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957538-90D9-405D-8FB5-09588353613F}" xr6:coauthVersionLast="47" xr6:coauthVersionMax="47" xr10:uidLastSave="{00000000-0000-0000-0000-000000000000}"/>
  <bookViews>
    <workbookView xWindow="-120" yWindow="-120" windowWidth="38640" windowHeight="15720" activeTab="3"/>
  </bookViews>
  <sheets>
    <sheet name="Flow Data" sheetId="1" r:id="rId1"/>
    <sheet name="Flow Historicals" sheetId="2" r:id="rId2"/>
    <sheet name="Send to Web" sheetId="8" r:id="rId3"/>
    <sheet name="Daily Data" sheetId="3" r:id="rId4"/>
    <sheet name="DailyHistoricals" sheetId="6" r:id="rId5"/>
    <sheet name="Map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'Flow Data'!$A$2</definedName>
    <definedName name="_2_Feb_00">'Daily Data'!$A$1</definedName>
    <definedName name="_xlnm._FilterDatabase" localSheetId="4" hidden="1">DailyHistoricals!$A$3:$AZ$3</definedName>
    <definedName name="beg">'Flow Data'!$A$2</definedName>
    <definedName name="dailybeg">'Daily Data'!$A$1</definedName>
    <definedName name="dailyend">'Daily Data'!$Q$104</definedName>
    <definedName name="end">'Flow Data'!$G$240</definedName>
    <definedName name="_xlnm.Print_Area" localSheetId="3">'Daily Data'!$A$1:$Q$106</definedName>
    <definedName name="_xlnm.Print_Area" localSheetId="0">'Flow Data'!$A$1:$G$240</definedName>
    <definedName name="_xlnm.Print_Area" localSheetId="1">'Flow Historicals'!$EK$1:$ET$3</definedName>
    <definedName name="_xlnm.Print_Area" localSheetId="5">Map!$A$1:$O$67</definedName>
  </definedNames>
  <calcPr calcId="0" calcOnSave="0"/>
</workbook>
</file>

<file path=xl/calcChain.xml><?xml version="1.0" encoding="utf-8"?>
<calcChain xmlns="http://schemas.openxmlformats.org/spreadsheetml/2006/main">
  <c r="A1" i="3" l="1"/>
  <c r="C4" i="3"/>
  <c r="E4" i="3"/>
  <c r="L4" i="3"/>
  <c r="M4" i="3"/>
  <c r="N4" i="3"/>
  <c r="O4" i="3"/>
  <c r="P4" i="3"/>
  <c r="Q4" i="3"/>
  <c r="C11" i="3"/>
  <c r="E11" i="3"/>
  <c r="G11" i="3"/>
  <c r="L11" i="3"/>
  <c r="M11" i="3"/>
  <c r="N11" i="3"/>
  <c r="O11" i="3"/>
  <c r="P11" i="3"/>
  <c r="Q11" i="3"/>
  <c r="C12" i="3"/>
  <c r="E12" i="3"/>
  <c r="G12" i="3"/>
  <c r="L12" i="3"/>
  <c r="M12" i="3"/>
  <c r="N12" i="3"/>
  <c r="O12" i="3"/>
  <c r="P12" i="3"/>
  <c r="Q12" i="3"/>
  <c r="C13" i="3"/>
  <c r="E13" i="3"/>
  <c r="G13" i="3"/>
  <c r="L13" i="3"/>
  <c r="M13" i="3"/>
  <c r="N13" i="3"/>
  <c r="O13" i="3"/>
  <c r="P13" i="3"/>
  <c r="Q13" i="3"/>
  <c r="C14" i="3"/>
  <c r="E14" i="3"/>
  <c r="G14" i="3"/>
  <c r="L14" i="3"/>
  <c r="M14" i="3"/>
  <c r="N14" i="3"/>
  <c r="O14" i="3"/>
  <c r="P14" i="3"/>
  <c r="Q14" i="3"/>
  <c r="C15" i="3"/>
  <c r="E15" i="3"/>
  <c r="G15" i="3"/>
  <c r="L15" i="3"/>
  <c r="M15" i="3"/>
  <c r="N15" i="3"/>
  <c r="O15" i="3"/>
  <c r="P15" i="3"/>
  <c r="Q15" i="3"/>
  <c r="C16" i="3"/>
  <c r="E16" i="3"/>
  <c r="G16" i="3"/>
  <c r="L16" i="3"/>
  <c r="M16" i="3"/>
  <c r="N16" i="3"/>
  <c r="O16" i="3"/>
  <c r="P16" i="3"/>
  <c r="Q16" i="3"/>
  <c r="C17" i="3"/>
  <c r="E17" i="3"/>
  <c r="G17" i="3"/>
  <c r="H17" i="3"/>
  <c r="K17" i="3"/>
  <c r="L17" i="3"/>
  <c r="M17" i="3"/>
  <c r="N17" i="3"/>
  <c r="O17" i="3"/>
  <c r="P17" i="3"/>
  <c r="Q17" i="3"/>
  <c r="C21" i="3"/>
  <c r="E21" i="3"/>
  <c r="G21" i="3"/>
  <c r="L21" i="3"/>
  <c r="M21" i="3"/>
  <c r="N21" i="3"/>
  <c r="O21" i="3"/>
  <c r="P21" i="3"/>
  <c r="Q21" i="3"/>
  <c r="C22" i="3"/>
  <c r="E22" i="3"/>
  <c r="G22" i="3"/>
  <c r="L22" i="3"/>
  <c r="M22" i="3"/>
  <c r="N22" i="3"/>
  <c r="O22" i="3"/>
  <c r="P22" i="3"/>
  <c r="Q22" i="3"/>
  <c r="C23" i="3"/>
  <c r="E23" i="3"/>
  <c r="G23" i="3"/>
  <c r="C24" i="3"/>
  <c r="E24" i="3"/>
  <c r="G24" i="3"/>
  <c r="L24" i="3"/>
  <c r="M24" i="3"/>
  <c r="N24" i="3"/>
  <c r="O24" i="3"/>
  <c r="P24" i="3"/>
  <c r="Q24" i="3"/>
  <c r="C25" i="3"/>
  <c r="D25" i="3"/>
  <c r="E25" i="3"/>
  <c r="G25" i="3"/>
  <c r="L25" i="3"/>
  <c r="M25" i="3"/>
  <c r="N25" i="3"/>
  <c r="O25" i="3"/>
  <c r="P25" i="3"/>
  <c r="Q25" i="3"/>
  <c r="C26" i="3"/>
  <c r="E26" i="3"/>
  <c r="G26" i="3"/>
  <c r="K26" i="3"/>
  <c r="L26" i="3"/>
  <c r="M26" i="3"/>
  <c r="N26" i="3"/>
  <c r="O26" i="3"/>
  <c r="P26" i="3"/>
  <c r="Q26" i="3"/>
  <c r="H29" i="3"/>
  <c r="J29" i="3"/>
  <c r="C36" i="3"/>
  <c r="D36" i="3"/>
  <c r="E36" i="3"/>
  <c r="G36" i="3"/>
  <c r="H36" i="3"/>
  <c r="L36" i="3"/>
  <c r="M36" i="3"/>
  <c r="N36" i="3"/>
  <c r="O36" i="3"/>
  <c r="P36" i="3"/>
  <c r="Q36" i="3"/>
  <c r="G37" i="3"/>
  <c r="C38" i="3"/>
  <c r="E38" i="3"/>
  <c r="G38" i="3"/>
  <c r="L38" i="3"/>
  <c r="M38" i="3"/>
  <c r="N38" i="3"/>
  <c r="O38" i="3"/>
  <c r="P38" i="3"/>
  <c r="Q38" i="3"/>
  <c r="C41" i="3"/>
  <c r="E41" i="3"/>
  <c r="G41" i="3"/>
  <c r="L41" i="3"/>
  <c r="M41" i="3"/>
  <c r="N41" i="3"/>
  <c r="O41" i="3"/>
  <c r="P41" i="3"/>
  <c r="Q41" i="3"/>
  <c r="C42" i="3"/>
  <c r="E42" i="3"/>
  <c r="G42" i="3"/>
  <c r="L42" i="3"/>
  <c r="M42" i="3"/>
  <c r="N42" i="3"/>
  <c r="O42" i="3"/>
  <c r="P42" i="3"/>
  <c r="Q42" i="3"/>
  <c r="C43" i="3"/>
  <c r="E43" i="3"/>
  <c r="G43" i="3"/>
  <c r="L43" i="3"/>
  <c r="M43" i="3"/>
  <c r="N43" i="3"/>
  <c r="O43" i="3"/>
  <c r="P43" i="3"/>
  <c r="Q43" i="3"/>
  <c r="G46" i="3"/>
  <c r="O46" i="3"/>
  <c r="C47" i="3"/>
  <c r="D47" i="3"/>
  <c r="E47" i="3"/>
  <c r="G47" i="3"/>
  <c r="H47" i="3"/>
  <c r="L47" i="3"/>
  <c r="M47" i="3"/>
  <c r="N47" i="3"/>
  <c r="O47" i="3"/>
  <c r="P47" i="3"/>
  <c r="Q47" i="3"/>
  <c r="G48" i="3"/>
  <c r="C49" i="3"/>
  <c r="E49" i="3"/>
  <c r="G49" i="3"/>
  <c r="L49" i="3"/>
  <c r="M49" i="3"/>
  <c r="N49" i="3"/>
  <c r="O49" i="3"/>
  <c r="P49" i="3"/>
  <c r="Q49" i="3"/>
  <c r="C52" i="3"/>
  <c r="E52" i="3"/>
  <c r="G52" i="3"/>
  <c r="L52" i="3"/>
  <c r="M52" i="3"/>
  <c r="N52" i="3"/>
  <c r="O52" i="3"/>
  <c r="P52" i="3"/>
  <c r="Q52" i="3"/>
  <c r="C53" i="3"/>
  <c r="E53" i="3"/>
  <c r="G53" i="3"/>
  <c r="L53" i="3"/>
  <c r="M53" i="3"/>
  <c r="N53" i="3"/>
  <c r="O53" i="3"/>
  <c r="P53" i="3"/>
  <c r="Q53" i="3"/>
  <c r="C55" i="3"/>
  <c r="E55" i="3"/>
  <c r="G55" i="3"/>
  <c r="L55" i="3"/>
  <c r="M55" i="3"/>
  <c r="N55" i="3"/>
  <c r="O55" i="3"/>
  <c r="P55" i="3"/>
  <c r="Q55" i="3"/>
  <c r="C56" i="3"/>
  <c r="E56" i="3"/>
  <c r="G56" i="3"/>
  <c r="L56" i="3"/>
  <c r="M56" i="3"/>
  <c r="N56" i="3"/>
  <c r="O56" i="3"/>
  <c r="P56" i="3"/>
  <c r="Q56" i="3"/>
  <c r="C57" i="3"/>
  <c r="E57" i="3"/>
  <c r="G57" i="3"/>
  <c r="H57" i="3"/>
  <c r="L57" i="3"/>
  <c r="M57" i="3"/>
  <c r="N57" i="3"/>
  <c r="O57" i="3"/>
  <c r="P57" i="3"/>
  <c r="Q57" i="3"/>
  <c r="C60" i="3"/>
  <c r="D60" i="3"/>
  <c r="E60" i="3"/>
  <c r="G60" i="3"/>
  <c r="L60" i="3"/>
  <c r="M60" i="3"/>
  <c r="N60" i="3"/>
  <c r="O60" i="3"/>
  <c r="P60" i="3"/>
  <c r="Q60" i="3"/>
  <c r="C61" i="3"/>
  <c r="E61" i="3"/>
  <c r="G61" i="3"/>
  <c r="L61" i="3"/>
  <c r="M61" i="3"/>
  <c r="N61" i="3"/>
  <c r="O61" i="3"/>
  <c r="P61" i="3"/>
  <c r="Q61" i="3"/>
  <c r="C62" i="3"/>
  <c r="E62" i="3"/>
  <c r="G62" i="3"/>
  <c r="L62" i="3"/>
  <c r="M62" i="3"/>
  <c r="N62" i="3"/>
  <c r="O62" i="3"/>
  <c r="P62" i="3"/>
  <c r="Q62" i="3"/>
  <c r="C63" i="3"/>
  <c r="E63" i="3"/>
  <c r="G63" i="3"/>
  <c r="L63" i="3"/>
  <c r="M63" i="3"/>
  <c r="N63" i="3"/>
  <c r="O63" i="3"/>
  <c r="P63" i="3"/>
  <c r="Q63" i="3"/>
  <c r="C65" i="3"/>
  <c r="D65" i="3"/>
  <c r="E65" i="3"/>
  <c r="G65" i="3"/>
  <c r="L65" i="3"/>
  <c r="M65" i="3"/>
  <c r="N65" i="3"/>
  <c r="O65" i="3"/>
  <c r="P65" i="3"/>
  <c r="Q65" i="3"/>
  <c r="C66" i="3"/>
  <c r="D66" i="3"/>
  <c r="E66" i="3"/>
  <c r="G66" i="3"/>
  <c r="L66" i="3"/>
  <c r="M66" i="3"/>
  <c r="N66" i="3"/>
  <c r="O66" i="3"/>
  <c r="P66" i="3"/>
  <c r="Q66" i="3"/>
  <c r="C67" i="3"/>
  <c r="D67" i="3"/>
  <c r="E67" i="3"/>
  <c r="G67" i="3"/>
  <c r="L67" i="3"/>
  <c r="M67" i="3"/>
  <c r="N67" i="3"/>
  <c r="O67" i="3"/>
  <c r="P67" i="3"/>
  <c r="Q67" i="3"/>
  <c r="C68" i="3"/>
  <c r="D68" i="3"/>
  <c r="E68" i="3"/>
  <c r="G68" i="3"/>
  <c r="L68" i="3"/>
  <c r="M68" i="3"/>
  <c r="N68" i="3"/>
  <c r="O68" i="3"/>
  <c r="P68" i="3"/>
  <c r="Q68" i="3"/>
  <c r="C69" i="3"/>
  <c r="D69" i="3"/>
  <c r="E69" i="3"/>
  <c r="G69" i="3"/>
  <c r="L69" i="3"/>
  <c r="M69" i="3"/>
  <c r="N69" i="3"/>
  <c r="O69" i="3"/>
  <c r="P69" i="3"/>
  <c r="Q69" i="3"/>
  <c r="C70" i="3"/>
  <c r="D70" i="3"/>
  <c r="E70" i="3"/>
  <c r="G70" i="3"/>
  <c r="L70" i="3"/>
  <c r="M70" i="3"/>
  <c r="N70" i="3"/>
  <c r="O70" i="3"/>
  <c r="P70" i="3"/>
  <c r="Q70" i="3"/>
  <c r="C71" i="3"/>
  <c r="D71" i="3"/>
  <c r="E71" i="3"/>
  <c r="G71" i="3"/>
  <c r="L71" i="3"/>
  <c r="M71" i="3"/>
  <c r="N71" i="3"/>
  <c r="O71" i="3"/>
  <c r="P71" i="3"/>
  <c r="Q71" i="3"/>
  <c r="C72" i="3"/>
  <c r="D72" i="3"/>
  <c r="E72" i="3"/>
  <c r="G72" i="3"/>
  <c r="L72" i="3"/>
  <c r="M72" i="3"/>
  <c r="N72" i="3"/>
  <c r="O72" i="3"/>
  <c r="P72" i="3"/>
  <c r="Q72" i="3"/>
  <c r="C73" i="3"/>
  <c r="D73" i="3"/>
  <c r="E73" i="3"/>
  <c r="G73" i="3"/>
  <c r="L73" i="3"/>
  <c r="M73" i="3"/>
  <c r="N73" i="3"/>
  <c r="O73" i="3"/>
  <c r="P73" i="3"/>
  <c r="Q73" i="3"/>
  <c r="G75" i="3"/>
  <c r="G76" i="3"/>
  <c r="C82" i="3"/>
  <c r="E82" i="3"/>
  <c r="G82" i="3"/>
  <c r="L82" i="3"/>
  <c r="M82" i="3"/>
  <c r="N82" i="3"/>
  <c r="O82" i="3"/>
  <c r="P82" i="3"/>
  <c r="Q82" i="3"/>
  <c r="C84" i="3"/>
  <c r="E84" i="3"/>
  <c r="G84" i="3"/>
  <c r="L84" i="3"/>
  <c r="M84" i="3"/>
  <c r="N84" i="3"/>
  <c r="O84" i="3"/>
  <c r="P84" i="3"/>
  <c r="Q84" i="3"/>
  <c r="C85" i="3"/>
  <c r="E85" i="3"/>
  <c r="G85" i="3"/>
  <c r="L85" i="3"/>
  <c r="M85" i="3"/>
  <c r="N85" i="3"/>
  <c r="O85" i="3"/>
  <c r="P85" i="3"/>
  <c r="Q85" i="3"/>
  <c r="C86" i="3"/>
  <c r="E86" i="3"/>
  <c r="G86" i="3"/>
  <c r="L86" i="3"/>
  <c r="M86" i="3"/>
  <c r="N86" i="3"/>
  <c r="O86" i="3"/>
  <c r="P86" i="3"/>
  <c r="Q86" i="3"/>
  <c r="C88" i="3"/>
  <c r="E88" i="3"/>
  <c r="G88" i="3"/>
  <c r="L88" i="3"/>
  <c r="M88" i="3"/>
  <c r="N88" i="3"/>
  <c r="O88" i="3"/>
  <c r="P88" i="3"/>
  <c r="Q88" i="3"/>
  <c r="C90" i="3"/>
  <c r="E90" i="3"/>
  <c r="G90" i="3"/>
  <c r="L90" i="3"/>
  <c r="M90" i="3"/>
  <c r="N90" i="3"/>
  <c r="O90" i="3"/>
  <c r="P90" i="3"/>
  <c r="Q90" i="3"/>
  <c r="C91" i="3"/>
  <c r="E91" i="3"/>
  <c r="G91" i="3"/>
  <c r="L91" i="3"/>
  <c r="M91" i="3"/>
  <c r="N91" i="3"/>
  <c r="O91" i="3"/>
  <c r="P91" i="3"/>
  <c r="Q91" i="3"/>
  <c r="C93" i="3"/>
  <c r="E93" i="3"/>
  <c r="G93" i="3"/>
  <c r="L93" i="3"/>
  <c r="M93" i="3"/>
  <c r="N93" i="3"/>
  <c r="O93" i="3"/>
  <c r="P93" i="3"/>
  <c r="Q93" i="3"/>
  <c r="C95" i="3"/>
  <c r="E95" i="3"/>
  <c r="G95" i="3"/>
  <c r="L95" i="3"/>
  <c r="M95" i="3"/>
  <c r="N95" i="3"/>
  <c r="O95" i="3"/>
  <c r="P95" i="3"/>
  <c r="Q95" i="3"/>
  <c r="C97" i="3"/>
  <c r="E97" i="3"/>
  <c r="G97" i="3"/>
  <c r="L97" i="3"/>
  <c r="M97" i="3"/>
  <c r="N97" i="3"/>
  <c r="O97" i="3"/>
  <c r="P97" i="3"/>
  <c r="Q97" i="3"/>
  <c r="C100" i="3"/>
  <c r="E100" i="3"/>
  <c r="G100" i="3"/>
  <c r="L100" i="3"/>
  <c r="M100" i="3"/>
  <c r="N100" i="3"/>
  <c r="O100" i="3"/>
  <c r="P100" i="3"/>
  <c r="Q100" i="3"/>
  <c r="C101" i="3"/>
  <c r="E101" i="3"/>
  <c r="G101" i="3"/>
  <c r="L101" i="3"/>
  <c r="M101" i="3"/>
  <c r="N101" i="3"/>
  <c r="O101" i="3"/>
  <c r="P101" i="3"/>
  <c r="Q101" i="3"/>
  <c r="C102" i="3"/>
  <c r="E102" i="3"/>
  <c r="G102" i="3"/>
  <c r="L102" i="3"/>
  <c r="M102" i="3"/>
  <c r="N102" i="3"/>
  <c r="O102" i="3"/>
  <c r="P102" i="3"/>
  <c r="Q102" i="3"/>
  <c r="H104" i="3"/>
  <c r="L104" i="3"/>
  <c r="M104" i="3"/>
  <c r="N104" i="3"/>
  <c r="O104" i="3"/>
  <c r="P104" i="3"/>
  <c r="Q104" i="3"/>
  <c r="BF4" i="6"/>
  <c r="BG4" i="6"/>
  <c r="BF5" i="6"/>
  <c r="BG5" i="6"/>
  <c r="BF6" i="6"/>
  <c r="BG6" i="6"/>
  <c r="BF7" i="6"/>
  <c r="BG7" i="6"/>
  <c r="BF8" i="6"/>
  <c r="BG8" i="6"/>
  <c r="BF9" i="6"/>
  <c r="BG9" i="6"/>
  <c r="BF10" i="6"/>
  <c r="BG10" i="6"/>
  <c r="BF11" i="6"/>
  <c r="BG11" i="6"/>
  <c r="BF12" i="6"/>
  <c r="BG12" i="6"/>
  <c r="BF13" i="6"/>
  <c r="BG13" i="6"/>
  <c r="BF14" i="6"/>
  <c r="BG14" i="6"/>
  <c r="BF15" i="6"/>
  <c r="BG15" i="6"/>
  <c r="BF16" i="6"/>
  <c r="BG16" i="6"/>
  <c r="BF17" i="6"/>
  <c r="BG17" i="6"/>
  <c r="BF18" i="6"/>
  <c r="BG18" i="6"/>
  <c r="BF19" i="6"/>
  <c r="BG19" i="6"/>
  <c r="BF20" i="6"/>
  <c r="BG20" i="6"/>
  <c r="BF21" i="6"/>
  <c r="BG21" i="6"/>
  <c r="BF22" i="6"/>
  <c r="BG22" i="6"/>
  <c r="BF23" i="6"/>
  <c r="BG23" i="6"/>
  <c r="BF24" i="6"/>
  <c r="BG24" i="6"/>
  <c r="BF25" i="6"/>
  <c r="BG25" i="6"/>
  <c r="BF26" i="6"/>
  <c r="BG26" i="6"/>
  <c r="BF27" i="6"/>
  <c r="BG27" i="6"/>
  <c r="BF28" i="6"/>
  <c r="BG28" i="6"/>
  <c r="BF29" i="6"/>
  <c r="BG29" i="6"/>
  <c r="BF30" i="6"/>
  <c r="BG30" i="6"/>
  <c r="BF31" i="6"/>
  <c r="BG31" i="6"/>
  <c r="BF32" i="6"/>
  <c r="BG32" i="6"/>
  <c r="BF33" i="6"/>
  <c r="BG33" i="6"/>
  <c r="BF34" i="6"/>
  <c r="BG34" i="6"/>
  <c r="BF35" i="6"/>
  <c r="BG35" i="6"/>
  <c r="BF36" i="6"/>
  <c r="B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V37" i="6"/>
  <c r="AH37" i="6"/>
  <c r="AI37" i="6"/>
  <c r="AJ37" i="6"/>
  <c r="AK37" i="6"/>
  <c r="AL37" i="6"/>
  <c r="AM37" i="6"/>
  <c r="AN37" i="6"/>
  <c r="AO37" i="6"/>
  <c r="AR37" i="6"/>
  <c r="AS37" i="6"/>
  <c r="AU37" i="6"/>
  <c r="AW37" i="6"/>
  <c r="AX37" i="6"/>
  <c r="AY37" i="6"/>
  <c r="AZ37" i="6"/>
  <c r="BA37" i="6"/>
  <c r="BB37" i="6"/>
  <c r="BC37" i="6"/>
  <c r="BD37" i="6"/>
  <c r="BE37" i="6"/>
  <c r="BF37" i="6"/>
  <c r="B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V38" i="6"/>
  <c r="AH38" i="6"/>
  <c r="AI38" i="6"/>
  <c r="AJ38" i="6"/>
  <c r="AK38" i="6"/>
  <c r="AL38" i="6"/>
  <c r="AM38" i="6"/>
  <c r="AN38" i="6"/>
  <c r="AO38" i="6"/>
  <c r="AR38" i="6"/>
  <c r="AS38" i="6"/>
  <c r="AU38" i="6"/>
  <c r="AW38" i="6"/>
  <c r="AX38" i="6"/>
  <c r="AY38" i="6"/>
  <c r="AZ38" i="6"/>
  <c r="BA38" i="6"/>
  <c r="BB38" i="6"/>
  <c r="BC38" i="6"/>
  <c r="BD38" i="6"/>
  <c r="BE38" i="6"/>
  <c r="BF38" i="6"/>
  <c r="B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V39" i="6"/>
  <c r="AH39" i="6"/>
  <c r="AI39" i="6"/>
  <c r="AJ39" i="6"/>
  <c r="AK39" i="6"/>
  <c r="AL39" i="6"/>
  <c r="AM39" i="6"/>
  <c r="AN39" i="6"/>
  <c r="AO39" i="6"/>
  <c r="AR39" i="6"/>
  <c r="AS39" i="6"/>
  <c r="AU39" i="6"/>
  <c r="AW39" i="6"/>
  <c r="AX39" i="6"/>
  <c r="AY39" i="6"/>
  <c r="AZ39" i="6"/>
  <c r="BA39" i="6"/>
  <c r="BB39" i="6"/>
  <c r="BC39" i="6"/>
  <c r="BD39" i="6"/>
  <c r="BE39" i="6"/>
  <c r="BF39" i="6"/>
  <c r="B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V40" i="6"/>
  <c r="AH40" i="6"/>
  <c r="AI40" i="6"/>
  <c r="AJ40" i="6"/>
  <c r="AK40" i="6"/>
  <c r="AL40" i="6"/>
  <c r="AM40" i="6"/>
  <c r="AN40" i="6"/>
  <c r="AO40" i="6"/>
  <c r="AR40" i="6"/>
  <c r="AS40" i="6"/>
  <c r="AU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V41" i="6"/>
  <c r="AH41" i="6"/>
  <c r="AI41" i="6"/>
  <c r="AJ41" i="6"/>
  <c r="AK41" i="6"/>
  <c r="AL41" i="6"/>
  <c r="AM41" i="6"/>
  <c r="AN41" i="6"/>
  <c r="AO41" i="6"/>
  <c r="AR41" i="6"/>
  <c r="AS41" i="6"/>
  <c r="AU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V42" i="6"/>
  <c r="AA42" i="6"/>
  <c r="AB42" i="6"/>
  <c r="AH42" i="6"/>
  <c r="AI42" i="6"/>
  <c r="AJ42" i="6"/>
  <c r="AK42" i="6"/>
  <c r="AL42" i="6"/>
  <c r="AM42" i="6"/>
  <c r="AN42" i="6"/>
  <c r="AO42" i="6"/>
  <c r="AR42" i="6"/>
  <c r="AS42" i="6"/>
  <c r="AU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V43" i="6"/>
  <c r="AA43" i="6"/>
  <c r="AB43" i="6"/>
  <c r="AH43" i="6"/>
  <c r="AI43" i="6"/>
  <c r="AJ43" i="6"/>
  <c r="AK43" i="6"/>
  <c r="AL43" i="6"/>
  <c r="AM43" i="6"/>
  <c r="AN43" i="6"/>
  <c r="AO43" i="6"/>
  <c r="AR43" i="6"/>
  <c r="AS43" i="6"/>
  <c r="AU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V44" i="6"/>
  <c r="AA44" i="6"/>
  <c r="AB44" i="6"/>
  <c r="AH44" i="6"/>
  <c r="AI44" i="6"/>
  <c r="AJ44" i="6"/>
  <c r="AK44" i="6"/>
  <c r="AL44" i="6"/>
  <c r="AM44" i="6"/>
  <c r="AN44" i="6"/>
  <c r="AO44" i="6"/>
  <c r="AR44" i="6"/>
  <c r="AS44" i="6"/>
  <c r="AU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V45" i="6"/>
  <c r="AA45" i="6"/>
  <c r="AB45" i="6"/>
  <c r="AH45" i="6"/>
  <c r="AI45" i="6"/>
  <c r="AJ45" i="6"/>
  <c r="AK45" i="6"/>
  <c r="AL45" i="6"/>
  <c r="AM45" i="6"/>
  <c r="AN45" i="6"/>
  <c r="AO45" i="6"/>
  <c r="AR45" i="6"/>
  <c r="AS45" i="6"/>
  <c r="AU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V46" i="6"/>
  <c r="AA46" i="6"/>
  <c r="AB46" i="6"/>
  <c r="AH46" i="6"/>
  <c r="AI46" i="6"/>
  <c r="AJ46" i="6"/>
  <c r="AK46" i="6"/>
  <c r="AL46" i="6"/>
  <c r="AM46" i="6"/>
  <c r="AN46" i="6"/>
  <c r="AO46" i="6"/>
  <c r="AR46" i="6"/>
  <c r="AS46" i="6"/>
  <c r="AU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V47" i="6"/>
  <c r="AA47" i="6"/>
  <c r="AB47" i="6"/>
  <c r="AH47" i="6"/>
  <c r="AI47" i="6"/>
  <c r="AJ47" i="6"/>
  <c r="AK47" i="6"/>
  <c r="AL47" i="6"/>
  <c r="AM47" i="6"/>
  <c r="AN47" i="6"/>
  <c r="AO47" i="6"/>
  <c r="AR47" i="6"/>
  <c r="AS47" i="6"/>
  <c r="AU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V48" i="6"/>
  <c r="AA48" i="6"/>
  <c r="AB48" i="6"/>
  <c r="AH48" i="6"/>
  <c r="AI48" i="6"/>
  <c r="AJ48" i="6"/>
  <c r="AK48" i="6"/>
  <c r="AL48" i="6"/>
  <c r="AM48" i="6"/>
  <c r="AN48" i="6"/>
  <c r="AO48" i="6"/>
  <c r="AR48" i="6"/>
  <c r="AS48" i="6"/>
  <c r="AU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V49" i="6"/>
  <c r="AA49" i="6"/>
  <c r="AB49" i="6"/>
  <c r="AH49" i="6"/>
  <c r="AI49" i="6"/>
  <c r="AJ49" i="6"/>
  <c r="AK49" i="6"/>
  <c r="AL49" i="6"/>
  <c r="AM49" i="6"/>
  <c r="AN49" i="6"/>
  <c r="AO49" i="6"/>
  <c r="AR49" i="6"/>
  <c r="AS49" i="6"/>
  <c r="AU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V50" i="6"/>
  <c r="AA50" i="6"/>
  <c r="AB50" i="6"/>
  <c r="AH50" i="6"/>
  <c r="AI50" i="6"/>
  <c r="AJ50" i="6"/>
  <c r="AK50" i="6"/>
  <c r="AL50" i="6"/>
  <c r="AM50" i="6"/>
  <c r="AN50" i="6"/>
  <c r="AO50" i="6"/>
  <c r="AR50" i="6"/>
  <c r="AS50" i="6"/>
  <c r="AU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V51" i="6"/>
  <c r="AA51" i="6"/>
  <c r="AB51" i="6"/>
  <c r="AH51" i="6"/>
  <c r="AI51" i="6"/>
  <c r="AJ51" i="6"/>
  <c r="AK51" i="6"/>
  <c r="AL51" i="6"/>
  <c r="AM51" i="6"/>
  <c r="AN51" i="6"/>
  <c r="AO51" i="6"/>
  <c r="AR51" i="6"/>
  <c r="AS51" i="6"/>
  <c r="AU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V52" i="6"/>
  <c r="AA52" i="6"/>
  <c r="AB52" i="6"/>
  <c r="AH52" i="6"/>
  <c r="AI52" i="6"/>
  <c r="AJ52" i="6"/>
  <c r="AK52" i="6"/>
  <c r="AL52" i="6"/>
  <c r="AM52" i="6"/>
  <c r="AN52" i="6"/>
  <c r="AO52" i="6"/>
  <c r="AR52" i="6"/>
  <c r="AS52" i="6"/>
  <c r="AU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V53" i="6"/>
  <c r="AA53" i="6"/>
  <c r="AB53" i="6"/>
  <c r="AH53" i="6"/>
  <c r="AI53" i="6"/>
  <c r="AJ53" i="6"/>
  <c r="AK53" i="6"/>
  <c r="AL53" i="6"/>
  <c r="AM53" i="6"/>
  <c r="AN53" i="6"/>
  <c r="AO53" i="6"/>
  <c r="AR53" i="6"/>
  <c r="AS53" i="6"/>
  <c r="AU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V54" i="6"/>
  <c r="AA54" i="6"/>
  <c r="AB54" i="6"/>
  <c r="AH54" i="6"/>
  <c r="AI54" i="6"/>
  <c r="AJ54" i="6"/>
  <c r="AK54" i="6"/>
  <c r="AL54" i="6"/>
  <c r="AM54" i="6"/>
  <c r="AN54" i="6"/>
  <c r="AO54" i="6"/>
  <c r="AR54" i="6"/>
  <c r="AS54" i="6"/>
  <c r="AU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V55" i="6"/>
  <c r="AA55" i="6"/>
  <c r="AB55" i="6"/>
  <c r="AH55" i="6"/>
  <c r="AI55" i="6"/>
  <c r="AJ55" i="6"/>
  <c r="AK55" i="6"/>
  <c r="AL55" i="6"/>
  <c r="AM55" i="6"/>
  <c r="AN55" i="6"/>
  <c r="AO55" i="6"/>
  <c r="AR55" i="6"/>
  <c r="AS55" i="6"/>
  <c r="AU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V56" i="6"/>
  <c r="AA56" i="6"/>
  <c r="AB56" i="6"/>
  <c r="AH56" i="6"/>
  <c r="AI56" i="6"/>
  <c r="AJ56" i="6"/>
  <c r="AK56" i="6"/>
  <c r="AL56" i="6"/>
  <c r="AM56" i="6"/>
  <c r="AN56" i="6"/>
  <c r="AO56" i="6"/>
  <c r="AR56" i="6"/>
  <c r="AS56" i="6"/>
  <c r="AU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V57" i="6"/>
  <c r="AA57" i="6"/>
  <c r="AB57" i="6"/>
  <c r="AH57" i="6"/>
  <c r="AI57" i="6"/>
  <c r="AJ57" i="6"/>
  <c r="AK57" i="6"/>
  <c r="AL57" i="6"/>
  <c r="AM57" i="6"/>
  <c r="AN57" i="6"/>
  <c r="AO57" i="6"/>
  <c r="AR57" i="6"/>
  <c r="AS57" i="6"/>
  <c r="AU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V58" i="6"/>
  <c r="AA58" i="6"/>
  <c r="AB58" i="6"/>
  <c r="AH58" i="6"/>
  <c r="AI58" i="6"/>
  <c r="AJ58" i="6"/>
  <c r="AK58" i="6"/>
  <c r="AL58" i="6"/>
  <c r="AM58" i="6"/>
  <c r="AN58" i="6"/>
  <c r="AO58" i="6"/>
  <c r="AR58" i="6"/>
  <c r="AS58" i="6"/>
  <c r="AU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V59" i="6"/>
  <c r="AA59" i="6"/>
  <c r="AB59" i="6"/>
  <c r="AH59" i="6"/>
  <c r="AI59" i="6"/>
  <c r="AJ59" i="6"/>
  <c r="AK59" i="6"/>
  <c r="AL59" i="6"/>
  <c r="AM59" i="6"/>
  <c r="AN59" i="6"/>
  <c r="AO59" i="6"/>
  <c r="AR59" i="6"/>
  <c r="AS59" i="6"/>
  <c r="AU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V60" i="6"/>
  <c r="AA60" i="6"/>
  <c r="AB60" i="6"/>
  <c r="AH60" i="6"/>
  <c r="AI60" i="6"/>
  <c r="AJ60" i="6"/>
  <c r="AK60" i="6"/>
  <c r="AL60" i="6"/>
  <c r="AM60" i="6"/>
  <c r="AN60" i="6"/>
  <c r="AO60" i="6"/>
  <c r="AR60" i="6"/>
  <c r="AS60" i="6"/>
  <c r="AU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V61" i="6"/>
  <c r="AA61" i="6"/>
  <c r="AB61" i="6"/>
  <c r="AH61" i="6"/>
  <c r="AI61" i="6"/>
  <c r="AJ61" i="6"/>
  <c r="AK61" i="6"/>
  <c r="AL61" i="6"/>
  <c r="AM61" i="6"/>
  <c r="AN61" i="6"/>
  <c r="AO61" i="6"/>
  <c r="AR61" i="6"/>
  <c r="AS61" i="6"/>
  <c r="AU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V62" i="6"/>
  <c r="AA62" i="6"/>
  <c r="AB62" i="6"/>
  <c r="AH62" i="6"/>
  <c r="AI62" i="6"/>
  <c r="AJ62" i="6"/>
  <c r="AK62" i="6"/>
  <c r="AL62" i="6"/>
  <c r="AM62" i="6"/>
  <c r="AN62" i="6"/>
  <c r="AO62" i="6"/>
  <c r="AR62" i="6"/>
  <c r="AS62" i="6"/>
  <c r="AU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V63" i="6"/>
  <c r="AA63" i="6"/>
  <c r="AB63" i="6"/>
  <c r="AH63" i="6"/>
  <c r="AI63" i="6"/>
  <c r="AJ63" i="6"/>
  <c r="AK63" i="6"/>
  <c r="AL63" i="6"/>
  <c r="AM63" i="6"/>
  <c r="AN63" i="6"/>
  <c r="AO63" i="6"/>
  <c r="AR63" i="6"/>
  <c r="AS63" i="6"/>
  <c r="AU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V64" i="6"/>
  <c r="AA64" i="6"/>
  <c r="AB64" i="6"/>
  <c r="AH64" i="6"/>
  <c r="AI64" i="6"/>
  <c r="AJ64" i="6"/>
  <c r="AK64" i="6"/>
  <c r="AL64" i="6"/>
  <c r="AM64" i="6"/>
  <c r="AN64" i="6"/>
  <c r="AO64" i="6"/>
  <c r="AR64" i="6"/>
  <c r="AS64" i="6"/>
  <c r="AU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V65" i="6"/>
  <c r="AA65" i="6"/>
  <c r="AB65" i="6"/>
  <c r="AH65" i="6"/>
  <c r="AI65" i="6"/>
  <c r="AJ65" i="6"/>
  <c r="AK65" i="6"/>
  <c r="AL65" i="6"/>
  <c r="AM65" i="6"/>
  <c r="AN65" i="6"/>
  <c r="AO65" i="6"/>
  <c r="AR65" i="6"/>
  <c r="AS65" i="6"/>
  <c r="AU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V66" i="6"/>
  <c r="AA66" i="6"/>
  <c r="AB66" i="6"/>
  <c r="AH66" i="6"/>
  <c r="AI66" i="6"/>
  <c r="AJ66" i="6"/>
  <c r="AK66" i="6"/>
  <c r="AL66" i="6"/>
  <c r="AM66" i="6"/>
  <c r="AN66" i="6"/>
  <c r="AO66" i="6"/>
  <c r="AR66" i="6"/>
  <c r="AS66" i="6"/>
  <c r="AU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V67" i="6"/>
  <c r="AA67" i="6"/>
  <c r="AB67" i="6"/>
  <c r="AH67" i="6"/>
  <c r="AI67" i="6"/>
  <c r="AJ67" i="6"/>
  <c r="AK67" i="6"/>
  <c r="AL67" i="6"/>
  <c r="AM67" i="6"/>
  <c r="AN67" i="6"/>
  <c r="AO67" i="6"/>
  <c r="AR67" i="6"/>
  <c r="AS67" i="6"/>
  <c r="AU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V68" i="6"/>
  <c r="AA68" i="6"/>
  <c r="AB68" i="6"/>
  <c r="AH68" i="6"/>
  <c r="AI68" i="6"/>
  <c r="AJ68" i="6"/>
  <c r="AK68" i="6"/>
  <c r="AL68" i="6"/>
  <c r="AM68" i="6"/>
  <c r="AN68" i="6"/>
  <c r="AO68" i="6"/>
  <c r="AR68" i="6"/>
  <c r="AS68" i="6"/>
  <c r="AU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V69" i="6"/>
  <c r="AA69" i="6"/>
  <c r="AB69" i="6"/>
  <c r="AH69" i="6"/>
  <c r="AI69" i="6"/>
  <c r="AJ69" i="6"/>
  <c r="AK69" i="6"/>
  <c r="AL69" i="6"/>
  <c r="AM69" i="6"/>
  <c r="AN69" i="6"/>
  <c r="AO69" i="6"/>
  <c r="AR69" i="6"/>
  <c r="AS69" i="6"/>
  <c r="AU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V70" i="6"/>
  <c r="AA70" i="6"/>
  <c r="AB70" i="6"/>
  <c r="AH70" i="6"/>
  <c r="AI70" i="6"/>
  <c r="AJ70" i="6"/>
  <c r="AK70" i="6"/>
  <c r="AL70" i="6"/>
  <c r="AM70" i="6"/>
  <c r="AN70" i="6"/>
  <c r="AO70" i="6"/>
  <c r="AR70" i="6"/>
  <c r="AS70" i="6"/>
  <c r="AU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V71" i="6"/>
  <c r="AA71" i="6"/>
  <c r="AB71" i="6"/>
  <c r="AH71" i="6"/>
  <c r="AI71" i="6"/>
  <c r="AJ71" i="6"/>
  <c r="AK71" i="6"/>
  <c r="AL71" i="6"/>
  <c r="AM71" i="6"/>
  <c r="AN71" i="6"/>
  <c r="AO71" i="6"/>
  <c r="AR71" i="6"/>
  <c r="AS71" i="6"/>
  <c r="AU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V72" i="6"/>
  <c r="AA72" i="6"/>
  <c r="AB72" i="6"/>
  <c r="AH72" i="6"/>
  <c r="AI72" i="6"/>
  <c r="AJ72" i="6"/>
  <c r="AK72" i="6"/>
  <c r="AL72" i="6"/>
  <c r="AM72" i="6"/>
  <c r="AN72" i="6"/>
  <c r="AO72" i="6"/>
  <c r="AR72" i="6"/>
  <c r="AS72" i="6"/>
  <c r="AU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V73" i="6"/>
  <c r="AA73" i="6"/>
  <c r="AB73" i="6"/>
  <c r="AH73" i="6"/>
  <c r="AI73" i="6"/>
  <c r="AJ73" i="6"/>
  <c r="AK73" i="6"/>
  <c r="AL73" i="6"/>
  <c r="AM73" i="6"/>
  <c r="AN73" i="6"/>
  <c r="AO73" i="6"/>
  <c r="AR73" i="6"/>
  <c r="AS73" i="6"/>
  <c r="AU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V74" i="6"/>
  <c r="AA74" i="6"/>
  <c r="AB74" i="6"/>
  <c r="AH74" i="6"/>
  <c r="AI74" i="6"/>
  <c r="AJ74" i="6"/>
  <c r="AK74" i="6"/>
  <c r="AL74" i="6"/>
  <c r="AM74" i="6"/>
  <c r="AN74" i="6"/>
  <c r="AO74" i="6"/>
  <c r="AR74" i="6"/>
  <c r="AS74" i="6"/>
  <c r="AU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V75" i="6"/>
  <c r="AA75" i="6"/>
  <c r="AB75" i="6"/>
  <c r="AH75" i="6"/>
  <c r="AI75" i="6"/>
  <c r="AJ75" i="6"/>
  <c r="AK75" i="6"/>
  <c r="AL75" i="6"/>
  <c r="AM75" i="6"/>
  <c r="AN75" i="6"/>
  <c r="AO75" i="6"/>
  <c r="AR75" i="6"/>
  <c r="AS75" i="6"/>
  <c r="AU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V76" i="6"/>
  <c r="AA76" i="6"/>
  <c r="AB76" i="6"/>
  <c r="AH76" i="6"/>
  <c r="AI76" i="6"/>
  <c r="AJ76" i="6"/>
  <c r="AK76" i="6"/>
  <c r="AL76" i="6"/>
  <c r="AM76" i="6"/>
  <c r="AN76" i="6"/>
  <c r="AO76" i="6"/>
  <c r="AR76" i="6"/>
  <c r="AS76" i="6"/>
  <c r="AU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V77" i="6"/>
  <c r="AA77" i="6"/>
  <c r="AB77" i="6"/>
  <c r="AH77" i="6"/>
  <c r="AI77" i="6"/>
  <c r="AJ77" i="6"/>
  <c r="AK77" i="6"/>
  <c r="AL77" i="6"/>
  <c r="AM77" i="6"/>
  <c r="AN77" i="6"/>
  <c r="AO77" i="6"/>
  <c r="AR77" i="6"/>
  <c r="AS77" i="6"/>
  <c r="AU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V78" i="6"/>
  <c r="AA78" i="6"/>
  <c r="AB78" i="6"/>
  <c r="AH78" i="6"/>
  <c r="AI78" i="6"/>
  <c r="AJ78" i="6"/>
  <c r="AK78" i="6"/>
  <c r="AL78" i="6"/>
  <c r="AM78" i="6"/>
  <c r="AN78" i="6"/>
  <c r="AO78" i="6"/>
  <c r="AR78" i="6"/>
  <c r="AS78" i="6"/>
  <c r="AU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V79" i="6"/>
  <c r="AA79" i="6"/>
  <c r="AB79" i="6"/>
  <c r="AH79" i="6"/>
  <c r="AI79" i="6"/>
  <c r="AJ79" i="6"/>
  <c r="AK79" i="6"/>
  <c r="AL79" i="6"/>
  <c r="AM79" i="6"/>
  <c r="AN79" i="6"/>
  <c r="AO79" i="6"/>
  <c r="AR79" i="6"/>
  <c r="AS79" i="6"/>
  <c r="AU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V80" i="6"/>
  <c r="AA80" i="6"/>
  <c r="AB80" i="6"/>
  <c r="AH80" i="6"/>
  <c r="AI80" i="6"/>
  <c r="AJ80" i="6"/>
  <c r="AK80" i="6"/>
  <c r="AL80" i="6"/>
  <c r="AM80" i="6"/>
  <c r="AN80" i="6"/>
  <c r="AO80" i="6"/>
  <c r="AR80" i="6"/>
  <c r="AS80" i="6"/>
  <c r="AU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V81" i="6"/>
  <c r="AA81" i="6"/>
  <c r="AB81" i="6"/>
  <c r="AH81" i="6"/>
  <c r="AI81" i="6"/>
  <c r="AJ81" i="6"/>
  <c r="AK81" i="6"/>
  <c r="AL81" i="6"/>
  <c r="AM81" i="6"/>
  <c r="AN81" i="6"/>
  <c r="AO81" i="6"/>
  <c r="AR81" i="6"/>
  <c r="AS81" i="6"/>
  <c r="AU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V82" i="6"/>
  <c r="AA82" i="6"/>
  <c r="AB82" i="6"/>
  <c r="AH82" i="6"/>
  <c r="AI82" i="6"/>
  <c r="AJ82" i="6"/>
  <c r="AK82" i="6"/>
  <c r="AL82" i="6"/>
  <c r="AM82" i="6"/>
  <c r="AN82" i="6"/>
  <c r="AO82" i="6"/>
  <c r="AR82" i="6"/>
  <c r="AS82" i="6"/>
  <c r="AU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V83" i="6"/>
  <c r="AA83" i="6"/>
  <c r="AB83" i="6"/>
  <c r="AH83" i="6"/>
  <c r="AI83" i="6"/>
  <c r="AJ83" i="6"/>
  <c r="AK83" i="6"/>
  <c r="AL83" i="6"/>
  <c r="AM83" i="6"/>
  <c r="AN83" i="6"/>
  <c r="AO83" i="6"/>
  <c r="AR83" i="6"/>
  <c r="AS83" i="6"/>
  <c r="AU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V84" i="6"/>
  <c r="AA84" i="6"/>
  <c r="AB84" i="6"/>
  <c r="AH84" i="6"/>
  <c r="AI84" i="6"/>
  <c r="AJ84" i="6"/>
  <c r="AK84" i="6"/>
  <c r="AL84" i="6"/>
  <c r="AM84" i="6"/>
  <c r="AN84" i="6"/>
  <c r="AO84" i="6"/>
  <c r="AR84" i="6"/>
  <c r="AS84" i="6"/>
  <c r="AU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V85" i="6"/>
  <c r="AA85" i="6"/>
  <c r="AB85" i="6"/>
  <c r="AH85" i="6"/>
  <c r="AI85" i="6"/>
  <c r="AJ85" i="6"/>
  <c r="AK85" i="6"/>
  <c r="AL85" i="6"/>
  <c r="AM85" i="6"/>
  <c r="AN85" i="6"/>
  <c r="AO85" i="6"/>
  <c r="AR85" i="6"/>
  <c r="AS85" i="6"/>
  <c r="AU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V86" i="6"/>
  <c r="AA86" i="6"/>
  <c r="AB86" i="6"/>
  <c r="AH86" i="6"/>
  <c r="AI86" i="6"/>
  <c r="AJ86" i="6"/>
  <c r="AK86" i="6"/>
  <c r="AL86" i="6"/>
  <c r="AM86" i="6"/>
  <c r="AN86" i="6"/>
  <c r="AO86" i="6"/>
  <c r="AR86" i="6"/>
  <c r="AS86" i="6"/>
  <c r="AU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V87" i="6"/>
  <c r="AA87" i="6"/>
  <c r="AB87" i="6"/>
  <c r="AH87" i="6"/>
  <c r="AI87" i="6"/>
  <c r="AJ87" i="6"/>
  <c r="AK87" i="6"/>
  <c r="AL87" i="6"/>
  <c r="AM87" i="6"/>
  <c r="AN87" i="6"/>
  <c r="AO87" i="6"/>
  <c r="AR87" i="6"/>
  <c r="AS87" i="6"/>
  <c r="AU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V88" i="6"/>
  <c r="AA88" i="6"/>
  <c r="AB88" i="6"/>
  <c r="AH88" i="6"/>
  <c r="AI88" i="6"/>
  <c r="AJ88" i="6"/>
  <c r="AK88" i="6"/>
  <c r="AL88" i="6"/>
  <c r="AM88" i="6"/>
  <c r="AN88" i="6"/>
  <c r="AO88" i="6"/>
  <c r="AR88" i="6"/>
  <c r="AS88" i="6"/>
  <c r="AU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V89" i="6"/>
  <c r="AA89" i="6"/>
  <c r="AB89" i="6"/>
  <c r="AH89" i="6"/>
  <c r="AI89" i="6"/>
  <c r="AJ89" i="6"/>
  <c r="AK89" i="6"/>
  <c r="AL89" i="6"/>
  <c r="AM89" i="6"/>
  <c r="AN89" i="6"/>
  <c r="AO89" i="6"/>
  <c r="AR89" i="6"/>
  <c r="AS89" i="6"/>
  <c r="AU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V90" i="6"/>
  <c r="AA90" i="6"/>
  <c r="AB90" i="6"/>
  <c r="AH90" i="6"/>
  <c r="AI90" i="6"/>
  <c r="AJ90" i="6"/>
  <c r="AK90" i="6"/>
  <c r="AL90" i="6"/>
  <c r="AM90" i="6"/>
  <c r="AN90" i="6"/>
  <c r="AO90" i="6"/>
  <c r="AR90" i="6"/>
  <c r="AS90" i="6"/>
  <c r="AU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V91" i="6"/>
  <c r="AA91" i="6"/>
  <c r="AB91" i="6"/>
  <c r="AH91" i="6"/>
  <c r="AI91" i="6"/>
  <c r="AJ91" i="6"/>
  <c r="AK91" i="6"/>
  <c r="AL91" i="6"/>
  <c r="AM91" i="6"/>
  <c r="AN91" i="6"/>
  <c r="AO91" i="6"/>
  <c r="AR91" i="6"/>
  <c r="AS91" i="6"/>
  <c r="AU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V92" i="6"/>
  <c r="AA92" i="6"/>
  <c r="AB92" i="6"/>
  <c r="AH92" i="6"/>
  <c r="AI92" i="6"/>
  <c r="AJ92" i="6"/>
  <c r="AK92" i="6"/>
  <c r="AL92" i="6"/>
  <c r="AM92" i="6"/>
  <c r="AN92" i="6"/>
  <c r="AO92" i="6"/>
  <c r="AR92" i="6"/>
  <c r="AS92" i="6"/>
  <c r="AU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V93" i="6"/>
  <c r="AA93" i="6"/>
  <c r="AB93" i="6"/>
  <c r="AH93" i="6"/>
  <c r="AI93" i="6"/>
  <c r="AJ93" i="6"/>
  <c r="AK93" i="6"/>
  <c r="AL93" i="6"/>
  <c r="AM93" i="6"/>
  <c r="AN93" i="6"/>
  <c r="AO93" i="6"/>
  <c r="AR93" i="6"/>
  <c r="AS93" i="6"/>
  <c r="AU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V94" i="6"/>
  <c r="AA94" i="6"/>
  <c r="AB94" i="6"/>
  <c r="AH94" i="6"/>
  <c r="AI94" i="6"/>
  <c r="AJ94" i="6"/>
  <c r="AK94" i="6"/>
  <c r="AL94" i="6"/>
  <c r="AM94" i="6"/>
  <c r="AN94" i="6"/>
  <c r="AO94" i="6"/>
  <c r="AR94" i="6"/>
  <c r="AS94" i="6"/>
  <c r="AU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V95" i="6"/>
  <c r="AA95" i="6"/>
  <c r="AB95" i="6"/>
  <c r="AH95" i="6"/>
  <c r="AI95" i="6"/>
  <c r="AJ95" i="6"/>
  <c r="AK95" i="6"/>
  <c r="AL95" i="6"/>
  <c r="AM95" i="6"/>
  <c r="AN95" i="6"/>
  <c r="AO95" i="6"/>
  <c r="AR95" i="6"/>
  <c r="AS95" i="6"/>
  <c r="AU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V96" i="6"/>
  <c r="AA96" i="6"/>
  <c r="AB96" i="6"/>
  <c r="AH96" i="6"/>
  <c r="AI96" i="6"/>
  <c r="AJ96" i="6"/>
  <c r="AK96" i="6"/>
  <c r="AL96" i="6"/>
  <c r="AM96" i="6"/>
  <c r="AN96" i="6"/>
  <c r="AO96" i="6"/>
  <c r="AR96" i="6"/>
  <c r="AS96" i="6"/>
  <c r="AU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V97" i="6"/>
  <c r="AA97" i="6"/>
  <c r="AB97" i="6"/>
  <c r="AH97" i="6"/>
  <c r="AI97" i="6"/>
  <c r="AJ97" i="6"/>
  <c r="AK97" i="6"/>
  <c r="AL97" i="6"/>
  <c r="AM97" i="6"/>
  <c r="AN97" i="6"/>
  <c r="AO97" i="6"/>
  <c r="AR97" i="6"/>
  <c r="AS97" i="6"/>
  <c r="AU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V98" i="6"/>
  <c r="AA98" i="6"/>
  <c r="AB98" i="6"/>
  <c r="AH98" i="6"/>
  <c r="AI98" i="6"/>
  <c r="AJ98" i="6"/>
  <c r="AK98" i="6"/>
  <c r="AL98" i="6"/>
  <c r="AM98" i="6"/>
  <c r="AN98" i="6"/>
  <c r="AO98" i="6"/>
  <c r="AR98" i="6"/>
  <c r="AS98" i="6"/>
  <c r="AU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V99" i="6"/>
  <c r="AA99" i="6"/>
  <c r="AB99" i="6"/>
  <c r="AH99" i="6"/>
  <c r="AI99" i="6"/>
  <c r="AJ99" i="6"/>
  <c r="AK99" i="6"/>
  <c r="AL99" i="6"/>
  <c r="AM99" i="6"/>
  <c r="AN99" i="6"/>
  <c r="AO99" i="6"/>
  <c r="AR99" i="6"/>
  <c r="AS99" i="6"/>
  <c r="AU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V100" i="6"/>
  <c r="AA100" i="6"/>
  <c r="AB100" i="6"/>
  <c r="AH100" i="6"/>
  <c r="AI100" i="6"/>
  <c r="AJ100" i="6"/>
  <c r="AK100" i="6"/>
  <c r="AL100" i="6"/>
  <c r="AM100" i="6"/>
  <c r="AN100" i="6"/>
  <c r="AO100" i="6"/>
  <c r="AR100" i="6"/>
  <c r="AS100" i="6"/>
  <c r="AU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V101" i="6"/>
  <c r="AA101" i="6"/>
  <c r="AB101" i="6"/>
  <c r="AH101" i="6"/>
  <c r="AI101" i="6"/>
  <c r="AJ101" i="6"/>
  <c r="AK101" i="6"/>
  <c r="AL101" i="6"/>
  <c r="AM101" i="6"/>
  <c r="AN101" i="6"/>
  <c r="AO101" i="6"/>
  <c r="AR101" i="6"/>
  <c r="AS101" i="6"/>
  <c r="AU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V102" i="6"/>
  <c r="AA102" i="6"/>
  <c r="AB102" i="6"/>
  <c r="AH102" i="6"/>
  <c r="AI102" i="6"/>
  <c r="AJ102" i="6"/>
  <c r="AK102" i="6"/>
  <c r="AL102" i="6"/>
  <c r="AM102" i="6"/>
  <c r="AN102" i="6"/>
  <c r="AO102" i="6"/>
  <c r="AR102" i="6"/>
  <c r="AS102" i="6"/>
  <c r="AU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V103" i="6"/>
  <c r="AA103" i="6"/>
  <c r="AB103" i="6"/>
  <c r="AH103" i="6"/>
  <c r="AI103" i="6"/>
  <c r="AJ103" i="6"/>
  <c r="AK103" i="6"/>
  <c r="AL103" i="6"/>
  <c r="AM103" i="6"/>
  <c r="AN103" i="6"/>
  <c r="AO103" i="6"/>
  <c r="AR103" i="6"/>
  <c r="AS103" i="6"/>
  <c r="AU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V104" i="6"/>
  <c r="AA104" i="6"/>
  <c r="AB104" i="6"/>
  <c r="AH104" i="6"/>
  <c r="AI104" i="6"/>
  <c r="AJ104" i="6"/>
  <c r="AK104" i="6"/>
  <c r="AL104" i="6"/>
  <c r="AM104" i="6"/>
  <c r="AN104" i="6"/>
  <c r="AO104" i="6"/>
  <c r="AR104" i="6"/>
  <c r="AS104" i="6"/>
  <c r="AU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V105" i="6"/>
  <c r="AA105" i="6"/>
  <c r="AB105" i="6"/>
  <c r="AH105" i="6"/>
  <c r="AI105" i="6"/>
  <c r="AJ105" i="6"/>
  <c r="AK105" i="6"/>
  <c r="AL105" i="6"/>
  <c r="AM105" i="6"/>
  <c r="AN105" i="6"/>
  <c r="AO105" i="6"/>
  <c r="AR105" i="6"/>
  <c r="AS105" i="6"/>
  <c r="AU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V106" i="6"/>
  <c r="AA106" i="6"/>
  <c r="AB106" i="6"/>
  <c r="AH106" i="6"/>
  <c r="AI106" i="6"/>
  <c r="AJ106" i="6"/>
  <c r="AK106" i="6"/>
  <c r="AL106" i="6"/>
  <c r="AM106" i="6"/>
  <c r="AN106" i="6"/>
  <c r="AO106" i="6"/>
  <c r="AR106" i="6"/>
  <c r="AS106" i="6"/>
  <c r="AU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V107" i="6"/>
  <c r="AA107" i="6"/>
  <c r="AB107" i="6"/>
  <c r="AH107" i="6"/>
  <c r="AI107" i="6"/>
  <c r="AJ107" i="6"/>
  <c r="AK107" i="6"/>
  <c r="AL107" i="6"/>
  <c r="AM107" i="6"/>
  <c r="AN107" i="6"/>
  <c r="AO107" i="6"/>
  <c r="AR107" i="6"/>
  <c r="AS107" i="6"/>
  <c r="AU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V108" i="6"/>
  <c r="AA108" i="6"/>
  <c r="AB108" i="6"/>
  <c r="AH108" i="6"/>
  <c r="AI108" i="6"/>
  <c r="AJ108" i="6"/>
  <c r="AK108" i="6"/>
  <c r="AL108" i="6"/>
  <c r="AM108" i="6"/>
  <c r="AN108" i="6"/>
  <c r="AO108" i="6"/>
  <c r="AR108" i="6"/>
  <c r="AS108" i="6"/>
  <c r="AU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V109" i="6"/>
  <c r="AA109" i="6"/>
  <c r="AB109" i="6"/>
  <c r="AH109" i="6"/>
  <c r="AI109" i="6"/>
  <c r="AJ109" i="6"/>
  <c r="AK109" i="6"/>
  <c r="AL109" i="6"/>
  <c r="AM109" i="6"/>
  <c r="AN109" i="6"/>
  <c r="AO109" i="6"/>
  <c r="AR109" i="6"/>
  <c r="AS109" i="6"/>
  <c r="AU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V110" i="6"/>
  <c r="AA110" i="6"/>
  <c r="AB110" i="6"/>
  <c r="AH110" i="6"/>
  <c r="AI110" i="6"/>
  <c r="AJ110" i="6"/>
  <c r="AK110" i="6"/>
  <c r="AL110" i="6"/>
  <c r="AM110" i="6"/>
  <c r="AN110" i="6"/>
  <c r="AO110" i="6"/>
  <c r="AR110" i="6"/>
  <c r="AS110" i="6"/>
  <c r="AU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V111" i="6"/>
  <c r="AA111" i="6"/>
  <c r="AB111" i="6"/>
  <c r="AH111" i="6"/>
  <c r="AI111" i="6"/>
  <c r="AJ111" i="6"/>
  <c r="AK111" i="6"/>
  <c r="AL111" i="6"/>
  <c r="AM111" i="6"/>
  <c r="AN111" i="6"/>
  <c r="AO111" i="6"/>
  <c r="AR111" i="6"/>
  <c r="AS111" i="6"/>
  <c r="AU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V112" i="6"/>
  <c r="AA112" i="6"/>
  <c r="AB112" i="6"/>
  <c r="AH112" i="6"/>
  <c r="AI112" i="6"/>
  <c r="AJ112" i="6"/>
  <c r="AK112" i="6"/>
  <c r="AL112" i="6"/>
  <c r="AM112" i="6"/>
  <c r="AN112" i="6"/>
  <c r="AO112" i="6"/>
  <c r="AR112" i="6"/>
  <c r="AS112" i="6"/>
  <c r="AU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V113" i="6"/>
  <c r="AA113" i="6"/>
  <c r="AB113" i="6"/>
  <c r="AH113" i="6"/>
  <c r="AI113" i="6"/>
  <c r="AJ113" i="6"/>
  <c r="AK113" i="6"/>
  <c r="AL113" i="6"/>
  <c r="AM113" i="6"/>
  <c r="AN113" i="6"/>
  <c r="AO113" i="6"/>
  <c r="AR113" i="6"/>
  <c r="AS113" i="6"/>
  <c r="AU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V114" i="6"/>
  <c r="AA114" i="6"/>
  <c r="AB114" i="6"/>
  <c r="AH114" i="6"/>
  <c r="AI114" i="6"/>
  <c r="AJ114" i="6"/>
  <c r="AK114" i="6"/>
  <c r="AL114" i="6"/>
  <c r="AM114" i="6"/>
  <c r="AN114" i="6"/>
  <c r="AO114" i="6"/>
  <c r="AR114" i="6"/>
  <c r="AS114" i="6"/>
  <c r="AU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V115" i="6"/>
  <c r="AA115" i="6"/>
  <c r="AB115" i="6"/>
  <c r="AH115" i="6"/>
  <c r="AI115" i="6"/>
  <c r="AJ115" i="6"/>
  <c r="AK115" i="6"/>
  <c r="AL115" i="6"/>
  <c r="AM115" i="6"/>
  <c r="AN115" i="6"/>
  <c r="AO115" i="6"/>
  <c r="AR115" i="6"/>
  <c r="AS115" i="6"/>
  <c r="AU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V116" i="6"/>
  <c r="AA116" i="6"/>
  <c r="AB116" i="6"/>
  <c r="AH116" i="6"/>
  <c r="AI116" i="6"/>
  <c r="AJ116" i="6"/>
  <c r="AK116" i="6"/>
  <c r="AL116" i="6"/>
  <c r="AM116" i="6"/>
  <c r="AN116" i="6"/>
  <c r="AO116" i="6"/>
  <c r="AR116" i="6"/>
  <c r="AS116" i="6"/>
  <c r="AU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V117" i="6"/>
  <c r="AA117" i="6"/>
  <c r="AB117" i="6"/>
  <c r="AH117" i="6"/>
  <c r="AI117" i="6"/>
  <c r="AJ117" i="6"/>
  <c r="AK117" i="6"/>
  <c r="AL117" i="6"/>
  <c r="AM117" i="6"/>
  <c r="AN117" i="6"/>
  <c r="AO117" i="6"/>
  <c r="AR117" i="6"/>
  <c r="AS117" i="6"/>
  <c r="AU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C3" i="1"/>
  <c r="E3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G13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1" i="1"/>
  <c r="C24" i="1"/>
  <c r="D24" i="1"/>
  <c r="E24" i="1"/>
  <c r="F24" i="1"/>
  <c r="G24" i="1"/>
  <c r="C25" i="1"/>
  <c r="D25" i="1"/>
  <c r="E25" i="1"/>
  <c r="F25" i="1"/>
  <c r="G25" i="1"/>
  <c r="G26" i="1"/>
  <c r="D29" i="1"/>
  <c r="F29" i="1"/>
  <c r="G29" i="1"/>
  <c r="C30" i="1"/>
  <c r="D30" i="1"/>
  <c r="E30" i="1"/>
  <c r="F30" i="1"/>
  <c r="G30" i="1"/>
  <c r="C31" i="1"/>
  <c r="D31" i="1"/>
  <c r="E31" i="1"/>
  <c r="F31" i="1"/>
  <c r="G31" i="1"/>
  <c r="G34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2" i="1"/>
  <c r="D42" i="1"/>
  <c r="E42" i="1"/>
  <c r="F42" i="1"/>
  <c r="G42" i="1"/>
  <c r="C43" i="1"/>
  <c r="D43" i="1"/>
  <c r="E43" i="1"/>
  <c r="F43" i="1"/>
  <c r="G43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2" i="1"/>
  <c r="D52" i="1"/>
  <c r="E52" i="1"/>
  <c r="F52" i="1"/>
  <c r="G52" i="1"/>
  <c r="C53" i="1"/>
  <c r="D53" i="1"/>
  <c r="E53" i="1"/>
  <c r="F53" i="1"/>
  <c r="G53" i="1"/>
  <c r="C56" i="1"/>
  <c r="D56" i="1"/>
  <c r="E56" i="1"/>
  <c r="F56" i="1"/>
  <c r="G56" i="1"/>
  <c r="C57" i="1"/>
  <c r="D57" i="1"/>
  <c r="E57" i="1"/>
  <c r="F57" i="1"/>
  <c r="G57" i="1"/>
  <c r="C60" i="1"/>
  <c r="D60" i="1"/>
  <c r="E60" i="1"/>
  <c r="F60" i="1"/>
  <c r="G60" i="1"/>
  <c r="C61" i="1"/>
  <c r="D61" i="1"/>
  <c r="E61" i="1"/>
  <c r="F61" i="1"/>
  <c r="G61" i="1"/>
  <c r="C64" i="1"/>
  <c r="D64" i="1"/>
  <c r="E64" i="1"/>
  <c r="F64" i="1"/>
  <c r="G64" i="1"/>
  <c r="C65" i="1"/>
  <c r="D65" i="1"/>
  <c r="E65" i="1"/>
  <c r="F65" i="1"/>
  <c r="G65" i="1"/>
  <c r="C68" i="1"/>
  <c r="D68" i="1"/>
  <c r="E68" i="1"/>
  <c r="F68" i="1"/>
  <c r="G68" i="1"/>
  <c r="C69" i="1"/>
  <c r="D69" i="1"/>
  <c r="E69" i="1"/>
  <c r="F69" i="1"/>
  <c r="G69" i="1"/>
  <c r="C72" i="1"/>
  <c r="D72" i="1"/>
  <c r="E72" i="1"/>
  <c r="F72" i="1"/>
  <c r="G72" i="1"/>
  <c r="C73" i="1"/>
  <c r="D73" i="1"/>
  <c r="E73" i="1"/>
  <c r="F73" i="1"/>
  <c r="G73" i="1"/>
  <c r="C75" i="1"/>
  <c r="D75" i="1"/>
  <c r="E75" i="1"/>
  <c r="F75" i="1"/>
  <c r="G75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D98" i="1"/>
  <c r="F98" i="1"/>
  <c r="G98" i="1"/>
  <c r="C101" i="1"/>
  <c r="D101" i="1"/>
  <c r="E101" i="1"/>
  <c r="F101" i="1"/>
  <c r="G101" i="1"/>
  <c r="C103" i="1"/>
  <c r="D103" i="1"/>
  <c r="E103" i="1"/>
  <c r="F103" i="1"/>
  <c r="G103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D109" i="1"/>
  <c r="E109" i="1"/>
  <c r="F109" i="1"/>
  <c r="G109" i="1"/>
  <c r="B111" i="1"/>
  <c r="C111" i="1"/>
  <c r="D111" i="1"/>
  <c r="E111" i="1"/>
  <c r="F111" i="1"/>
  <c r="G111" i="1"/>
  <c r="C114" i="1"/>
  <c r="D114" i="1"/>
  <c r="E114" i="1"/>
  <c r="F114" i="1"/>
  <c r="G114" i="1"/>
  <c r="C115" i="1"/>
  <c r="D115" i="1"/>
  <c r="E115" i="1"/>
  <c r="F115" i="1"/>
  <c r="G115" i="1"/>
  <c r="D116" i="1"/>
  <c r="F116" i="1"/>
  <c r="G116" i="1"/>
  <c r="D117" i="1"/>
  <c r="F117" i="1"/>
  <c r="G117" i="1"/>
  <c r="D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3" i="1"/>
  <c r="D123" i="1"/>
  <c r="E123" i="1"/>
  <c r="F123" i="1"/>
  <c r="G123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30" i="1"/>
  <c r="D130" i="1"/>
  <c r="E130" i="1"/>
  <c r="F130" i="1"/>
  <c r="G130" i="1"/>
  <c r="C131" i="1"/>
  <c r="D131" i="1"/>
  <c r="E131" i="1"/>
  <c r="F131" i="1"/>
  <c r="G131" i="1"/>
  <c r="C134" i="1"/>
  <c r="D134" i="1"/>
  <c r="E134" i="1"/>
  <c r="F134" i="1"/>
  <c r="G134" i="1"/>
  <c r="D135" i="1"/>
  <c r="F135" i="1"/>
  <c r="G135" i="1"/>
  <c r="C136" i="1"/>
  <c r="D136" i="1"/>
  <c r="E136" i="1"/>
  <c r="F136" i="1"/>
  <c r="G136" i="1"/>
  <c r="C137" i="1"/>
  <c r="E137" i="1"/>
  <c r="G137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6" i="1"/>
  <c r="D146" i="1"/>
  <c r="E146" i="1"/>
  <c r="F146" i="1"/>
  <c r="G146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6" i="1"/>
  <c r="E156" i="1"/>
  <c r="G156" i="1"/>
  <c r="C159" i="1"/>
  <c r="D159" i="1"/>
  <c r="E159" i="1"/>
  <c r="F159" i="1"/>
  <c r="G159" i="1"/>
  <c r="C160" i="1"/>
  <c r="D160" i="1"/>
  <c r="E160" i="1"/>
  <c r="F160" i="1"/>
  <c r="G160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F166" i="1"/>
  <c r="G166" i="1"/>
  <c r="C167" i="1"/>
  <c r="E167" i="1"/>
  <c r="G167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E183" i="1"/>
  <c r="C185" i="1"/>
  <c r="D185" i="1"/>
  <c r="F185" i="1"/>
  <c r="G185" i="1"/>
  <c r="C186" i="1"/>
  <c r="D186" i="1"/>
  <c r="E186" i="1"/>
  <c r="F186" i="1"/>
  <c r="G186" i="1"/>
  <c r="C187" i="1"/>
  <c r="D187" i="1"/>
  <c r="F187" i="1"/>
  <c r="G187" i="1"/>
  <c r="C188" i="1"/>
  <c r="D188" i="1"/>
  <c r="F188" i="1"/>
  <c r="G188" i="1"/>
  <c r="C189" i="1"/>
  <c r="D189" i="1"/>
  <c r="F189" i="1"/>
  <c r="G189" i="1"/>
  <c r="C190" i="1"/>
  <c r="D190" i="1"/>
  <c r="F190" i="1"/>
  <c r="G190" i="1"/>
  <c r="D191" i="1"/>
  <c r="F191" i="1"/>
  <c r="G191" i="1"/>
  <c r="C192" i="1"/>
  <c r="D192" i="1"/>
  <c r="F192" i="1"/>
  <c r="G192" i="1"/>
  <c r="C193" i="1"/>
  <c r="E193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E202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E212" i="1"/>
  <c r="C216" i="1"/>
  <c r="E216" i="1"/>
  <c r="G216" i="1"/>
  <c r="C217" i="1"/>
  <c r="E217" i="1"/>
  <c r="G217" i="1"/>
  <c r="C218" i="1"/>
  <c r="G218" i="1"/>
  <c r="C219" i="1"/>
  <c r="D219" i="1"/>
  <c r="E219" i="1"/>
  <c r="F219" i="1"/>
  <c r="G222" i="1"/>
  <c r="G223" i="1"/>
  <c r="C224" i="1"/>
  <c r="E224" i="1"/>
  <c r="G224" i="1"/>
  <c r="C225" i="1"/>
  <c r="D225" i="1"/>
  <c r="E225" i="1"/>
  <c r="F225" i="1"/>
  <c r="C227" i="1"/>
  <c r="D227" i="1"/>
  <c r="E227" i="1"/>
  <c r="F227" i="1"/>
  <c r="G227" i="1"/>
  <c r="G230" i="1"/>
  <c r="G231" i="1"/>
  <c r="C232" i="1"/>
  <c r="G232" i="1"/>
  <c r="G233" i="1"/>
  <c r="G234" i="1"/>
  <c r="C235" i="1"/>
  <c r="D235" i="1"/>
  <c r="F235" i="1"/>
  <c r="D237" i="1"/>
  <c r="F237" i="1"/>
  <c r="G237" i="1"/>
  <c r="C238" i="1"/>
  <c r="D238" i="1"/>
  <c r="E238" i="1"/>
  <c r="F238" i="1"/>
  <c r="G238" i="1"/>
  <c r="C240" i="1"/>
  <c r="D240" i="1"/>
  <c r="E240" i="1"/>
  <c r="F240" i="1"/>
  <c r="G240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B34" i="2"/>
  <c r="C34" i="2"/>
  <c r="D34" i="2"/>
  <c r="E34" i="2"/>
  <c r="F34" i="2"/>
  <c r="G34" i="2"/>
  <c r="H34" i="2"/>
  <c r="I34" i="2"/>
  <c r="J34" i="2"/>
  <c r="K34" i="2"/>
  <c r="R34" i="2"/>
  <c r="T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A34" i="2"/>
  <c r="BC34" i="2"/>
  <c r="BD34" i="2"/>
  <c r="BE34" i="2"/>
  <c r="BF34" i="2"/>
  <c r="BH34" i="2"/>
  <c r="BI34" i="2"/>
  <c r="BJ34" i="2"/>
  <c r="BR34" i="2"/>
  <c r="BS34" i="2"/>
  <c r="BT34" i="2"/>
  <c r="BU34" i="2"/>
  <c r="BW34" i="2"/>
  <c r="BX34" i="2"/>
  <c r="BY34" i="2"/>
  <c r="BZ34" i="2"/>
  <c r="CA34" i="2"/>
  <c r="CB34" i="2"/>
  <c r="CD34" i="2"/>
  <c r="CE34" i="2"/>
  <c r="CF34" i="2"/>
  <c r="CG34" i="2"/>
  <c r="CH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U34" i="2"/>
  <c r="B35" i="2"/>
  <c r="C35" i="2"/>
  <c r="D35" i="2"/>
  <c r="E35" i="2"/>
  <c r="F35" i="2"/>
  <c r="G35" i="2"/>
  <c r="H35" i="2"/>
  <c r="I35" i="2"/>
  <c r="J35" i="2"/>
  <c r="K35" i="2"/>
  <c r="R35" i="2"/>
  <c r="T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A35" i="2"/>
  <c r="BC35" i="2"/>
  <c r="BD35" i="2"/>
  <c r="BE35" i="2"/>
  <c r="BF35" i="2"/>
  <c r="BH35" i="2"/>
  <c r="BI35" i="2"/>
  <c r="BJ35" i="2"/>
  <c r="BR35" i="2"/>
  <c r="BS35" i="2"/>
  <c r="BT35" i="2"/>
  <c r="BU35" i="2"/>
  <c r="BW35" i="2"/>
  <c r="BX35" i="2"/>
  <c r="BY35" i="2"/>
  <c r="BZ35" i="2"/>
  <c r="CA35" i="2"/>
  <c r="CB35" i="2"/>
  <c r="CD35" i="2"/>
  <c r="CE35" i="2"/>
  <c r="CF35" i="2"/>
  <c r="CG35" i="2"/>
  <c r="CH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U35" i="2"/>
  <c r="B36" i="2"/>
  <c r="C36" i="2"/>
  <c r="D36" i="2"/>
  <c r="E36" i="2"/>
  <c r="F36" i="2"/>
  <c r="G36" i="2"/>
  <c r="H36" i="2"/>
  <c r="I36" i="2"/>
  <c r="J36" i="2"/>
  <c r="K36" i="2"/>
  <c r="R36" i="2"/>
  <c r="T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A36" i="2"/>
  <c r="BC36" i="2"/>
  <c r="BD36" i="2"/>
  <c r="BE36" i="2"/>
  <c r="BF36" i="2"/>
  <c r="BH36" i="2"/>
  <c r="BI36" i="2"/>
  <c r="BJ36" i="2"/>
  <c r="BR36" i="2"/>
  <c r="BS36" i="2"/>
  <c r="BT36" i="2"/>
  <c r="BU36" i="2"/>
  <c r="BW36" i="2"/>
  <c r="BX36" i="2"/>
  <c r="BY36" i="2"/>
  <c r="BZ36" i="2"/>
  <c r="CA36" i="2"/>
  <c r="CB36" i="2"/>
  <c r="CD36" i="2"/>
  <c r="CE36" i="2"/>
  <c r="CF36" i="2"/>
  <c r="CG36" i="2"/>
  <c r="CH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S36" i="2"/>
  <c r="ET36" i="2"/>
  <c r="EU36" i="2"/>
  <c r="B37" i="2"/>
  <c r="C37" i="2"/>
  <c r="D37" i="2"/>
  <c r="E37" i="2"/>
  <c r="F37" i="2"/>
  <c r="G37" i="2"/>
  <c r="H37" i="2"/>
  <c r="I37" i="2"/>
  <c r="J37" i="2"/>
  <c r="K37" i="2"/>
  <c r="R37" i="2"/>
  <c r="T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A37" i="2"/>
  <c r="BC37" i="2"/>
  <c r="BD37" i="2"/>
  <c r="BE37" i="2"/>
  <c r="BF37" i="2"/>
  <c r="BH37" i="2"/>
  <c r="BI37" i="2"/>
  <c r="BJ37" i="2"/>
  <c r="BR37" i="2"/>
  <c r="BS37" i="2"/>
  <c r="BT37" i="2"/>
  <c r="BU37" i="2"/>
  <c r="BW37" i="2"/>
  <c r="BX37" i="2"/>
  <c r="BY37" i="2"/>
  <c r="BZ37" i="2"/>
  <c r="CA37" i="2"/>
  <c r="CB37" i="2"/>
  <c r="CD37" i="2"/>
  <c r="CE37" i="2"/>
  <c r="CF37" i="2"/>
  <c r="CG37" i="2"/>
  <c r="CH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S37" i="2"/>
  <c r="ET37" i="2"/>
  <c r="EU37" i="2"/>
  <c r="B38" i="2"/>
  <c r="C38" i="2"/>
  <c r="D38" i="2"/>
  <c r="E38" i="2"/>
  <c r="F38" i="2"/>
  <c r="G38" i="2"/>
  <c r="H38" i="2"/>
  <c r="I38" i="2"/>
  <c r="J38" i="2"/>
  <c r="K38" i="2"/>
  <c r="R38" i="2"/>
  <c r="T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A38" i="2"/>
  <c r="BC38" i="2"/>
  <c r="BD38" i="2"/>
  <c r="BE38" i="2"/>
  <c r="BF38" i="2"/>
  <c r="BH38" i="2"/>
  <c r="BI38" i="2"/>
  <c r="BJ38" i="2"/>
  <c r="BR38" i="2"/>
  <c r="BS38" i="2"/>
  <c r="BT38" i="2"/>
  <c r="BU38" i="2"/>
  <c r="BW38" i="2"/>
  <c r="BX38" i="2"/>
  <c r="BY38" i="2"/>
  <c r="BZ38" i="2"/>
  <c r="CA38" i="2"/>
  <c r="CB38" i="2"/>
  <c r="CD38" i="2"/>
  <c r="CE38" i="2"/>
  <c r="CF38" i="2"/>
  <c r="CG38" i="2"/>
  <c r="CH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S38" i="2"/>
  <c r="ET38" i="2"/>
  <c r="EU38" i="2"/>
  <c r="B39" i="2"/>
  <c r="C39" i="2"/>
  <c r="D39" i="2"/>
  <c r="E39" i="2"/>
  <c r="F39" i="2"/>
  <c r="G39" i="2"/>
  <c r="H39" i="2"/>
  <c r="I39" i="2"/>
  <c r="J39" i="2"/>
  <c r="K39" i="2"/>
  <c r="R39" i="2"/>
  <c r="T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A39" i="2"/>
  <c r="BC39" i="2"/>
  <c r="BD39" i="2"/>
  <c r="BE39" i="2"/>
  <c r="BF39" i="2"/>
  <c r="BH39" i="2"/>
  <c r="BI39" i="2"/>
  <c r="BJ39" i="2"/>
  <c r="BR39" i="2"/>
  <c r="BS39" i="2"/>
  <c r="BT39" i="2"/>
  <c r="BU39" i="2"/>
  <c r="BW39" i="2"/>
  <c r="BX39" i="2"/>
  <c r="BY39" i="2"/>
  <c r="BZ39" i="2"/>
  <c r="CA39" i="2"/>
  <c r="CB39" i="2"/>
  <c r="CD39" i="2"/>
  <c r="CE39" i="2"/>
  <c r="CF39" i="2"/>
  <c r="CG39" i="2"/>
  <c r="CH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S39" i="2"/>
  <c r="ET39" i="2"/>
  <c r="EU39" i="2"/>
  <c r="B40" i="2"/>
  <c r="C40" i="2"/>
  <c r="D40" i="2"/>
  <c r="E40" i="2"/>
  <c r="F40" i="2"/>
  <c r="G40" i="2"/>
  <c r="H40" i="2"/>
  <c r="I40" i="2"/>
  <c r="J40" i="2"/>
  <c r="K40" i="2"/>
  <c r="R40" i="2"/>
  <c r="T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A40" i="2"/>
  <c r="BC40" i="2"/>
  <c r="BD40" i="2"/>
  <c r="BE40" i="2"/>
  <c r="BF40" i="2"/>
  <c r="BH40" i="2"/>
  <c r="BI40" i="2"/>
  <c r="BJ40" i="2"/>
  <c r="BR40" i="2"/>
  <c r="BS40" i="2"/>
  <c r="BT40" i="2"/>
  <c r="BU40" i="2"/>
  <c r="BW40" i="2"/>
  <c r="BX40" i="2"/>
  <c r="BY40" i="2"/>
  <c r="BZ40" i="2"/>
  <c r="CA40" i="2"/>
  <c r="CB40" i="2"/>
  <c r="CD40" i="2"/>
  <c r="CE40" i="2"/>
  <c r="CF40" i="2"/>
  <c r="CG40" i="2"/>
  <c r="CH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S40" i="2"/>
  <c r="ET40" i="2"/>
  <c r="EU40" i="2"/>
  <c r="B41" i="2"/>
  <c r="C41" i="2"/>
  <c r="D41" i="2"/>
  <c r="E41" i="2"/>
  <c r="F41" i="2"/>
  <c r="G41" i="2"/>
  <c r="H41" i="2"/>
  <c r="I41" i="2"/>
  <c r="J41" i="2"/>
  <c r="K41" i="2"/>
  <c r="R41" i="2"/>
  <c r="T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A41" i="2"/>
  <c r="BC41" i="2"/>
  <c r="BD41" i="2"/>
  <c r="BE41" i="2"/>
  <c r="BF41" i="2"/>
  <c r="BH41" i="2"/>
  <c r="BI41" i="2"/>
  <c r="BJ41" i="2"/>
  <c r="BR41" i="2"/>
  <c r="BS41" i="2"/>
  <c r="BT41" i="2"/>
  <c r="BU41" i="2"/>
  <c r="BW41" i="2"/>
  <c r="BX41" i="2"/>
  <c r="BY41" i="2"/>
  <c r="BZ41" i="2"/>
  <c r="CA41" i="2"/>
  <c r="CB41" i="2"/>
  <c r="CD41" i="2"/>
  <c r="CE41" i="2"/>
  <c r="CF41" i="2"/>
  <c r="CG41" i="2"/>
  <c r="CH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S41" i="2"/>
  <c r="ET41" i="2"/>
  <c r="EU41" i="2"/>
  <c r="EV41" i="2"/>
  <c r="B42" i="2"/>
  <c r="C42" i="2"/>
  <c r="D42" i="2"/>
  <c r="E42" i="2"/>
  <c r="F42" i="2"/>
  <c r="G42" i="2"/>
  <c r="H42" i="2"/>
  <c r="I42" i="2"/>
  <c r="J42" i="2"/>
  <c r="K42" i="2"/>
  <c r="R42" i="2"/>
  <c r="T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A42" i="2"/>
  <c r="BC42" i="2"/>
  <c r="BD42" i="2"/>
  <c r="BE42" i="2"/>
  <c r="BF42" i="2"/>
  <c r="BH42" i="2"/>
  <c r="BI42" i="2"/>
  <c r="BJ42" i="2"/>
  <c r="BR42" i="2"/>
  <c r="BS42" i="2"/>
  <c r="BT42" i="2"/>
  <c r="BU42" i="2"/>
  <c r="BW42" i="2"/>
  <c r="BX42" i="2"/>
  <c r="BY42" i="2"/>
  <c r="BZ42" i="2"/>
  <c r="CA42" i="2"/>
  <c r="CB42" i="2"/>
  <c r="CD42" i="2"/>
  <c r="CE42" i="2"/>
  <c r="CF42" i="2"/>
  <c r="CG42" i="2"/>
  <c r="CH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S42" i="2"/>
  <c r="ET42" i="2"/>
  <c r="EU42" i="2"/>
  <c r="EV42" i="2"/>
  <c r="B43" i="2"/>
  <c r="C43" i="2"/>
  <c r="D43" i="2"/>
  <c r="E43" i="2"/>
  <c r="F43" i="2"/>
  <c r="G43" i="2"/>
  <c r="H43" i="2"/>
  <c r="I43" i="2"/>
  <c r="J43" i="2"/>
  <c r="K43" i="2"/>
  <c r="R43" i="2"/>
  <c r="T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A43" i="2"/>
  <c r="BC43" i="2"/>
  <c r="BD43" i="2"/>
  <c r="BE43" i="2"/>
  <c r="BF43" i="2"/>
  <c r="BH43" i="2"/>
  <c r="BI43" i="2"/>
  <c r="BJ43" i="2"/>
  <c r="BR43" i="2"/>
  <c r="BS43" i="2"/>
  <c r="BT43" i="2"/>
  <c r="BU43" i="2"/>
  <c r="BW43" i="2"/>
  <c r="BX43" i="2"/>
  <c r="BY43" i="2"/>
  <c r="BZ43" i="2"/>
  <c r="CA43" i="2"/>
  <c r="CB43" i="2"/>
  <c r="CD43" i="2"/>
  <c r="CE43" i="2"/>
  <c r="CF43" i="2"/>
  <c r="CG43" i="2"/>
  <c r="CH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S43" i="2"/>
  <c r="ET43" i="2"/>
  <c r="EU43" i="2"/>
  <c r="EV43" i="2"/>
  <c r="B44" i="2"/>
  <c r="C44" i="2"/>
  <c r="D44" i="2"/>
  <c r="E44" i="2"/>
  <c r="F44" i="2"/>
  <c r="G44" i="2"/>
  <c r="H44" i="2"/>
  <c r="I44" i="2"/>
  <c r="J44" i="2"/>
  <c r="K44" i="2"/>
  <c r="R44" i="2"/>
  <c r="T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A44" i="2"/>
  <c r="BC44" i="2"/>
  <c r="BD44" i="2"/>
  <c r="BE44" i="2"/>
  <c r="BF44" i="2"/>
  <c r="BH44" i="2"/>
  <c r="BI44" i="2"/>
  <c r="BJ44" i="2"/>
  <c r="BR44" i="2"/>
  <c r="BS44" i="2"/>
  <c r="BT44" i="2"/>
  <c r="BU44" i="2"/>
  <c r="BW44" i="2"/>
  <c r="BX44" i="2"/>
  <c r="BY44" i="2"/>
  <c r="BZ44" i="2"/>
  <c r="CA44" i="2"/>
  <c r="CB44" i="2"/>
  <c r="CD44" i="2"/>
  <c r="CE44" i="2"/>
  <c r="CF44" i="2"/>
  <c r="CG44" i="2"/>
  <c r="CH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S44" i="2"/>
  <c r="ET44" i="2"/>
  <c r="EU44" i="2"/>
  <c r="EV44" i="2"/>
  <c r="B45" i="2"/>
  <c r="C45" i="2"/>
  <c r="D45" i="2"/>
  <c r="E45" i="2"/>
  <c r="F45" i="2"/>
  <c r="G45" i="2"/>
  <c r="H45" i="2"/>
  <c r="I45" i="2"/>
  <c r="J45" i="2"/>
  <c r="K45" i="2"/>
  <c r="R45" i="2"/>
  <c r="T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A45" i="2"/>
  <c r="BC45" i="2"/>
  <c r="BD45" i="2"/>
  <c r="BE45" i="2"/>
  <c r="BF45" i="2"/>
  <c r="BH45" i="2"/>
  <c r="BI45" i="2"/>
  <c r="BJ45" i="2"/>
  <c r="BR45" i="2"/>
  <c r="BS45" i="2"/>
  <c r="BT45" i="2"/>
  <c r="BU45" i="2"/>
  <c r="BW45" i="2"/>
  <c r="BX45" i="2"/>
  <c r="BY45" i="2"/>
  <c r="BZ45" i="2"/>
  <c r="CA45" i="2"/>
  <c r="CB45" i="2"/>
  <c r="CD45" i="2"/>
  <c r="CE45" i="2"/>
  <c r="CF45" i="2"/>
  <c r="CG45" i="2"/>
  <c r="CH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S45" i="2"/>
  <c r="ET45" i="2"/>
  <c r="EU45" i="2"/>
  <c r="EV45" i="2"/>
  <c r="B46" i="2"/>
  <c r="C46" i="2"/>
  <c r="D46" i="2"/>
  <c r="E46" i="2"/>
  <c r="F46" i="2"/>
  <c r="G46" i="2"/>
  <c r="H46" i="2"/>
  <c r="I46" i="2"/>
  <c r="J46" i="2"/>
  <c r="K46" i="2"/>
  <c r="R46" i="2"/>
  <c r="T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A46" i="2"/>
  <c r="BC46" i="2"/>
  <c r="BD46" i="2"/>
  <c r="BE46" i="2"/>
  <c r="BF46" i="2"/>
  <c r="BH46" i="2"/>
  <c r="BI46" i="2"/>
  <c r="BJ46" i="2"/>
  <c r="BR46" i="2"/>
  <c r="BS46" i="2"/>
  <c r="BT46" i="2"/>
  <c r="BU46" i="2"/>
  <c r="BW46" i="2"/>
  <c r="BX46" i="2"/>
  <c r="BY46" i="2"/>
  <c r="BZ46" i="2"/>
  <c r="CA46" i="2"/>
  <c r="CB46" i="2"/>
  <c r="CD46" i="2"/>
  <c r="CE46" i="2"/>
  <c r="CF46" i="2"/>
  <c r="CG46" i="2"/>
  <c r="CH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S46" i="2"/>
  <c r="ET46" i="2"/>
  <c r="EU46" i="2"/>
  <c r="EV46" i="2"/>
  <c r="B47" i="2"/>
  <c r="C47" i="2"/>
  <c r="D47" i="2"/>
  <c r="E47" i="2"/>
  <c r="F47" i="2"/>
  <c r="G47" i="2"/>
  <c r="H47" i="2"/>
  <c r="I47" i="2"/>
  <c r="J47" i="2"/>
  <c r="K47" i="2"/>
  <c r="R47" i="2"/>
  <c r="T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A47" i="2"/>
  <c r="BC47" i="2"/>
  <c r="BD47" i="2"/>
  <c r="BE47" i="2"/>
  <c r="BF47" i="2"/>
  <c r="BH47" i="2"/>
  <c r="BI47" i="2"/>
  <c r="BJ47" i="2"/>
  <c r="BR47" i="2"/>
  <c r="BS47" i="2"/>
  <c r="BT47" i="2"/>
  <c r="BU47" i="2"/>
  <c r="BW47" i="2"/>
  <c r="BX47" i="2"/>
  <c r="BY47" i="2"/>
  <c r="BZ47" i="2"/>
  <c r="CA47" i="2"/>
  <c r="CB47" i="2"/>
  <c r="CD47" i="2"/>
  <c r="CE47" i="2"/>
  <c r="CF47" i="2"/>
  <c r="CG47" i="2"/>
  <c r="CH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S47" i="2"/>
  <c r="ET47" i="2"/>
  <c r="EU47" i="2"/>
  <c r="EV47" i="2"/>
  <c r="B48" i="2"/>
  <c r="C48" i="2"/>
  <c r="D48" i="2"/>
  <c r="E48" i="2"/>
  <c r="F48" i="2"/>
  <c r="G48" i="2"/>
  <c r="H48" i="2"/>
  <c r="I48" i="2"/>
  <c r="J48" i="2"/>
  <c r="K48" i="2"/>
  <c r="R48" i="2"/>
  <c r="T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A48" i="2"/>
  <c r="BC48" i="2"/>
  <c r="BD48" i="2"/>
  <c r="BE48" i="2"/>
  <c r="BF48" i="2"/>
  <c r="BH48" i="2"/>
  <c r="BI48" i="2"/>
  <c r="BJ48" i="2"/>
  <c r="BR48" i="2"/>
  <c r="BS48" i="2"/>
  <c r="BT48" i="2"/>
  <c r="BU48" i="2"/>
  <c r="BW48" i="2"/>
  <c r="BX48" i="2"/>
  <c r="BY48" i="2"/>
  <c r="BZ48" i="2"/>
  <c r="CA48" i="2"/>
  <c r="CB48" i="2"/>
  <c r="CD48" i="2"/>
  <c r="CE48" i="2"/>
  <c r="CF48" i="2"/>
  <c r="CG48" i="2"/>
  <c r="CH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S48" i="2"/>
  <c r="ET48" i="2"/>
  <c r="EU48" i="2"/>
  <c r="EV48" i="2"/>
  <c r="B49" i="2"/>
  <c r="C49" i="2"/>
  <c r="D49" i="2"/>
  <c r="E49" i="2"/>
  <c r="F49" i="2"/>
  <c r="G49" i="2"/>
  <c r="H49" i="2"/>
  <c r="I49" i="2"/>
  <c r="J49" i="2"/>
  <c r="K49" i="2"/>
  <c r="R49" i="2"/>
  <c r="T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A49" i="2"/>
  <c r="BC49" i="2"/>
  <c r="BD49" i="2"/>
  <c r="BE49" i="2"/>
  <c r="BF49" i="2"/>
  <c r="BH49" i="2"/>
  <c r="BI49" i="2"/>
  <c r="BJ49" i="2"/>
  <c r="BR49" i="2"/>
  <c r="BS49" i="2"/>
  <c r="BT49" i="2"/>
  <c r="BU49" i="2"/>
  <c r="BW49" i="2"/>
  <c r="BX49" i="2"/>
  <c r="BY49" i="2"/>
  <c r="BZ49" i="2"/>
  <c r="CA49" i="2"/>
  <c r="CB49" i="2"/>
  <c r="CD49" i="2"/>
  <c r="CE49" i="2"/>
  <c r="CF49" i="2"/>
  <c r="CG49" i="2"/>
  <c r="CH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S49" i="2"/>
  <c r="ET49" i="2"/>
  <c r="EU49" i="2"/>
  <c r="EV49" i="2"/>
  <c r="B50" i="2"/>
  <c r="C50" i="2"/>
  <c r="D50" i="2"/>
  <c r="E50" i="2"/>
  <c r="F50" i="2"/>
  <c r="G50" i="2"/>
  <c r="H50" i="2"/>
  <c r="I50" i="2"/>
  <c r="J50" i="2"/>
  <c r="K50" i="2"/>
  <c r="R50" i="2"/>
  <c r="T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A50" i="2"/>
  <c r="BC50" i="2"/>
  <c r="BD50" i="2"/>
  <c r="BE50" i="2"/>
  <c r="BF50" i="2"/>
  <c r="BH50" i="2"/>
  <c r="BI50" i="2"/>
  <c r="BJ50" i="2"/>
  <c r="BR50" i="2"/>
  <c r="BS50" i="2"/>
  <c r="BT50" i="2"/>
  <c r="BU50" i="2"/>
  <c r="BW50" i="2"/>
  <c r="BX50" i="2"/>
  <c r="BY50" i="2"/>
  <c r="BZ50" i="2"/>
  <c r="CA50" i="2"/>
  <c r="CB50" i="2"/>
  <c r="CD50" i="2"/>
  <c r="CE50" i="2"/>
  <c r="CF50" i="2"/>
  <c r="CG50" i="2"/>
  <c r="CH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S50" i="2"/>
  <c r="ET50" i="2"/>
  <c r="EU50" i="2"/>
  <c r="EV50" i="2"/>
  <c r="B51" i="2"/>
  <c r="C51" i="2"/>
  <c r="D51" i="2"/>
  <c r="E51" i="2"/>
  <c r="F51" i="2"/>
  <c r="G51" i="2"/>
  <c r="H51" i="2"/>
  <c r="I51" i="2"/>
  <c r="J51" i="2"/>
  <c r="K51" i="2"/>
  <c r="R51" i="2"/>
  <c r="T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A51" i="2"/>
  <c r="BC51" i="2"/>
  <c r="BD51" i="2"/>
  <c r="BE51" i="2"/>
  <c r="BF51" i="2"/>
  <c r="BH51" i="2"/>
  <c r="BI51" i="2"/>
  <c r="BJ51" i="2"/>
  <c r="BR51" i="2"/>
  <c r="BS51" i="2"/>
  <c r="BT51" i="2"/>
  <c r="BU51" i="2"/>
  <c r="BW51" i="2"/>
  <c r="BX51" i="2"/>
  <c r="BY51" i="2"/>
  <c r="BZ51" i="2"/>
  <c r="CA51" i="2"/>
  <c r="CB51" i="2"/>
  <c r="CD51" i="2"/>
  <c r="CE51" i="2"/>
  <c r="CF51" i="2"/>
  <c r="CG51" i="2"/>
  <c r="CH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S51" i="2"/>
  <c r="ET51" i="2"/>
  <c r="EU51" i="2"/>
  <c r="EV51" i="2"/>
  <c r="B52" i="2"/>
  <c r="C52" i="2"/>
  <c r="D52" i="2"/>
  <c r="E52" i="2"/>
  <c r="F52" i="2"/>
  <c r="G52" i="2"/>
  <c r="H52" i="2"/>
  <c r="I52" i="2"/>
  <c r="J52" i="2"/>
  <c r="K52" i="2"/>
  <c r="R52" i="2"/>
  <c r="T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A52" i="2"/>
  <c r="BC52" i="2"/>
  <c r="BD52" i="2"/>
  <c r="BE52" i="2"/>
  <c r="BF52" i="2"/>
  <c r="BH52" i="2"/>
  <c r="BI52" i="2"/>
  <c r="BJ52" i="2"/>
  <c r="BR52" i="2"/>
  <c r="BS52" i="2"/>
  <c r="BT52" i="2"/>
  <c r="BU52" i="2"/>
  <c r="BW52" i="2"/>
  <c r="BX52" i="2"/>
  <c r="BY52" i="2"/>
  <c r="BZ52" i="2"/>
  <c r="CA52" i="2"/>
  <c r="CB52" i="2"/>
  <c r="CD52" i="2"/>
  <c r="CE52" i="2"/>
  <c r="CF52" i="2"/>
  <c r="CG52" i="2"/>
  <c r="CH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S52" i="2"/>
  <c r="ET52" i="2"/>
  <c r="EU52" i="2"/>
  <c r="EV52" i="2"/>
  <c r="B53" i="2"/>
  <c r="C53" i="2"/>
  <c r="D53" i="2"/>
  <c r="E53" i="2"/>
  <c r="F53" i="2"/>
  <c r="G53" i="2"/>
  <c r="H53" i="2"/>
  <c r="I53" i="2"/>
  <c r="J53" i="2"/>
  <c r="K53" i="2"/>
  <c r="R53" i="2"/>
  <c r="T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A53" i="2"/>
  <c r="BC53" i="2"/>
  <c r="BD53" i="2"/>
  <c r="BE53" i="2"/>
  <c r="BF53" i="2"/>
  <c r="BH53" i="2"/>
  <c r="BI53" i="2"/>
  <c r="BJ53" i="2"/>
  <c r="BR53" i="2"/>
  <c r="BS53" i="2"/>
  <c r="BT53" i="2"/>
  <c r="BU53" i="2"/>
  <c r="BW53" i="2"/>
  <c r="BX53" i="2"/>
  <c r="BY53" i="2"/>
  <c r="BZ53" i="2"/>
  <c r="CA53" i="2"/>
  <c r="CB53" i="2"/>
  <c r="CD53" i="2"/>
  <c r="CE53" i="2"/>
  <c r="CF53" i="2"/>
  <c r="CG53" i="2"/>
  <c r="CH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S53" i="2"/>
  <c r="ET53" i="2"/>
  <c r="EU53" i="2"/>
  <c r="EV53" i="2"/>
  <c r="B54" i="2"/>
  <c r="C54" i="2"/>
  <c r="D54" i="2"/>
  <c r="E54" i="2"/>
  <c r="F54" i="2"/>
  <c r="G54" i="2"/>
  <c r="H54" i="2"/>
  <c r="I54" i="2"/>
  <c r="J54" i="2"/>
  <c r="K54" i="2"/>
  <c r="R54" i="2"/>
  <c r="T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A54" i="2"/>
  <c r="BC54" i="2"/>
  <c r="BD54" i="2"/>
  <c r="BE54" i="2"/>
  <c r="BF54" i="2"/>
  <c r="BH54" i="2"/>
  <c r="BI54" i="2"/>
  <c r="BJ54" i="2"/>
  <c r="BR54" i="2"/>
  <c r="BS54" i="2"/>
  <c r="BT54" i="2"/>
  <c r="BU54" i="2"/>
  <c r="BW54" i="2"/>
  <c r="BX54" i="2"/>
  <c r="BY54" i="2"/>
  <c r="BZ54" i="2"/>
  <c r="CA54" i="2"/>
  <c r="CB54" i="2"/>
  <c r="CD54" i="2"/>
  <c r="CE54" i="2"/>
  <c r="CF54" i="2"/>
  <c r="CG54" i="2"/>
  <c r="CH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S54" i="2"/>
  <c r="ET54" i="2"/>
  <c r="EU54" i="2"/>
  <c r="EV54" i="2"/>
  <c r="B55" i="2"/>
  <c r="C55" i="2"/>
  <c r="D55" i="2"/>
  <c r="E55" i="2"/>
  <c r="F55" i="2"/>
  <c r="G55" i="2"/>
  <c r="H55" i="2"/>
  <c r="I55" i="2"/>
  <c r="J55" i="2"/>
  <c r="K55" i="2"/>
  <c r="R55" i="2"/>
  <c r="T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A55" i="2"/>
  <c r="BC55" i="2"/>
  <c r="BD55" i="2"/>
  <c r="BE55" i="2"/>
  <c r="BF55" i="2"/>
  <c r="BH55" i="2"/>
  <c r="BI55" i="2"/>
  <c r="BJ55" i="2"/>
  <c r="BR55" i="2"/>
  <c r="BS55" i="2"/>
  <c r="BT55" i="2"/>
  <c r="BU55" i="2"/>
  <c r="BW55" i="2"/>
  <c r="BX55" i="2"/>
  <c r="BY55" i="2"/>
  <c r="BZ55" i="2"/>
  <c r="CA55" i="2"/>
  <c r="CB55" i="2"/>
  <c r="CD55" i="2"/>
  <c r="CE55" i="2"/>
  <c r="CF55" i="2"/>
  <c r="CG55" i="2"/>
  <c r="CH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S55" i="2"/>
  <c r="ET55" i="2"/>
  <c r="EU55" i="2"/>
  <c r="EV55" i="2"/>
  <c r="B56" i="2"/>
  <c r="C56" i="2"/>
  <c r="D56" i="2"/>
  <c r="E56" i="2"/>
  <c r="F56" i="2"/>
  <c r="G56" i="2"/>
  <c r="H56" i="2"/>
  <c r="I56" i="2"/>
  <c r="J56" i="2"/>
  <c r="K56" i="2"/>
  <c r="R56" i="2"/>
  <c r="T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A56" i="2"/>
  <c r="BC56" i="2"/>
  <c r="BD56" i="2"/>
  <c r="BE56" i="2"/>
  <c r="BF56" i="2"/>
  <c r="BH56" i="2"/>
  <c r="BI56" i="2"/>
  <c r="BJ56" i="2"/>
  <c r="BR56" i="2"/>
  <c r="BS56" i="2"/>
  <c r="BT56" i="2"/>
  <c r="BU56" i="2"/>
  <c r="BW56" i="2"/>
  <c r="BX56" i="2"/>
  <c r="BY56" i="2"/>
  <c r="BZ56" i="2"/>
  <c r="CA56" i="2"/>
  <c r="CB56" i="2"/>
  <c r="CD56" i="2"/>
  <c r="CE56" i="2"/>
  <c r="CF56" i="2"/>
  <c r="CG56" i="2"/>
  <c r="CH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S56" i="2"/>
  <c r="ET56" i="2"/>
  <c r="EU56" i="2"/>
  <c r="EV56" i="2"/>
  <c r="B57" i="2"/>
  <c r="C57" i="2"/>
  <c r="D57" i="2"/>
  <c r="E57" i="2"/>
  <c r="F57" i="2"/>
  <c r="G57" i="2"/>
  <c r="H57" i="2"/>
  <c r="I57" i="2"/>
  <c r="J57" i="2"/>
  <c r="K57" i="2"/>
  <c r="R57" i="2"/>
  <c r="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A57" i="2"/>
  <c r="BC57" i="2"/>
  <c r="BD57" i="2"/>
  <c r="BE57" i="2"/>
  <c r="BF57" i="2"/>
  <c r="BH57" i="2"/>
  <c r="BI57" i="2"/>
  <c r="BJ57" i="2"/>
  <c r="BR57" i="2"/>
  <c r="BS57" i="2"/>
  <c r="BT57" i="2"/>
  <c r="BU57" i="2"/>
  <c r="BW57" i="2"/>
  <c r="BX57" i="2"/>
  <c r="BY57" i="2"/>
  <c r="BZ57" i="2"/>
  <c r="CA57" i="2"/>
  <c r="CB57" i="2"/>
  <c r="CD57" i="2"/>
  <c r="CE57" i="2"/>
  <c r="CF57" i="2"/>
  <c r="CG57" i="2"/>
  <c r="CH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S57" i="2"/>
  <c r="ET57" i="2"/>
  <c r="EU57" i="2"/>
  <c r="EV57" i="2"/>
  <c r="B58" i="2"/>
  <c r="C58" i="2"/>
  <c r="D58" i="2"/>
  <c r="E58" i="2"/>
  <c r="F58" i="2"/>
  <c r="G58" i="2"/>
  <c r="H58" i="2"/>
  <c r="I58" i="2"/>
  <c r="J58" i="2"/>
  <c r="K58" i="2"/>
  <c r="R58" i="2"/>
  <c r="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A58" i="2"/>
  <c r="BC58" i="2"/>
  <c r="BD58" i="2"/>
  <c r="BE58" i="2"/>
  <c r="BF58" i="2"/>
  <c r="BH58" i="2"/>
  <c r="BI58" i="2"/>
  <c r="BJ58" i="2"/>
  <c r="BR58" i="2"/>
  <c r="BS58" i="2"/>
  <c r="BT58" i="2"/>
  <c r="BU58" i="2"/>
  <c r="BW58" i="2"/>
  <c r="BX58" i="2"/>
  <c r="BY58" i="2"/>
  <c r="BZ58" i="2"/>
  <c r="CA58" i="2"/>
  <c r="CB58" i="2"/>
  <c r="CD58" i="2"/>
  <c r="CE58" i="2"/>
  <c r="CF58" i="2"/>
  <c r="CG58" i="2"/>
  <c r="CH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S58" i="2"/>
  <c r="ET58" i="2"/>
  <c r="EU58" i="2"/>
  <c r="EV58" i="2"/>
  <c r="B59" i="2"/>
  <c r="C59" i="2"/>
  <c r="D59" i="2"/>
  <c r="E59" i="2"/>
  <c r="F59" i="2"/>
  <c r="G59" i="2"/>
  <c r="H59" i="2"/>
  <c r="I59" i="2"/>
  <c r="J59" i="2"/>
  <c r="K59" i="2"/>
  <c r="R59" i="2"/>
  <c r="T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A59" i="2"/>
  <c r="BC59" i="2"/>
  <c r="BD59" i="2"/>
  <c r="BE59" i="2"/>
  <c r="BF59" i="2"/>
  <c r="BH59" i="2"/>
  <c r="BI59" i="2"/>
  <c r="BJ59" i="2"/>
  <c r="BR59" i="2"/>
  <c r="BS59" i="2"/>
  <c r="BT59" i="2"/>
  <c r="BU59" i="2"/>
  <c r="BW59" i="2"/>
  <c r="BX59" i="2"/>
  <c r="BY59" i="2"/>
  <c r="BZ59" i="2"/>
  <c r="CA59" i="2"/>
  <c r="CB59" i="2"/>
  <c r="CD59" i="2"/>
  <c r="CE59" i="2"/>
  <c r="CF59" i="2"/>
  <c r="CG59" i="2"/>
  <c r="CH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S59" i="2"/>
  <c r="ET59" i="2"/>
  <c r="EU59" i="2"/>
  <c r="EV59" i="2"/>
  <c r="B60" i="2"/>
  <c r="C60" i="2"/>
  <c r="D60" i="2"/>
  <c r="E60" i="2"/>
  <c r="F60" i="2"/>
  <c r="G60" i="2"/>
  <c r="H60" i="2"/>
  <c r="I60" i="2"/>
  <c r="J60" i="2"/>
  <c r="K60" i="2"/>
  <c r="R60" i="2"/>
  <c r="T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A60" i="2"/>
  <c r="BC60" i="2"/>
  <c r="BD60" i="2"/>
  <c r="BE60" i="2"/>
  <c r="BF60" i="2"/>
  <c r="BH60" i="2"/>
  <c r="BI60" i="2"/>
  <c r="BJ60" i="2"/>
  <c r="BR60" i="2"/>
  <c r="BS60" i="2"/>
  <c r="BT60" i="2"/>
  <c r="BU60" i="2"/>
  <c r="BW60" i="2"/>
  <c r="BX60" i="2"/>
  <c r="BY60" i="2"/>
  <c r="BZ60" i="2"/>
  <c r="CA60" i="2"/>
  <c r="CB60" i="2"/>
  <c r="CD60" i="2"/>
  <c r="CE60" i="2"/>
  <c r="CF60" i="2"/>
  <c r="CG60" i="2"/>
  <c r="CH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S60" i="2"/>
  <c r="ET60" i="2"/>
  <c r="EU60" i="2"/>
  <c r="EV60" i="2"/>
  <c r="B61" i="2"/>
  <c r="C61" i="2"/>
  <c r="D61" i="2"/>
  <c r="E61" i="2"/>
  <c r="F61" i="2"/>
  <c r="G61" i="2"/>
  <c r="H61" i="2"/>
  <c r="I61" i="2"/>
  <c r="J61" i="2"/>
  <c r="K61" i="2"/>
  <c r="R61" i="2"/>
  <c r="T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A61" i="2"/>
  <c r="BC61" i="2"/>
  <c r="BD61" i="2"/>
  <c r="BE61" i="2"/>
  <c r="BF61" i="2"/>
  <c r="BH61" i="2"/>
  <c r="BI61" i="2"/>
  <c r="BJ61" i="2"/>
  <c r="BR61" i="2"/>
  <c r="BS61" i="2"/>
  <c r="BT61" i="2"/>
  <c r="BU61" i="2"/>
  <c r="BW61" i="2"/>
  <c r="BX61" i="2"/>
  <c r="BY61" i="2"/>
  <c r="BZ61" i="2"/>
  <c r="CA61" i="2"/>
  <c r="CB61" i="2"/>
  <c r="CD61" i="2"/>
  <c r="CE61" i="2"/>
  <c r="CF61" i="2"/>
  <c r="CG61" i="2"/>
  <c r="CH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S61" i="2"/>
  <c r="ET61" i="2"/>
  <c r="EU61" i="2"/>
  <c r="EV61" i="2"/>
  <c r="B62" i="2"/>
  <c r="C62" i="2"/>
  <c r="D62" i="2"/>
  <c r="E62" i="2"/>
  <c r="F62" i="2"/>
  <c r="G62" i="2"/>
  <c r="H62" i="2"/>
  <c r="I62" i="2"/>
  <c r="J62" i="2"/>
  <c r="K62" i="2"/>
  <c r="R62" i="2"/>
  <c r="T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A62" i="2"/>
  <c r="BC62" i="2"/>
  <c r="BD62" i="2"/>
  <c r="BE62" i="2"/>
  <c r="BF62" i="2"/>
  <c r="BH62" i="2"/>
  <c r="BI62" i="2"/>
  <c r="BJ62" i="2"/>
  <c r="BR62" i="2"/>
  <c r="BS62" i="2"/>
  <c r="BT62" i="2"/>
  <c r="BU62" i="2"/>
  <c r="BW62" i="2"/>
  <c r="BX62" i="2"/>
  <c r="BY62" i="2"/>
  <c r="BZ62" i="2"/>
  <c r="CA62" i="2"/>
  <c r="CB62" i="2"/>
  <c r="CD62" i="2"/>
  <c r="CE62" i="2"/>
  <c r="CF62" i="2"/>
  <c r="CG62" i="2"/>
  <c r="CH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S62" i="2"/>
  <c r="ET62" i="2"/>
  <c r="EU62" i="2"/>
  <c r="EV62" i="2"/>
  <c r="B63" i="2"/>
  <c r="C63" i="2"/>
  <c r="D63" i="2"/>
  <c r="E63" i="2"/>
  <c r="F63" i="2"/>
  <c r="G63" i="2"/>
  <c r="H63" i="2"/>
  <c r="I63" i="2"/>
  <c r="J63" i="2"/>
  <c r="K63" i="2"/>
  <c r="R63" i="2"/>
  <c r="T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A63" i="2"/>
  <c r="BC63" i="2"/>
  <c r="BD63" i="2"/>
  <c r="BE63" i="2"/>
  <c r="BF63" i="2"/>
  <c r="BH63" i="2"/>
  <c r="BI63" i="2"/>
  <c r="BJ63" i="2"/>
  <c r="BR63" i="2"/>
  <c r="BS63" i="2"/>
  <c r="BT63" i="2"/>
  <c r="BU63" i="2"/>
  <c r="BW63" i="2"/>
  <c r="BX63" i="2"/>
  <c r="BY63" i="2"/>
  <c r="BZ63" i="2"/>
  <c r="CA63" i="2"/>
  <c r="CB63" i="2"/>
  <c r="CD63" i="2"/>
  <c r="CE63" i="2"/>
  <c r="CF63" i="2"/>
  <c r="CG63" i="2"/>
  <c r="CH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S63" i="2"/>
  <c r="ET63" i="2"/>
  <c r="EU63" i="2"/>
  <c r="EV63" i="2"/>
  <c r="B64" i="2"/>
  <c r="C64" i="2"/>
  <c r="D64" i="2"/>
  <c r="E64" i="2"/>
  <c r="F64" i="2"/>
  <c r="G64" i="2"/>
  <c r="H64" i="2"/>
  <c r="I64" i="2"/>
  <c r="J64" i="2"/>
  <c r="K64" i="2"/>
  <c r="R64" i="2"/>
  <c r="T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A64" i="2"/>
  <c r="BC64" i="2"/>
  <c r="BD64" i="2"/>
  <c r="BE64" i="2"/>
  <c r="BF64" i="2"/>
  <c r="BH64" i="2"/>
  <c r="BI64" i="2"/>
  <c r="BJ64" i="2"/>
  <c r="BR64" i="2"/>
  <c r="BS64" i="2"/>
  <c r="BT64" i="2"/>
  <c r="BU64" i="2"/>
  <c r="BW64" i="2"/>
  <c r="BX64" i="2"/>
  <c r="BY64" i="2"/>
  <c r="BZ64" i="2"/>
  <c r="CA64" i="2"/>
  <c r="CB64" i="2"/>
  <c r="CD64" i="2"/>
  <c r="CE64" i="2"/>
  <c r="CF64" i="2"/>
  <c r="CG64" i="2"/>
  <c r="CH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S64" i="2"/>
  <c r="ET64" i="2"/>
  <c r="EU64" i="2"/>
  <c r="EV64" i="2"/>
  <c r="B65" i="2"/>
  <c r="C65" i="2"/>
  <c r="D65" i="2"/>
  <c r="E65" i="2"/>
  <c r="F65" i="2"/>
  <c r="G65" i="2"/>
  <c r="H65" i="2"/>
  <c r="I65" i="2"/>
  <c r="J65" i="2"/>
  <c r="K65" i="2"/>
  <c r="R65" i="2"/>
  <c r="T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A65" i="2"/>
  <c r="BC65" i="2"/>
  <c r="BD65" i="2"/>
  <c r="BE65" i="2"/>
  <c r="BF65" i="2"/>
  <c r="BH65" i="2"/>
  <c r="BI65" i="2"/>
  <c r="BJ65" i="2"/>
  <c r="BR65" i="2"/>
  <c r="BS65" i="2"/>
  <c r="BT65" i="2"/>
  <c r="BU65" i="2"/>
  <c r="BW65" i="2"/>
  <c r="BX65" i="2"/>
  <c r="BY65" i="2"/>
  <c r="BZ65" i="2"/>
  <c r="CA65" i="2"/>
  <c r="CB65" i="2"/>
  <c r="CD65" i="2"/>
  <c r="CE65" i="2"/>
  <c r="CF65" i="2"/>
  <c r="CG65" i="2"/>
  <c r="CH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S65" i="2"/>
  <c r="ET65" i="2"/>
  <c r="EU65" i="2"/>
  <c r="EV65" i="2"/>
  <c r="B66" i="2"/>
  <c r="C66" i="2"/>
  <c r="D66" i="2"/>
  <c r="E66" i="2"/>
  <c r="F66" i="2"/>
  <c r="G66" i="2"/>
  <c r="H66" i="2"/>
  <c r="I66" i="2"/>
  <c r="J66" i="2"/>
  <c r="K66" i="2"/>
  <c r="R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A66" i="2"/>
  <c r="BC66" i="2"/>
  <c r="BD66" i="2"/>
  <c r="BE66" i="2"/>
  <c r="BF66" i="2"/>
  <c r="BH66" i="2"/>
  <c r="BI66" i="2"/>
  <c r="BJ66" i="2"/>
  <c r="BR66" i="2"/>
  <c r="BS66" i="2"/>
  <c r="BT66" i="2"/>
  <c r="BU66" i="2"/>
  <c r="BW66" i="2"/>
  <c r="BX66" i="2"/>
  <c r="BY66" i="2"/>
  <c r="BZ66" i="2"/>
  <c r="CA66" i="2"/>
  <c r="CB66" i="2"/>
  <c r="CD66" i="2"/>
  <c r="CE66" i="2"/>
  <c r="CF66" i="2"/>
  <c r="CG66" i="2"/>
  <c r="CH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S66" i="2"/>
  <c r="ET66" i="2"/>
  <c r="EU66" i="2"/>
  <c r="EV66" i="2"/>
  <c r="B67" i="2"/>
  <c r="C67" i="2"/>
  <c r="D67" i="2"/>
  <c r="E67" i="2"/>
  <c r="F67" i="2"/>
  <c r="G67" i="2"/>
  <c r="H67" i="2"/>
  <c r="I67" i="2"/>
  <c r="J67" i="2"/>
  <c r="K67" i="2"/>
  <c r="R67" i="2"/>
  <c r="T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A67" i="2"/>
  <c r="BC67" i="2"/>
  <c r="BD67" i="2"/>
  <c r="BE67" i="2"/>
  <c r="BF67" i="2"/>
  <c r="BH67" i="2"/>
  <c r="BI67" i="2"/>
  <c r="BJ67" i="2"/>
  <c r="BR67" i="2"/>
  <c r="BS67" i="2"/>
  <c r="BT67" i="2"/>
  <c r="BU67" i="2"/>
  <c r="BW67" i="2"/>
  <c r="BX67" i="2"/>
  <c r="BY67" i="2"/>
  <c r="BZ67" i="2"/>
  <c r="CA67" i="2"/>
  <c r="CB67" i="2"/>
  <c r="CD67" i="2"/>
  <c r="CE67" i="2"/>
  <c r="CF67" i="2"/>
  <c r="CG67" i="2"/>
  <c r="CH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S67" i="2"/>
  <c r="ET67" i="2"/>
  <c r="EU67" i="2"/>
  <c r="EV67" i="2"/>
  <c r="B68" i="2"/>
  <c r="C68" i="2"/>
  <c r="D68" i="2"/>
  <c r="E68" i="2"/>
  <c r="F68" i="2"/>
  <c r="G68" i="2"/>
  <c r="H68" i="2"/>
  <c r="I68" i="2"/>
  <c r="J68" i="2"/>
  <c r="K68" i="2"/>
  <c r="R68" i="2"/>
  <c r="T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A68" i="2"/>
  <c r="BC68" i="2"/>
  <c r="BD68" i="2"/>
  <c r="BE68" i="2"/>
  <c r="BF68" i="2"/>
  <c r="BH68" i="2"/>
  <c r="BI68" i="2"/>
  <c r="BJ68" i="2"/>
  <c r="BR68" i="2"/>
  <c r="BS68" i="2"/>
  <c r="BT68" i="2"/>
  <c r="BU68" i="2"/>
  <c r="BW68" i="2"/>
  <c r="BX68" i="2"/>
  <c r="BY68" i="2"/>
  <c r="BZ68" i="2"/>
  <c r="CA68" i="2"/>
  <c r="CB68" i="2"/>
  <c r="CD68" i="2"/>
  <c r="CE68" i="2"/>
  <c r="CF68" i="2"/>
  <c r="CG68" i="2"/>
  <c r="CH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S68" i="2"/>
  <c r="ET68" i="2"/>
  <c r="EU68" i="2"/>
  <c r="EV68" i="2"/>
  <c r="B69" i="2"/>
  <c r="C69" i="2"/>
  <c r="D69" i="2"/>
  <c r="E69" i="2"/>
  <c r="F69" i="2"/>
  <c r="G69" i="2"/>
  <c r="H69" i="2"/>
  <c r="I69" i="2"/>
  <c r="J69" i="2"/>
  <c r="K69" i="2"/>
  <c r="R69" i="2"/>
  <c r="T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A69" i="2"/>
  <c r="BC69" i="2"/>
  <c r="BD69" i="2"/>
  <c r="BE69" i="2"/>
  <c r="BF69" i="2"/>
  <c r="BH69" i="2"/>
  <c r="BI69" i="2"/>
  <c r="BJ69" i="2"/>
  <c r="BR69" i="2"/>
  <c r="BS69" i="2"/>
  <c r="BT69" i="2"/>
  <c r="BU69" i="2"/>
  <c r="BW69" i="2"/>
  <c r="BX69" i="2"/>
  <c r="BY69" i="2"/>
  <c r="BZ69" i="2"/>
  <c r="CA69" i="2"/>
  <c r="CB69" i="2"/>
  <c r="CD69" i="2"/>
  <c r="CE69" i="2"/>
  <c r="CF69" i="2"/>
  <c r="CG69" i="2"/>
  <c r="CH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S69" i="2"/>
  <c r="ET69" i="2"/>
  <c r="EU69" i="2"/>
  <c r="EV69" i="2"/>
  <c r="B70" i="2"/>
  <c r="C70" i="2"/>
  <c r="D70" i="2"/>
  <c r="E70" i="2"/>
  <c r="F70" i="2"/>
  <c r="G70" i="2"/>
  <c r="H70" i="2"/>
  <c r="I70" i="2"/>
  <c r="J70" i="2"/>
  <c r="K70" i="2"/>
  <c r="R70" i="2"/>
  <c r="T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A70" i="2"/>
  <c r="BC70" i="2"/>
  <c r="BD70" i="2"/>
  <c r="BE70" i="2"/>
  <c r="BF70" i="2"/>
  <c r="BH70" i="2"/>
  <c r="BI70" i="2"/>
  <c r="BJ70" i="2"/>
  <c r="BR70" i="2"/>
  <c r="BS70" i="2"/>
  <c r="BT70" i="2"/>
  <c r="BU70" i="2"/>
  <c r="BW70" i="2"/>
  <c r="BX70" i="2"/>
  <c r="BY70" i="2"/>
  <c r="BZ70" i="2"/>
  <c r="CA70" i="2"/>
  <c r="CB70" i="2"/>
  <c r="CD70" i="2"/>
  <c r="CE70" i="2"/>
  <c r="CF70" i="2"/>
  <c r="CG70" i="2"/>
  <c r="CH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S70" i="2"/>
  <c r="ET70" i="2"/>
  <c r="EU70" i="2"/>
  <c r="EV70" i="2"/>
  <c r="B71" i="2"/>
  <c r="C71" i="2"/>
  <c r="D71" i="2"/>
  <c r="E71" i="2"/>
  <c r="F71" i="2"/>
  <c r="G71" i="2"/>
  <c r="H71" i="2"/>
  <c r="I71" i="2"/>
  <c r="J71" i="2"/>
  <c r="K71" i="2"/>
  <c r="R71" i="2"/>
  <c r="T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A71" i="2"/>
  <c r="BC71" i="2"/>
  <c r="BD71" i="2"/>
  <c r="BE71" i="2"/>
  <c r="BF71" i="2"/>
  <c r="BH71" i="2"/>
  <c r="BI71" i="2"/>
  <c r="BJ71" i="2"/>
  <c r="BR71" i="2"/>
  <c r="BS71" i="2"/>
  <c r="BT71" i="2"/>
  <c r="BU71" i="2"/>
  <c r="BW71" i="2"/>
  <c r="BX71" i="2"/>
  <c r="BY71" i="2"/>
  <c r="BZ71" i="2"/>
  <c r="CA71" i="2"/>
  <c r="CB71" i="2"/>
  <c r="CD71" i="2"/>
  <c r="CE71" i="2"/>
  <c r="CF71" i="2"/>
  <c r="CG71" i="2"/>
  <c r="CH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S71" i="2"/>
  <c r="ET71" i="2"/>
  <c r="EU71" i="2"/>
  <c r="EV71" i="2"/>
  <c r="B72" i="2"/>
  <c r="C72" i="2"/>
  <c r="D72" i="2"/>
  <c r="E72" i="2"/>
  <c r="F72" i="2"/>
  <c r="G72" i="2"/>
  <c r="H72" i="2"/>
  <c r="I72" i="2"/>
  <c r="J72" i="2"/>
  <c r="K72" i="2"/>
  <c r="R72" i="2"/>
  <c r="T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A72" i="2"/>
  <c r="BC72" i="2"/>
  <c r="BD72" i="2"/>
  <c r="BE72" i="2"/>
  <c r="BF72" i="2"/>
  <c r="BH72" i="2"/>
  <c r="BI72" i="2"/>
  <c r="BJ72" i="2"/>
  <c r="BR72" i="2"/>
  <c r="BS72" i="2"/>
  <c r="BT72" i="2"/>
  <c r="BU72" i="2"/>
  <c r="BW72" i="2"/>
  <c r="BX72" i="2"/>
  <c r="BY72" i="2"/>
  <c r="BZ72" i="2"/>
  <c r="CA72" i="2"/>
  <c r="CB72" i="2"/>
  <c r="CD72" i="2"/>
  <c r="CE72" i="2"/>
  <c r="CF72" i="2"/>
  <c r="CG72" i="2"/>
  <c r="CH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S72" i="2"/>
  <c r="ET72" i="2"/>
  <c r="EU72" i="2"/>
  <c r="EV72" i="2"/>
  <c r="B73" i="2"/>
  <c r="C73" i="2"/>
  <c r="D73" i="2"/>
  <c r="E73" i="2"/>
  <c r="F73" i="2"/>
  <c r="G73" i="2"/>
  <c r="H73" i="2"/>
  <c r="I73" i="2"/>
  <c r="J73" i="2"/>
  <c r="K73" i="2"/>
  <c r="R73" i="2"/>
  <c r="T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A73" i="2"/>
  <c r="BC73" i="2"/>
  <c r="BD73" i="2"/>
  <c r="BE73" i="2"/>
  <c r="BF73" i="2"/>
  <c r="BH73" i="2"/>
  <c r="BI73" i="2"/>
  <c r="BJ73" i="2"/>
  <c r="BR73" i="2"/>
  <c r="BS73" i="2"/>
  <c r="BT73" i="2"/>
  <c r="BU73" i="2"/>
  <c r="BW73" i="2"/>
  <c r="BX73" i="2"/>
  <c r="BY73" i="2"/>
  <c r="BZ73" i="2"/>
  <c r="CA73" i="2"/>
  <c r="CB73" i="2"/>
  <c r="CD73" i="2"/>
  <c r="CE73" i="2"/>
  <c r="CF73" i="2"/>
  <c r="CG73" i="2"/>
  <c r="CH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S73" i="2"/>
  <c r="ET73" i="2"/>
  <c r="EU73" i="2"/>
  <c r="EV73" i="2"/>
  <c r="B74" i="2"/>
  <c r="C74" i="2"/>
  <c r="D74" i="2"/>
  <c r="E74" i="2"/>
  <c r="F74" i="2"/>
  <c r="G74" i="2"/>
  <c r="H74" i="2"/>
  <c r="I74" i="2"/>
  <c r="J74" i="2"/>
  <c r="K74" i="2"/>
  <c r="R74" i="2"/>
  <c r="T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A74" i="2"/>
  <c r="BC74" i="2"/>
  <c r="BD74" i="2"/>
  <c r="BE74" i="2"/>
  <c r="BF74" i="2"/>
  <c r="BH74" i="2"/>
  <c r="BI74" i="2"/>
  <c r="BJ74" i="2"/>
  <c r="BR74" i="2"/>
  <c r="BS74" i="2"/>
  <c r="BT74" i="2"/>
  <c r="BU74" i="2"/>
  <c r="BW74" i="2"/>
  <c r="BX74" i="2"/>
  <c r="BY74" i="2"/>
  <c r="BZ74" i="2"/>
  <c r="CA74" i="2"/>
  <c r="CB74" i="2"/>
  <c r="CD74" i="2"/>
  <c r="CE74" i="2"/>
  <c r="CF74" i="2"/>
  <c r="CG74" i="2"/>
  <c r="CH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S74" i="2"/>
  <c r="ET74" i="2"/>
  <c r="EU74" i="2"/>
  <c r="EV74" i="2"/>
  <c r="B75" i="2"/>
  <c r="C75" i="2"/>
  <c r="D75" i="2"/>
  <c r="E75" i="2"/>
  <c r="F75" i="2"/>
  <c r="G75" i="2"/>
  <c r="H75" i="2"/>
  <c r="I75" i="2"/>
  <c r="J75" i="2"/>
  <c r="K75" i="2"/>
  <c r="R75" i="2"/>
  <c r="T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A75" i="2"/>
  <c r="BC75" i="2"/>
  <c r="BD75" i="2"/>
  <c r="BE75" i="2"/>
  <c r="BF75" i="2"/>
  <c r="BH75" i="2"/>
  <c r="BI75" i="2"/>
  <c r="BJ75" i="2"/>
  <c r="BR75" i="2"/>
  <c r="BS75" i="2"/>
  <c r="BT75" i="2"/>
  <c r="BU75" i="2"/>
  <c r="BW75" i="2"/>
  <c r="BX75" i="2"/>
  <c r="BY75" i="2"/>
  <c r="BZ75" i="2"/>
  <c r="CA75" i="2"/>
  <c r="CB75" i="2"/>
  <c r="CD75" i="2"/>
  <c r="CE75" i="2"/>
  <c r="CF75" i="2"/>
  <c r="CG75" i="2"/>
  <c r="CH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S75" i="2"/>
  <c r="ET75" i="2"/>
  <c r="EU75" i="2"/>
  <c r="EV75" i="2"/>
  <c r="B76" i="2"/>
  <c r="C76" i="2"/>
  <c r="D76" i="2"/>
  <c r="E76" i="2"/>
  <c r="F76" i="2"/>
  <c r="G76" i="2"/>
  <c r="H76" i="2"/>
  <c r="I76" i="2"/>
  <c r="J76" i="2"/>
  <c r="K76" i="2"/>
  <c r="R76" i="2"/>
  <c r="T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A76" i="2"/>
  <c r="BC76" i="2"/>
  <c r="BD76" i="2"/>
  <c r="BE76" i="2"/>
  <c r="BF76" i="2"/>
  <c r="BH76" i="2"/>
  <c r="BI76" i="2"/>
  <c r="BJ76" i="2"/>
  <c r="BR76" i="2"/>
  <c r="BS76" i="2"/>
  <c r="BT76" i="2"/>
  <c r="BU76" i="2"/>
  <c r="BW76" i="2"/>
  <c r="BX76" i="2"/>
  <c r="BY76" i="2"/>
  <c r="BZ76" i="2"/>
  <c r="CA76" i="2"/>
  <c r="CB76" i="2"/>
  <c r="CD76" i="2"/>
  <c r="CE76" i="2"/>
  <c r="CF76" i="2"/>
  <c r="CG76" i="2"/>
  <c r="CH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S76" i="2"/>
  <c r="ET76" i="2"/>
  <c r="EU76" i="2"/>
  <c r="EV76" i="2"/>
  <c r="B77" i="2"/>
  <c r="C77" i="2"/>
  <c r="D77" i="2"/>
  <c r="E77" i="2"/>
  <c r="F77" i="2"/>
  <c r="G77" i="2"/>
  <c r="H77" i="2"/>
  <c r="I77" i="2"/>
  <c r="J77" i="2"/>
  <c r="K77" i="2"/>
  <c r="R77" i="2"/>
  <c r="T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A77" i="2"/>
  <c r="BC77" i="2"/>
  <c r="BD77" i="2"/>
  <c r="BE77" i="2"/>
  <c r="BF77" i="2"/>
  <c r="BH77" i="2"/>
  <c r="BI77" i="2"/>
  <c r="BJ77" i="2"/>
  <c r="BR77" i="2"/>
  <c r="BS77" i="2"/>
  <c r="BT77" i="2"/>
  <c r="BU77" i="2"/>
  <c r="BW77" i="2"/>
  <c r="BX77" i="2"/>
  <c r="BY77" i="2"/>
  <c r="BZ77" i="2"/>
  <c r="CA77" i="2"/>
  <c r="CB77" i="2"/>
  <c r="CD77" i="2"/>
  <c r="CE77" i="2"/>
  <c r="CF77" i="2"/>
  <c r="CG77" i="2"/>
  <c r="CH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S77" i="2"/>
  <c r="ET77" i="2"/>
  <c r="EU77" i="2"/>
  <c r="EV77" i="2"/>
  <c r="B78" i="2"/>
  <c r="C78" i="2"/>
  <c r="D78" i="2"/>
  <c r="E78" i="2"/>
  <c r="F78" i="2"/>
  <c r="G78" i="2"/>
  <c r="H78" i="2"/>
  <c r="I78" i="2"/>
  <c r="J78" i="2"/>
  <c r="K78" i="2"/>
  <c r="R78" i="2"/>
  <c r="T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A78" i="2"/>
  <c r="BC78" i="2"/>
  <c r="BD78" i="2"/>
  <c r="BE78" i="2"/>
  <c r="BF78" i="2"/>
  <c r="BH78" i="2"/>
  <c r="BI78" i="2"/>
  <c r="BJ78" i="2"/>
  <c r="BR78" i="2"/>
  <c r="BS78" i="2"/>
  <c r="BT78" i="2"/>
  <c r="BU78" i="2"/>
  <c r="BW78" i="2"/>
  <c r="BX78" i="2"/>
  <c r="BY78" i="2"/>
  <c r="BZ78" i="2"/>
  <c r="CA78" i="2"/>
  <c r="CB78" i="2"/>
  <c r="CD78" i="2"/>
  <c r="CE78" i="2"/>
  <c r="CF78" i="2"/>
  <c r="CG78" i="2"/>
  <c r="CH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S78" i="2"/>
  <c r="ET78" i="2"/>
  <c r="EU78" i="2"/>
  <c r="EV78" i="2"/>
  <c r="B79" i="2"/>
  <c r="C79" i="2"/>
  <c r="D79" i="2"/>
  <c r="E79" i="2"/>
  <c r="F79" i="2"/>
  <c r="G79" i="2"/>
  <c r="H79" i="2"/>
  <c r="I79" i="2"/>
  <c r="J79" i="2"/>
  <c r="K79" i="2"/>
  <c r="R79" i="2"/>
  <c r="T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A79" i="2"/>
  <c r="BC79" i="2"/>
  <c r="BD79" i="2"/>
  <c r="BE79" i="2"/>
  <c r="BF79" i="2"/>
  <c r="BH79" i="2"/>
  <c r="BI79" i="2"/>
  <c r="BJ79" i="2"/>
  <c r="BR79" i="2"/>
  <c r="BS79" i="2"/>
  <c r="BT79" i="2"/>
  <c r="BU79" i="2"/>
  <c r="BW79" i="2"/>
  <c r="BX79" i="2"/>
  <c r="BY79" i="2"/>
  <c r="BZ79" i="2"/>
  <c r="CA79" i="2"/>
  <c r="CB79" i="2"/>
  <c r="CD79" i="2"/>
  <c r="CE79" i="2"/>
  <c r="CF79" i="2"/>
  <c r="CG79" i="2"/>
  <c r="CH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S79" i="2"/>
  <c r="ET79" i="2"/>
  <c r="EU79" i="2"/>
  <c r="EV79" i="2"/>
  <c r="B80" i="2"/>
  <c r="C80" i="2"/>
  <c r="D80" i="2"/>
  <c r="E80" i="2"/>
  <c r="F80" i="2"/>
  <c r="G80" i="2"/>
  <c r="H80" i="2"/>
  <c r="I80" i="2"/>
  <c r="J80" i="2"/>
  <c r="K80" i="2"/>
  <c r="R80" i="2"/>
  <c r="T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A80" i="2"/>
  <c r="BC80" i="2"/>
  <c r="BD80" i="2"/>
  <c r="BE80" i="2"/>
  <c r="BF80" i="2"/>
  <c r="BH80" i="2"/>
  <c r="BI80" i="2"/>
  <c r="BJ80" i="2"/>
  <c r="BR80" i="2"/>
  <c r="BS80" i="2"/>
  <c r="BT80" i="2"/>
  <c r="BU80" i="2"/>
  <c r="BW80" i="2"/>
  <c r="BX80" i="2"/>
  <c r="BY80" i="2"/>
  <c r="BZ80" i="2"/>
  <c r="CA80" i="2"/>
  <c r="CB80" i="2"/>
  <c r="CD80" i="2"/>
  <c r="CE80" i="2"/>
  <c r="CF80" i="2"/>
  <c r="CG80" i="2"/>
  <c r="CH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S80" i="2"/>
  <c r="ET80" i="2"/>
  <c r="EU80" i="2"/>
  <c r="EV80" i="2"/>
  <c r="B81" i="2"/>
  <c r="C81" i="2"/>
  <c r="D81" i="2"/>
  <c r="E81" i="2"/>
  <c r="F81" i="2"/>
  <c r="G81" i="2"/>
  <c r="H81" i="2"/>
  <c r="I81" i="2"/>
  <c r="J81" i="2"/>
  <c r="K81" i="2"/>
  <c r="R81" i="2"/>
  <c r="T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A81" i="2"/>
  <c r="BC81" i="2"/>
  <c r="BD81" i="2"/>
  <c r="BE81" i="2"/>
  <c r="BF81" i="2"/>
  <c r="BH81" i="2"/>
  <c r="BI81" i="2"/>
  <c r="BJ81" i="2"/>
  <c r="BR81" i="2"/>
  <c r="BS81" i="2"/>
  <c r="BT81" i="2"/>
  <c r="BU81" i="2"/>
  <c r="BW81" i="2"/>
  <c r="BX81" i="2"/>
  <c r="BY81" i="2"/>
  <c r="BZ81" i="2"/>
  <c r="CA81" i="2"/>
  <c r="CB81" i="2"/>
  <c r="CD81" i="2"/>
  <c r="CE81" i="2"/>
  <c r="CF81" i="2"/>
  <c r="CG81" i="2"/>
  <c r="CH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S81" i="2"/>
  <c r="ET81" i="2"/>
  <c r="EU81" i="2"/>
  <c r="EV81" i="2"/>
  <c r="B82" i="2"/>
  <c r="C82" i="2"/>
  <c r="D82" i="2"/>
  <c r="E82" i="2"/>
  <c r="F82" i="2"/>
  <c r="G82" i="2"/>
  <c r="H82" i="2"/>
  <c r="I82" i="2"/>
  <c r="J82" i="2"/>
  <c r="K82" i="2"/>
  <c r="R82" i="2"/>
  <c r="T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A82" i="2"/>
  <c r="BC82" i="2"/>
  <c r="BD82" i="2"/>
  <c r="BE82" i="2"/>
  <c r="BF82" i="2"/>
  <c r="BH82" i="2"/>
  <c r="BI82" i="2"/>
  <c r="BJ82" i="2"/>
  <c r="BR82" i="2"/>
  <c r="BS82" i="2"/>
  <c r="BT82" i="2"/>
  <c r="BU82" i="2"/>
  <c r="BW82" i="2"/>
  <c r="BX82" i="2"/>
  <c r="BY82" i="2"/>
  <c r="BZ82" i="2"/>
  <c r="CA82" i="2"/>
  <c r="CB82" i="2"/>
  <c r="CD82" i="2"/>
  <c r="CE82" i="2"/>
  <c r="CF82" i="2"/>
  <c r="CG82" i="2"/>
  <c r="CH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S82" i="2"/>
  <c r="ET82" i="2"/>
  <c r="EU82" i="2"/>
  <c r="EV82" i="2"/>
  <c r="B83" i="2"/>
  <c r="C83" i="2"/>
  <c r="D83" i="2"/>
  <c r="E83" i="2"/>
  <c r="F83" i="2"/>
  <c r="G83" i="2"/>
  <c r="H83" i="2"/>
  <c r="I83" i="2"/>
  <c r="J83" i="2"/>
  <c r="K83" i="2"/>
  <c r="R83" i="2"/>
  <c r="T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A83" i="2"/>
  <c r="BC83" i="2"/>
  <c r="BD83" i="2"/>
  <c r="BE83" i="2"/>
  <c r="BF83" i="2"/>
  <c r="BH83" i="2"/>
  <c r="BI83" i="2"/>
  <c r="BJ83" i="2"/>
  <c r="BR83" i="2"/>
  <c r="BS83" i="2"/>
  <c r="BT83" i="2"/>
  <c r="BU83" i="2"/>
  <c r="BW83" i="2"/>
  <c r="BX83" i="2"/>
  <c r="BY83" i="2"/>
  <c r="BZ83" i="2"/>
  <c r="CA83" i="2"/>
  <c r="CB83" i="2"/>
  <c r="CD83" i="2"/>
  <c r="CE83" i="2"/>
  <c r="CF83" i="2"/>
  <c r="CG83" i="2"/>
  <c r="CH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S83" i="2"/>
  <c r="ET83" i="2"/>
  <c r="EU83" i="2"/>
  <c r="EV83" i="2"/>
  <c r="B84" i="2"/>
  <c r="C84" i="2"/>
  <c r="D84" i="2"/>
  <c r="E84" i="2"/>
  <c r="F84" i="2"/>
  <c r="G84" i="2"/>
  <c r="H84" i="2"/>
  <c r="I84" i="2"/>
  <c r="J84" i="2"/>
  <c r="K84" i="2"/>
  <c r="R84" i="2"/>
  <c r="T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A84" i="2"/>
  <c r="BC84" i="2"/>
  <c r="BD84" i="2"/>
  <c r="BE84" i="2"/>
  <c r="BF84" i="2"/>
  <c r="BH84" i="2"/>
  <c r="BI84" i="2"/>
  <c r="BJ84" i="2"/>
  <c r="BR84" i="2"/>
  <c r="BS84" i="2"/>
  <c r="BT84" i="2"/>
  <c r="BU84" i="2"/>
  <c r="BW84" i="2"/>
  <c r="BX84" i="2"/>
  <c r="BY84" i="2"/>
  <c r="BZ84" i="2"/>
  <c r="CA84" i="2"/>
  <c r="CB84" i="2"/>
  <c r="CD84" i="2"/>
  <c r="CE84" i="2"/>
  <c r="CF84" i="2"/>
  <c r="CG84" i="2"/>
  <c r="CH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S84" i="2"/>
  <c r="ET84" i="2"/>
  <c r="EU84" i="2"/>
  <c r="EV84" i="2"/>
  <c r="EW84" i="2"/>
  <c r="B85" i="2"/>
  <c r="C85" i="2"/>
  <c r="D85" i="2"/>
  <c r="E85" i="2"/>
  <c r="F85" i="2"/>
  <c r="G85" i="2"/>
  <c r="H85" i="2"/>
  <c r="I85" i="2"/>
  <c r="J85" i="2"/>
  <c r="K85" i="2"/>
  <c r="R85" i="2"/>
  <c r="T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A85" i="2"/>
  <c r="BC85" i="2"/>
  <c r="BD85" i="2"/>
  <c r="BE85" i="2"/>
  <c r="BF85" i="2"/>
  <c r="BH85" i="2"/>
  <c r="BI85" i="2"/>
  <c r="BJ85" i="2"/>
  <c r="BR85" i="2"/>
  <c r="BS85" i="2"/>
  <c r="BT85" i="2"/>
  <c r="BU85" i="2"/>
  <c r="BW85" i="2"/>
  <c r="BX85" i="2"/>
  <c r="BY85" i="2"/>
  <c r="BZ85" i="2"/>
  <c r="CA85" i="2"/>
  <c r="CB85" i="2"/>
  <c r="CD85" i="2"/>
  <c r="CE85" i="2"/>
  <c r="CF85" i="2"/>
  <c r="CG85" i="2"/>
  <c r="CH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S85" i="2"/>
  <c r="ET85" i="2"/>
  <c r="EU85" i="2"/>
  <c r="EV85" i="2"/>
  <c r="EW85" i="2"/>
  <c r="B86" i="2"/>
  <c r="C86" i="2"/>
  <c r="D86" i="2"/>
  <c r="E86" i="2"/>
  <c r="F86" i="2"/>
  <c r="G86" i="2"/>
  <c r="H86" i="2"/>
  <c r="I86" i="2"/>
  <c r="J86" i="2"/>
  <c r="K86" i="2"/>
  <c r="R86" i="2"/>
  <c r="T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A86" i="2"/>
  <c r="BC86" i="2"/>
  <c r="BD86" i="2"/>
  <c r="BE86" i="2"/>
  <c r="BF86" i="2"/>
  <c r="BH86" i="2"/>
  <c r="BI86" i="2"/>
  <c r="BJ86" i="2"/>
  <c r="BR86" i="2"/>
  <c r="BS86" i="2"/>
  <c r="BT86" i="2"/>
  <c r="BU86" i="2"/>
  <c r="BW86" i="2"/>
  <c r="BX86" i="2"/>
  <c r="BY86" i="2"/>
  <c r="BZ86" i="2"/>
  <c r="CA86" i="2"/>
  <c r="CB86" i="2"/>
  <c r="CD86" i="2"/>
  <c r="CE86" i="2"/>
  <c r="CF86" i="2"/>
  <c r="CG86" i="2"/>
  <c r="CH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S86" i="2"/>
  <c r="ET86" i="2"/>
  <c r="EU86" i="2"/>
  <c r="EV86" i="2"/>
  <c r="EW86" i="2"/>
  <c r="B87" i="2"/>
  <c r="C87" i="2"/>
  <c r="D87" i="2"/>
  <c r="E87" i="2"/>
  <c r="F87" i="2"/>
  <c r="G87" i="2"/>
  <c r="H87" i="2"/>
  <c r="I87" i="2"/>
  <c r="J87" i="2"/>
  <c r="K87" i="2"/>
  <c r="R87" i="2"/>
  <c r="T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A87" i="2"/>
  <c r="BC87" i="2"/>
  <c r="BD87" i="2"/>
  <c r="BE87" i="2"/>
  <c r="BF87" i="2"/>
  <c r="BG87" i="2"/>
  <c r="BH87" i="2"/>
  <c r="BI87" i="2"/>
  <c r="BJ87" i="2"/>
  <c r="BR87" i="2"/>
  <c r="BS87" i="2"/>
  <c r="BT87" i="2"/>
  <c r="BU87" i="2"/>
  <c r="BW87" i="2"/>
  <c r="BX87" i="2"/>
  <c r="BY87" i="2"/>
  <c r="BZ87" i="2"/>
  <c r="CA87" i="2"/>
  <c r="CB87" i="2"/>
  <c r="CD87" i="2"/>
  <c r="CE87" i="2"/>
  <c r="CF87" i="2"/>
  <c r="CG87" i="2"/>
  <c r="CH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S87" i="2"/>
  <c r="ET87" i="2"/>
  <c r="EU87" i="2"/>
  <c r="EV87" i="2"/>
  <c r="EW87" i="2"/>
  <c r="B88" i="2"/>
  <c r="C88" i="2"/>
  <c r="D88" i="2"/>
  <c r="E88" i="2"/>
  <c r="F88" i="2"/>
  <c r="G88" i="2"/>
  <c r="H88" i="2"/>
  <c r="I88" i="2"/>
  <c r="J88" i="2"/>
  <c r="K88" i="2"/>
  <c r="R88" i="2"/>
  <c r="T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A88" i="2"/>
  <c r="BC88" i="2"/>
  <c r="BD88" i="2"/>
  <c r="BE88" i="2"/>
  <c r="BF88" i="2"/>
  <c r="BG88" i="2"/>
  <c r="BH88" i="2"/>
  <c r="BI88" i="2"/>
  <c r="BJ88" i="2"/>
  <c r="BR88" i="2"/>
  <c r="BS88" i="2"/>
  <c r="BT88" i="2"/>
  <c r="BU88" i="2"/>
  <c r="BW88" i="2"/>
  <c r="BX88" i="2"/>
  <c r="BY88" i="2"/>
  <c r="BZ88" i="2"/>
  <c r="CA88" i="2"/>
  <c r="CB88" i="2"/>
  <c r="CD88" i="2"/>
  <c r="CE88" i="2"/>
  <c r="CF88" i="2"/>
  <c r="CG88" i="2"/>
  <c r="CH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S88" i="2"/>
  <c r="ET88" i="2"/>
  <c r="EU88" i="2"/>
  <c r="EV88" i="2"/>
  <c r="EW88" i="2"/>
  <c r="B89" i="2"/>
  <c r="C89" i="2"/>
  <c r="D89" i="2"/>
  <c r="E89" i="2"/>
  <c r="F89" i="2"/>
  <c r="G89" i="2"/>
  <c r="H89" i="2"/>
  <c r="I89" i="2"/>
  <c r="J89" i="2"/>
  <c r="K89" i="2"/>
  <c r="R89" i="2"/>
  <c r="T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A89" i="2"/>
  <c r="BC89" i="2"/>
  <c r="BD89" i="2"/>
  <c r="BE89" i="2"/>
  <c r="BF89" i="2"/>
  <c r="BG89" i="2"/>
  <c r="BH89" i="2"/>
  <c r="BI89" i="2"/>
  <c r="BJ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S89" i="2"/>
  <c r="ET89" i="2"/>
  <c r="EU89" i="2"/>
  <c r="EV89" i="2"/>
  <c r="EW89" i="2"/>
  <c r="B90" i="2"/>
  <c r="C90" i="2"/>
  <c r="D90" i="2"/>
  <c r="E90" i="2"/>
  <c r="F90" i="2"/>
  <c r="G90" i="2"/>
  <c r="H90" i="2"/>
  <c r="I90" i="2"/>
  <c r="J90" i="2"/>
  <c r="K90" i="2"/>
  <c r="R90" i="2"/>
  <c r="T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A90" i="2"/>
  <c r="BC90" i="2"/>
  <c r="BD90" i="2"/>
  <c r="BE90" i="2"/>
  <c r="BF90" i="2"/>
  <c r="BG90" i="2"/>
  <c r="BH90" i="2"/>
  <c r="BI90" i="2"/>
  <c r="BJ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S90" i="2"/>
  <c r="ET90" i="2"/>
  <c r="EU90" i="2"/>
  <c r="EV90" i="2"/>
  <c r="EW90" i="2"/>
  <c r="B91" i="2"/>
  <c r="C91" i="2"/>
  <c r="D91" i="2"/>
  <c r="E91" i="2"/>
  <c r="F91" i="2"/>
  <c r="G91" i="2"/>
  <c r="H91" i="2"/>
  <c r="I91" i="2"/>
  <c r="J91" i="2"/>
  <c r="K91" i="2"/>
  <c r="R91" i="2"/>
  <c r="T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A91" i="2"/>
  <c r="BC91" i="2"/>
  <c r="BD91" i="2"/>
  <c r="BE91" i="2"/>
  <c r="BF91" i="2"/>
  <c r="BG91" i="2"/>
  <c r="BH91" i="2"/>
  <c r="BI91" i="2"/>
  <c r="BJ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S91" i="2"/>
  <c r="ET91" i="2"/>
  <c r="EU91" i="2"/>
  <c r="EV91" i="2"/>
  <c r="EW91" i="2"/>
  <c r="B92" i="2"/>
  <c r="C92" i="2"/>
  <c r="D92" i="2"/>
  <c r="E92" i="2"/>
  <c r="F92" i="2"/>
  <c r="G92" i="2"/>
  <c r="H92" i="2"/>
  <c r="I92" i="2"/>
  <c r="J92" i="2"/>
  <c r="K92" i="2"/>
  <c r="R92" i="2"/>
  <c r="T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A92" i="2"/>
  <c r="BC92" i="2"/>
  <c r="BD92" i="2"/>
  <c r="BE92" i="2"/>
  <c r="BF92" i="2"/>
  <c r="BG92" i="2"/>
  <c r="BH92" i="2"/>
  <c r="BI92" i="2"/>
  <c r="BJ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S92" i="2"/>
  <c r="ET92" i="2"/>
  <c r="EU92" i="2"/>
  <c r="EV92" i="2"/>
  <c r="EW92" i="2"/>
  <c r="B93" i="2"/>
  <c r="C93" i="2"/>
  <c r="D93" i="2"/>
  <c r="E93" i="2"/>
  <c r="F93" i="2"/>
  <c r="G93" i="2"/>
  <c r="H93" i="2"/>
  <c r="I93" i="2"/>
  <c r="J93" i="2"/>
  <c r="K93" i="2"/>
  <c r="R93" i="2"/>
  <c r="T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A93" i="2"/>
  <c r="BC93" i="2"/>
  <c r="BD93" i="2"/>
  <c r="BE93" i="2"/>
  <c r="BF93" i="2"/>
  <c r="BG93" i="2"/>
  <c r="BH93" i="2"/>
  <c r="BI93" i="2"/>
  <c r="BJ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S93" i="2"/>
  <c r="ET93" i="2"/>
  <c r="EU93" i="2"/>
  <c r="EV93" i="2"/>
  <c r="EW93" i="2"/>
  <c r="B94" i="2"/>
  <c r="C94" i="2"/>
  <c r="D94" i="2"/>
  <c r="E94" i="2"/>
  <c r="F94" i="2"/>
  <c r="G94" i="2"/>
  <c r="H94" i="2"/>
  <c r="I94" i="2"/>
  <c r="J94" i="2"/>
  <c r="K94" i="2"/>
  <c r="R94" i="2"/>
  <c r="T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A94" i="2"/>
  <c r="BC94" i="2"/>
  <c r="BD94" i="2"/>
  <c r="BE94" i="2"/>
  <c r="BF94" i="2"/>
  <c r="BG94" i="2"/>
  <c r="BH94" i="2"/>
  <c r="BI94" i="2"/>
  <c r="BJ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S94" i="2"/>
  <c r="ET94" i="2"/>
  <c r="EU94" i="2"/>
  <c r="EV94" i="2"/>
  <c r="EW94" i="2"/>
  <c r="B95" i="2"/>
  <c r="C95" i="2"/>
  <c r="D95" i="2"/>
  <c r="E95" i="2"/>
  <c r="F95" i="2"/>
  <c r="G95" i="2"/>
  <c r="H95" i="2"/>
  <c r="I95" i="2"/>
  <c r="J95" i="2"/>
  <c r="K95" i="2"/>
  <c r="R95" i="2"/>
  <c r="T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A95" i="2"/>
  <c r="BC95" i="2"/>
  <c r="BD95" i="2"/>
  <c r="BE95" i="2"/>
  <c r="BF95" i="2"/>
  <c r="BG95" i="2"/>
  <c r="BH95" i="2"/>
  <c r="BI95" i="2"/>
  <c r="BJ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S95" i="2"/>
  <c r="ET95" i="2"/>
  <c r="EU95" i="2"/>
  <c r="EV95" i="2"/>
  <c r="B96" i="2"/>
  <c r="C96" i="2"/>
  <c r="D96" i="2"/>
  <c r="E96" i="2"/>
  <c r="F96" i="2"/>
  <c r="G96" i="2"/>
  <c r="H96" i="2"/>
  <c r="I96" i="2"/>
  <c r="J96" i="2"/>
  <c r="K96" i="2"/>
  <c r="R96" i="2"/>
  <c r="T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A96" i="2"/>
  <c r="BC96" i="2"/>
  <c r="BD96" i="2"/>
  <c r="BE96" i="2"/>
  <c r="BF96" i="2"/>
  <c r="BG96" i="2"/>
  <c r="BH96" i="2"/>
  <c r="BI96" i="2"/>
  <c r="BJ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S96" i="2"/>
  <c r="ET96" i="2"/>
  <c r="EU96" i="2"/>
  <c r="EV96" i="2"/>
  <c r="EX96" i="2"/>
  <c r="B97" i="2"/>
  <c r="C97" i="2"/>
  <c r="D97" i="2"/>
  <c r="E97" i="2"/>
  <c r="F97" i="2"/>
  <c r="G97" i="2"/>
  <c r="H97" i="2"/>
  <c r="I97" i="2"/>
  <c r="J97" i="2"/>
  <c r="K97" i="2"/>
  <c r="R97" i="2"/>
  <c r="T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A97" i="2"/>
  <c r="BC97" i="2"/>
  <c r="BD97" i="2"/>
  <c r="BE97" i="2"/>
  <c r="BF97" i="2"/>
  <c r="BG97" i="2"/>
  <c r="BH97" i="2"/>
  <c r="BI97" i="2"/>
  <c r="BJ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S97" i="2"/>
  <c r="ET97" i="2"/>
  <c r="EU97" i="2"/>
  <c r="EV97" i="2"/>
  <c r="EX97" i="2"/>
  <c r="B98" i="2"/>
  <c r="C98" i="2"/>
  <c r="D98" i="2"/>
  <c r="E98" i="2"/>
  <c r="F98" i="2"/>
  <c r="G98" i="2"/>
  <c r="H98" i="2"/>
  <c r="I98" i="2"/>
  <c r="J98" i="2"/>
  <c r="K98" i="2"/>
  <c r="R98" i="2"/>
  <c r="T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A98" i="2"/>
  <c r="BC98" i="2"/>
  <c r="BD98" i="2"/>
  <c r="BE98" i="2"/>
  <c r="BF98" i="2"/>
  <c r="BG98" i="2"/>
  <c r="BH98" i="2"/>
  <c r="BI98" i="2"/>
  <c r="BJ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S98" i="2"/>
  <c r="ET98" i="2"/>
  <c r="EU98" i="2"/>
  <c r="EV98" i="2"/>
  <c r="EX98" i="2"/>
  <c r="B99" i="2"/>
  <c r="C99" i="2"/>
  <c r="D99" i="2"/>
  <c r="E99" i="2"/>
  <c r="F99" i="2"/>
  <c r="G99" i="2"/>
  <c r="H99" i="2"/>
  <c r="I99" i="2"/>
  <c r="J99" i="2"/>
  <c r="K99" i="2"/>
  <c r="R99" i="2"/>
  <c r="T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A99" i="2"/>
  <c r="BC99" i="2"/>
  <c r="BD99" i="2"/>
  <c r="BE99" i="2"/>
  <c r="BF99" i="2"/>
  <c r="BG99" i="2"/>
  <c r="BH99" i="2"/>
  <c r="BI99" i="2"/>
  <c r="BJ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S99" i="2"/>
  <c r="ET99" i="2"/>
  <c r="EU99" i="2"/>
  <c r="EV99" i="2"/>
  <c r="EX99" i="2"/>
  <c r="B100" i="2"/>
  <c r="C100" i="2"/>
  <c r="D100" i="2"/>
  <c r="E100" i="2"/>
  <c r="F100" i="2"/>
  <c r="G100" i="2"/>
  <c r="H100" i="2"/>
  <c r="I100" i="2"/>
  <c r="J100" i="2"/>
  <c r="K100" i="2"/>
  <c r="R100" i="2"/>
  <c r="T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A100" i="2"/>
  <c r="BC100" i="2"/>
  <c r="BD100" i="2"/>
  <c r="BE100" i="2"/>
  <c r="BF100" i="2"/>
  <c r="BG100" i="2"/>
  <c r="BH100" i="2"/>
  <c r="BI100" i="2"/>
  <c r="BJ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S100" i="2"/>
  <c r="ET100" i="2"/>
  <c r="EU100" i="2"/>
  <c r="EV100" i="2"/>
  <c r="EX100" i="2"/>
  <c r="B101" i="2"/>
  <c r="C101" i="2"/>
  <c r="D101" i="2"/>
  <c r="E101" i="2"/>
  <c r="F101" i="2"/>
  <c r="G101" i="2"/>
  <c r="H101" i="2"/>
  <c r="I101" i="2"/>
  <c r="J101" i="2"/>
  <c r="K101" i="2"/>
  <c r="R101" i="2"/>
  <c r="T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A101" i="2"/>
  <c r="BC101" i="2"/>
  <c r="BD101" i="2"/>
  <c r="BE101" i="2"/>
  <c r="BF101" i="2"/>
  <c r="BG101" i="2"/>
  <c r="BH101" i="2"/>
  <c r="BI101" i="2"/>
  <c r="BJ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S101" i="2"/>
  <c r="ET101" i="2"/>
  <c r="EU101" i="2"/>
  <c r="EV101" i="2"/>
  <c r="EX101" i="2"/>
  <c r="B102" i="2"/>
  <c r="C102" i="2"/>
  <c r="D102" i="2"/>
  <c r="E102" i="2"/>
  <c r="F102" i="2"/>
  <c r="G102" i="2"/>
  <c r="H102" i="2"/>
  <c r="I102" i="2"/>
  <c r="J102" i="2"/>
  <c r="K102" i="2"/>
  <c r="R102" i="2"/>
  <c r="T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A102" i="2"/>
  <c r="BC102" i="2"/>
  <c r="BD102" i="2"/>
  <c r="BE102" i="2"/>
  <c r="BF102" i="2"/>
  <c r="BG102" i="2"/>
  <c r="BH102" i="2"/>
  <c r="BI102" i="2"/>
  <c r="BJ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S102" i="2"/>
  <c r="ET102" i="2"/>
  <c r="EU102" i="2"/>
  <c r="EV102" i="2"/>
  <c r="EX102" i="2"/>
  <c r="B103" i="2"/>
  <c r="C103" i="2"/>
  <c r="D103" i="2"/>
  <c r="E103" i="2"/>
  <c r="F103" i="2"/>
  <c r="G103" i="2"/>
  <c r="H103" i="2"/>
  <c r="I103" i="2"/>
  <c r="J103" i="2"/>
  <c r="K103" i="2"/>
  <c r="R103" i="2"/>
  <c r="T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A103" i="2"/>
  <c r="BC103" i="2"/>
  <c r="BD103" i="2"/>
  <c r="BE103" i="2"/>
  <c r="BF103" i="2"/>
  <c r="BG103" i="2"/>
  <c r="BH103" i="2"/>
  <c r="BI103" i="2"/>
  <c r="BJ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S103" i="2"/>
  <c r="ET103" i="2"/>
  <c r="EU103" i="2"/>
  <c r="EV103" i="2"/>
  <c r="EX103" i="2"/>
  <c r="B104" i="2"/>
  <c r="C104" i="2"/>
  <c r="D104" i="2"/>
  <c r="E104" i="2"/>
  <c r="F104" i="2"/>
  <c r="G104" i="2"/>
  <c r="H104" i="2"/>
  <c r="I104" i="2"/>
  <c r="J104" i="2"/>
  <c r="K104" i="2"/>
  <c r="R104" i="2"/>
  <c r="T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A104" i="2"/>
  <c r="BC104" i="2"/>
  <c r="BD104" i="2"/>
  <c r="BE104" i="2"/>
  <c r="BF104" i="2"/>
  <c r="BG104" i="2"/>
  <c r="BH104" i="2"/>
  <c r="BI104" i="2"/>
  <c r="BJ104" i="2"/>
  <c r="BR104" i="2"/>
  <c r="BS104" i="2"/>
  <c r="BT104" i="2"/>
  <c r="BU104" i="2"/>
  <c r="BV104" i="2"/>
  <c r="BX104" i="2"/>
  <c r="BY104" i="2"/>
  <c r="BZ104" i="2"/>
  <c r="CA104" i="2"/>
  <c r="CB104" i="2"/>
  <c r="CC104" i="2"/>
  <c r="CD104" i="2"/>
  <c r="CE104" i="2"/>
  <c r="CF104" i="2"/>
  <c r="CG104" i="2"/>
  <c r="CH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S104" i="2"/>
  <c r="ET104" i="2"/>
  <c r="EU104" i="2"/>
  <c r="EV104" i="2"/>
  <c r="EX104" i="2"/>
  <c r="B105" i="2"/>
  <c r="C105" i="2"/>
  <c r="D105" i="2"/>
  <c r="E105" i="2"/>
  <c r="F105" i="2"/>
  <c r="G105" i="2"/>
  <c r="H105" i="2"/>
  <c r="I105" i="2"/>
  <c r="J105" i="2"/>
  <c r="K105" i="2"/>
  <c r="R105" i="2"/>
  <c r="T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A105" i="2"/>
  <c r="BC105" i="2"/>
  <c r="BD105" i="2"/>
  <c r="BE105" i="2"/>
  <c r="BF105" i="2"/>
  <c r="BG105" i="2"/>
  <c r="BH105" i="2"/>
  <c r="BI105" i="2"/>
  <c r="BJ105" i="2"/>
  <c r="BR105" i="2"/>
  <c r="BS105" i="2"/>
  <c r="BT105" i="2"/>
  <c r="BU105" i="2"/>
  <c r="BV105" i="2"/>
  <c r="BX105" i="2"/>
  <c r="BY105" i="2"/>
  <c r="BZ105" i="2"/>
  <c r="CA105" i="2"/>
  <c r="CB105" i="2"/>
  <c r="CC105" i="2"/>
  <c r="CD105" i="2"/>
  <c r="CE105" i="2"/>
  <c r="CF105" i="2"/>
  <c r="CG105" i="2"/>
  <c r="CH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S105" i="2"/>
  <c r="ET105" i="2"/>
  <c r="EU105" i="2"/>
  <c r="EV105" i="2"/>
  <c r="EX105" i="2"/>
  <c r="B106" i="2"/>
  <c r="C106" i="2"/>
  <c r="D106" i="2"/>
  <c r="E106" i="2"/>
  <c r="F106" i="2"/>
  <c r="G106" i="2"/>
  <c r="H106" i="2"/>
  <c r="I106" i="2"/>
  <c r="J106" i="2"/>
  <c r="K106" i="2"/>
  <c r="R106" i="2"/>
  <c r="T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A106" i="2"/>
  <c r="BC106" i="2"/>
  <c r="BD106" i="2"/>
  <c r="BE106" i="2"/>
  <c r="BF106" i="2"/>
  <c r="BG106" i="2"/>
  <c r="BH106" i="2"/>
  <c r="BI106" i="2"/>
  <c r="BJ106" i="2"/>
  <c r="BR106" i="2"/>
  <c r="BS106" i="2"/>
  <c r="BT106" i="2"/>
  <c r="BU106" i="2"/>
  <c r="BV106" i="2"/>
  <c r="BX106" i="2"/>
  <c r="BY106" i="2"/>
  <c r="BZ106" i="2"/>
  <c r="CA106" i="2"/>
  <c r="CB106" i="2"/>
  <c r="CC106" i="2"/>
  <c r="CD106" i="2"/>
  <c r="CE106" i="2"/>
  <c r="CF106" i="2"/>
  <c r="CG106" i="2"/>
  <c r="CH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S106" i="2"/>
  <c r="ET106" i="2"/>
  <c r="EU106" i="2"/>
  <c r="EV106" i="2"/>
  <c r="EX106" i="2"/>
  <c r="B107" i="2"/>
  <c r="C107" i="2"/>
  <c r="D107" i="2"/>
  <c r="E107" i="2"/>
  <c r="F107" i="2"/>
  <c r="G107" i="2"/>
  <c r="H107" i="2"/>
  <c r="I107" i="2"/>
  <c r="J107" i="2"/>
  <c r="K107" i="2"/>
  <c r="R107" i="2"/>
  <c r="T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A107" i="2"/>
  <c r="BC107" i="2"/>
  <c r="BD107" i="2"/>
  <c r="BE107" i="2"/>
  <c r="BF107" i="2"/>
  <c r="BG107" i="2"/>
  <c r="BH107" i="2"/>
  <c r="BI107" i="2"/>
  <c r="BJ107" i="2"/>
  <c r="BR107" i="2"/>
  <c r="BS107" i="2"/>
  <c r="BT107" i="2"/>
  <c r="BU107" i="2"/>
  <c r="BV107" i="2"/>
  <c r="BX107" i="2"/>
  <c r="BY107" i="2"/>
  <c r="BZ107" i="2"/>
  <c r="CA107" i="2"/>
  <c r="CB107" i="2"/>
  <c r="CC107" i="2"/>
  <c r="CD107" i="2"/>
  <c r="CE107" i="2"/>
  <c r="CF107" i="2"/>
  <c r="CG107" i="2"/>
  <c r="CH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S107" i="2"/>
  <c r="ET107" i="2"/>
  <c r="EU107" i="2"/>
  <c r="EV107" i="2"/>
  <c r="EX107" i="2"/>
  <c r="B108" i="2"/>
  <c r="C108" i="2"/>
  <c r="D108" i="2"/>
  <c r="E108" i="2"/>
  <c r="F108" i="2"/>
  <c r="G108" i="2"/>
  <c r="H108" i="2"/>
  <c r="I108" i="2"/>
  <c r="J108" i="2"/>
  <c r="K108" i="2"/>
  <c r="R108" i="2"/>
  <c r="T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A108" i="2"/>
  <c r="BC108" i="2"/>
  <c r="BD108" i="2"/>
  <c r="BE108" i="2"/>
  <c r="BF108" i="2"/>
  <c r="BG108" i="2"/>
  <c r="BH108" i="2"/>
  <c r="BI108" i="2"/>
  <c r="BJ108" i="2"/>
  <c r="BR108" i="2"/>
  <c r="BS108" i="2"/>
  <c r="BT108" i="2"/>
  <c r="BU108" i="2"/>
  <c r="BV108" i="2"/>
  <c r="BX108" i="2"/>
  <c r="BY108" i="2"/>
  <c r="BZ108" i="2"/>
  <c r="CA108" i="2"/>
  <c r="CB108" i="2"/>
  <c r="CC108" i="2"/>
  <c r="CD108" i="2"/>
  <c r="CE108" i="2"/>
  <c r="CF108" i="2"/>
  <c r="CG108" i="2"/>
  <c r="CH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S108" i="2"/>
  <c r="ET108" i="2"/>
  <c r="EU108" i="2"/>
  <c r="EV108" i="2"/>
  <c r="EX108" i="2"/>
  <c r="B109" i="2"/>
  <c r="C109" i="2"/>
  <c r="D109" i="2"/>
  <c r="E109" i="2"/>
  <c r="F109" i="2"/>
  <c r="G109" i="2"/>
  <c r="H109" i="2"/>
  <c r="I109" i="2"/>
  <c r="J109" i="2"/>
  <c r="K109" i="2"/>
  <c r="R109" i="2"/>
  <c r="T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A109" i="2"/>
  <c r="BC109" i="2"/>
  <c r="BD109" i="2"/>
  <c r="BE109" i="2"/>
  <c r="BF109" i="2"/>
  <c r="BG109" i="2"/>
  <c r="BH109" i="2"/>
  <c r="BI109" i="2"/>
  <c r="BJ109" i="2"/>
  <c r="BR109" i="2"/>
  <c r="BS109" i="2"/>
  <c r="BT109" i="2"/>
  <c r="BU109" i="2"/>
  <c r="BV109" i="2"/>
  <c r="BX109" i="2"/>
  <c r="BY109" i="2"/>
  <c r="BZ109" i="2"/>
  <c r="CA109" i="2"/>
  <c r="CB109" i="2"/>
  <c r="CC109" i="2"/>
  <c r="CD109" i="2"/>
  <c r="CE109" i="2"/>
  <c r="CF109" i="2"/>
  <c r="CG109" i="2"/>
  <c r="CH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S109" i="2"/>
  <c r="ET109" i="2"/>
  <c r="EU109" i="2"/>
  <c r="EV109" i="2"/>
  <c r="EX109" i="2"/>
  <c r="B110" i="2"/>
  <c r="C110" i="2"/>
  <c r="D110" i="2"/>
  <c r="E110" i="2"/>
  <c r="F110" i="2"/>
  <c r="G110" i="2"/>
  <c r="H110" i="2"/>
  <c r="I110" i="2"/>
  <c r="J110" i="2"/>
  <c r="K110" i="2"/>
  <c r="R110" i="2"/>
  <c r="T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A110" i="2"/>
  <c r="BC110" i="2"/>
  <c r="BD110" i="2"/>
  <c r="BE110" i="2"/>
  <c r="BF110" i="2"/>
  <c r="BG110" i="2"/>
  <c r="BH110" i="2"/>
  <c r="BI110" i="2"/>
  <c r="BJ110" i="2"/>
  <c r="BR110" i="2"/>
  <c r="BS110" i="2"/>
  <c r="BT110" i="2"/>
  <c r="BU110" i="2"/>
  <c r="BV110" i="2"/>
  <c r="BX110" i="2"/>
  <c r="BY110" i="2"/>
  <c r="BZ110" i="2"/>
  <c r="CA110" i="2"/>
  <c r="CB110" i="2"/>
  <c r="CC110" i="2"/>
  <c r="CD110" i="2"/>
  <c r="CE110" i="2"/>
  <c r="CF110" i="2"/>
  <c r="CG110" i="2"/>
  <c r="CH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S110" i="2"/>
  <c r="ET110" i="2"/>
  <c r="EU110" i="2"/>
  <c r="EV110" i="2"/>
  <c r="EX110" i="2"/>
  <c r="B111" i="2"/>
  <c r="C111" i="2"/>
  <c r="D111" i="2"/>
  <c r="E111" i="2"/>
  <c r="F111" i="2"/>
  <c r="G111" i="2"/>
  <c r="H111" i="2"/>
  <c r="I111" i="2"/>
  <c r="J111" i="2"/>
  <c r="K111" i="2"/>
  <c r="R111" i="2"/>
  <c r="T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A111" i="2"/>
  <c r="BC111" i="2"/>
  <c r="BD111" i="2"/>
  <c r="BE111" i="2"/>
  <c r="BF111" i="2"/>
  <c r="BG111" i="2"/>
  <c r="BH111" i="2"/>
  <c r="BI111" i="2"/>
  <c r="BJ111" i="2"/>
  <c r="BR111" i="2"/>
  <c r="BS111" i="2"/>
  <c r="BT111" i="2"/>
  <c r="BU111" i="2"/>
  <c r="BV111" i="2"/>
  <c r="BX111" i="2"/>
  <c r="BY111" i="2"/>
  <c r="BZ111" i="2"/>
  <c r="CA111" i="2"/>
  <c r="CB111" i="2"/>
  <c r="CC111" i="2"/>
  <c r="CD111" i="2"/>
  <c r="CE111" i="2"/>
  <c r="CF111" i="2"/>
  <c r="CG111" i="2"/>
  <c r="CH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S111" i="2"/>
  <c r="ET111" i="2"/>
  <c r="EU111" i="2"/>
  <c r="EV111" i="2"/>
  <c r="EX111" i="2"/>
  <c r="B112" i="2"/>
  <c r="C112" i="2"/>
  <c r="D112" i="2"/>
  <c r="E112" i="2"/>
  <c r="F112" i="2"/>
  <c r="G112" i="2"/>
  <c r="H112" i="2"/>
  <c r="I112" i="2"/>
  <c r="J112" i="2"/>
  <c r="K112" i="2"/>
  <c r="R112" i="2"/>
  <c r="T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A112" i="2"/>
  <c r="BC112" i="2"/>
  <c r="BD112" i="2"/>
  <c r="BE112" i="2"/>
  <c r="BF112" i="2"/>
  <c r="BG112" i="2"/>
  <c r="BH112" i="2"/>
  <c r="BI112" i="2"/>
  <c r="BJ112" i="2"/>
  <c r="BR112" i="2"/>
  <c r="BS112" i="2"/>
  <c r="BT112" i="2"/>
  <c r="BU112" i="2"/>
  <c r="BV112" i="2"/>
  <c r="BX112" i="2"/>
  <c r="BY112" i="2"/>
  <c r="BZ112" i="2"/>
  <c r="CA112" i="2"/>
  <c r="CB112" i="2"/>
  <c r="CC112" i="2"/>
  <c r="CD112" i="2"/>
  <c r="CE112" i="2"/>
  <c r="CF112" i="2"/>
  <c r="CG112" i="2"/>
  <c r="CH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S112" i="2"/>
  <c r="ET112" i="2"/>
  <c r="EU112" i="2"/>
  <c r="EV112" i="2"/>
  <c r="EX112" i="2"/>
  <c r="B113" i="2"/>
  <c r="C113" i="2"/>
  <c r="D113" i="2"/>
  <c r="E113" i="2"/>
  <c r="F113" i="2"/>
  <c r="G113" i="2"/>
  <c r="H113" i="2"/>
  <c r="I113" i="2"/>
  <c r="J113" i="2"/>
  <c r="K113" i="2"/>
  <c r="R113" i="2"/>
  <c r="T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A113" i="2"/>
  <c r="BC113" i="2"/>
  <c r="BD113" i="2"/>
  <c r="BE113" i="2"/>
  <c r="BF113" i="2"/>
  <c r="BG113" i="2"/>
  <c r="BH113" i="2"/>
  <c r="BI113" i="2"/>
  <c r="BJ113" i="2"/>
  <c r="BR113" i="2"/>
  <c r="BS113" i="2"/>
  <c r="BT113" i="2"/>
  <c r="BU113" i="2"/>
  <c r="BV113" i="2"/>
  <c r="BX113" i="2"/>
  <c r="BY113" i="2"/>
  <c r="BZ113" i="2"/>
  <c r="CA113" i="2"/>
  <c r="CB113" i="2"/>
  <c r="CC113" i="2"/>
  <c r="CD113" i="2"/>
  <c r="CE113" i="2"/>
  <c r="CF113" i="2"/>
  <c r="CG113" i="2"/>
  <c r="CH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S113" i="2"/>
  <c r="ET113" i="2"/>
  <c r="EU113" i="2"/>
  <c r="EV113" i="2"/>
  <c r="EX113" i="2"/>
  <c r="B114" i="2"/>
  <c r="C114" i="2"/>
  <c r="D114" i="2"/>
  <c r="E114" i="2"/>
  <c r="F114" i="2"/>
  <c r="G114" i="2"/>
  <c r="H114" i="2"/>
  <c r="I114" i="2"/>
  <c r="J114" i="2"/>
  <c r="K114" i="2"/>
  <c r="R114" i="2"/>
  <c r="T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A114" i="2"/>
  <c r="BC114" i="2"/>
  <c r="BD114" i="2"/>
  <c r="BE114" i="2"/>
  <c r="BF114" i="2"/>
  <c r="BG114" i="2"/>
  <c r="BH114" i="2"/>
  <c r="BI114" i="2"/>
  <c r="BJ114" i="2"/>
  <c r="BR114" i="2"/>
  <c r="BS114" i="2"/>
  <c r="BT114" i="2"/>
  <c r="BU114" i="2"/>
  <c r="BV114" i="2"/>
  <c r="BX114" i="2"/>
  <c r="BY114" i="2"/>
  <c r="BZ114" i="2"/>
  <c r="CA114" i="2"/>
  <c r="CB114" i="2"/>
  <c r="CC114" i="2"/>
  <c r="CD114" i="2"/>
  <c r="CE114" i="2"/>
  <c r="CF114" i="2"/>
  <c r="CG114" i="2"/>
  <c r="CH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S114" i="2"/>
  <c r="ET114" i="2"/>
  <c r="EU114" i="2"/>
  <c r="EV114" i="2"/>
  <c r="EX114" i="2"/>
  <c r="B115" i="2"/>
  <c r="C115" i="2"/>
  <c r="D115" i="2"/>
  <c r="E115" i="2"/>
  <c r="F115" i="2"/>
  <c r="G115" i="2"/>
  <c r="H115" i="2"/>
  <c r="I115" i="2"/>
  <c r="J115" i="2"/>
  <c r="K115" i="2"/>
  <c r="R115" i="2"/>
  <c r="T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A115" i="2"/>
  <c r="BC115" i="2"/>
  <c r="BD115" i="2"/>
  <c r="BE115" i="2"/>
  <c r="BF115" i="2"/>
  <c r="BG115" i="2"/>
  <c r="BH115" i="2"/>
  <c r="BI115" i="2"/>
  <c r="BJ115" i="2"/>
  <c r="BR115" i="2"/>
  <c r="BS115" i="2"/>
  <c r="BT115" i="2"/>
  <c r="BU115" i="2"/>
  <c r="BV115" i="2"/>
  <c r="BX115" i="2"/>
  <c r="BY115" i="2"/>
  <c r="BZ115" i="2"/>
  <c r="CA115" i="2"/>
  <c r="CB115" i="2"/>
  <c r="CC115" i="2"/>
  <c r="CD115" i="2"/>
  <c r="CE115" i="2"/>
  <c r="CF115" i="2"/>
  <c r="CG115" i="2"/>
  <c r="CH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S115" i="2"/>
  <c r="ET115" i="2"/>
  <c r="EU115" i="2"/>
  <c r="EV115" i="2"/>
  <c r="EX115" i="2"/>
  <c r="B116" i="2"/>
  <c r="C116" i="2"/>
  <c r="D116" i="2"/>
  <c r="E116" i="2"/>
  <c r="F116" i="2"/>
  <c r="G116" i="2"/>
  <c r="H116" i="2"/>
  <c r="I116" i="2"/>
  <c r="J116" i="2"/>
  <c r="K116" i="2"/>
  <c r="R116" i="2"/>
  <c r="T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A116" i="2"/>
  <c r="BC116" i="2"/>
  <c r="BD116" i="2"/>
  <c r="BE116" i="2"/>
  <c r="BF116" i="2"/>
  <c r="BG116" i="2"/>
  <c r="BH116" i="2"/>
  <c r="BI116" i="2"/>
  <c r="BJ116" i="2"/>
  <c r="BR116" i="2"/>
  <c r="BS116" i="2"/>
  <c r="BT116" i="2"/>
  <c r="BU116" i="2"/>
  <c r="BV116" i="2"/>
  <c r="BX116" i="2"/>
  <c r="BY116" i="2"/>
  <c r="BZ116" i="2"/>
  <c r="CA116" i="2"/>
  <c r="CB116" i="2"/>
  <c r="CC116" i="2"/>
  <c r="CD116" i="2"/>
  <c r="CE116" i="2"/>
  <c r="CF116" i="2"/>
  <c r="CG116" i="2"/>
  <c r="CH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S116" i="2"/>
  <c r="ET116" i="2"/>
  <c r="EU116" i="2"/>
  <c r="EV116" i="2"/>
  <c r="EX116" i="2"/>
  <c r="B117" i="2"/>
  <c r="C117" i="2"/>
  <c r="D117" i="2"/>
  <c r="E117" i="2"/>
  <c r="F117" i="2"/>
  <c r="G117" i="2"/>
  <c r="H117" i="2"/>
  <c r="I117" i="2"/>
  <c r="J117" i="2"/>
  <c r="K117" i="2"/>
  <c r="R117" i="2"/>
  <c r="T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A117" i="2"/>
  <c r="BC117" i="2"/>
  <c r="BD117" i="2"/>
  <c r="BE117" i="2"/>
  <c r="BF117" i="2"/>
  <c r="BG117" i="2"/>
  <c r="BH117" i="2"/>
  <c r="BI117" i="2"/>
  <c r="BJ117" i="2"/>
  <c r="BR117" i="2"/>
  <c r="BS117" i="2"/>
  <c r="BT117" i="2"/>
  <c r="BU117" i="2"/>
  <c r="BV117" i="2"/>
  <c r="BX117" i="2"/>
  <c r="BY117" i="2"/>
  <c r="BZ117" i="2"/>
  <c r="CA117" i="2"/>
  <c r="CB117" i="2"/>
  <c r="CC117" i="2"/>
  <c r="CD117" i="2"/>
  <c r="CE117" i="2"/>
  <c r="CF117" i="2"/>
  <c r="CG117" i="2"/>
  <c r="CH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S117" i="2"/>
  <c r="ET117" i="2"/>
  <c r="EU117" i="2"/>
  <c r="EV117" i="2"/>
  <c r="EX117" i="2"/>
  <c r="B1" i="7"/>
  <c r="B4" i="7"/>
  <c r="E5" i="7"/>
  <c r="B7" i="7"/>
  <c r="B8" i="7"/>
  <c r="B9" i="7"/>
  <c r="B10" i="7"/>
  <c r="D13" i="7"/>
  <c r="D14" i="7"/>
  <c r="G17" i="7"/>
  <c r="A20" i="7"/>
  <c r="D23" i="7"/>
  <c r="D24" i="7"/>
  <c r="D25" i="7"/>
  <c r="D27" i="7"/>
  <c r="J29" i="7"/>
  <c r="H34" i="7"/>
  <c r="I37" i="7"/>
  <c r="B38" i="7"/>
  <c r="G39" i="7"/>
  <c r="E40" i="7"/>
  <c r="K43" i="7"/>
  <c r="N43" i="7"/>
  <c r="N44" i="7"/>
  <c r="H45" i="7"/>
  <c r="H46" i="7"/>
  <c r="H47" i="7"/>
  <c r="F48" i="7"/>
  <c r="B49" i="7"/>
  <c r="B50" i="7"/>
  <c r="B51" i="7"/>
  <c r="B52" i="7"/>
  <c r="B53" i="7"/>
  <c r="B54" i="7"/>
  <c r="E54" i="7"/>
  <c r="B55" i="7"/>
  <c r="G57" i="7"/>
  <c r="E59" i="7"/>
  <c r="N59" i="7"/>
  <c r="I60" i="7"/>
  <c r="N60" i="7"/>
  <c r="N61" i="7"/>
</calcChain>
</file>

<file path=xl/comments1.xml><?xml version="1.0" encoding="utf-8"?>
<comments xmlns="http://schemas.openxmlformats.org/spreadsheetml/2006/main">
  <authors>
    <author>mlenhar</author>
  </authors>
  <commentList>
    <comment ref="DT3" authorId="0" shapeId="0">
      <text>
        <r>
          <rPr>
            <b/>
            <sz val="8"/>
            <color indexed="81"/>
            <rFont val="Tahoma"/>
          </rPr>
          <t>mlenhar:
Sum up all of the delivery points for Mojave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<sst xmlns="http://schemas.openxmlformats.org/spreadsheetml/2006/main" count="865" uniqueCount="322">
  <si>
    <t>California Border</t>
  </si>
  <si>
    <t xml:space="preserve"> </t>
  </si>
  <si>
    <t xml:space="preserve"> Difference</t>
  </si>
  <si>
    <t>Estimated</t>
  </si>
  <si>
    <t xml:space="preserve">Estimated </t>
  </si>
  <si>
    <t>Flowing</t>
  </si>
  <si>
    <t>Available</t>
  </si>
  <si>
    <t>Capacity</t>
  </si>
  <si>
    <t>Volumes</t>
  </si>
  <si>
    <t>El Paso</t>
  </si>
  <si>
    <t>Mojave</t>
  </si>
  <si>
    <t>PG&amp;E Topock</t>
  </si>
  <si>
    <t>Socal Ehrenburg</t>
  </si>
  <si>
    <t>Net Change</t>
  </si>
  <si>
    <t>Transwestern</t>
  </si>
  <si>
    <t>Socal Needles</t>
  </si>
  <si>
    <t>Mojave Topock</t>
  </si>
  <si>
    <t>PGE Topock</t>
  </si>
  <si>
    <t>Flagstaff/North Star Steel</t>
  </si>
  <si>
    <t>West of Thoreau</t>
  </si>
  <si>
    <t>Pacific Gas Transmission</t>
  </si>
  <si>
    <t>Malin</t>
  </si>
  <si>
    <t>Tuscarora</t>
  </si>
  <si>
    <t>Kern Pipeline</t>
  </si>
  <si>
    <t>Socal Wheeler Ridge</t>
  </si>
  <si>
    <t>PG&amp;E Daggett</t>
  </si>
  <si>
    <t>Total California Border</t>
  </si>
  <si>
    <t>San Juan</t>
  </si>
  <si>
    <t>El Paso - Bondad station</t>
  </si>
  <si>
    <t>El Paso - Bondad Mainline</t>
  </si>
  <si>
    <t>El Paso San Juan Total</t>
  </si>
  <si>
    <t>El Paso North Mainline</t>
  </si>
  <si>
    <t>Transwestern San Juan</t>
  </si>
  <si>
    <t>NWPL LaPlata B</t>
  </si>
  <si>
    <t>El Paso/Transcolorado</t>
  </si>
  <si>
    <t>TW/Transcolorado</t>
  </si>
  <si>
    <t>Ignacio - NWPL to El Paso</t>
  </si>
  <si>
    <t>NWPL to El Paso Blanco</t>
  </si>
  <si>
    <t>NWPL to TW</t>
  </si>
  <si>
    <t>Midcontinent</t>
  </si>
  <si>
    <t>El Paso/ NGPL Moore</t>
  </si>
  <si>
    <t>El Paso/ NNG Dumas</t>
  </si>
  <si>
    <t>Hutcheson</t>
  </si>
  <si>
    <t>Icominco</t>
  </si>
  <si>
    <t>WTG</t>
  </si>
  <si>
    <t>NNG Plains</t>
  </si>
  <si>
    <t>Total Capacity</t>
  </si>
  <si>
    <t>Plains North</t>
  </si>
  <si>
    <t>Total El Paso to Midcontinent</t>
  </si>
  <si>
    <t>Plains South</t>
  </si>
  <si>
    <t>Keystone west</t>
  </si>
  <si>
    <t>Cornudas East to Waha</t>
  </si>
  <si>
    <t>Permian Volumes moving West</t>
  </si>
  <si>
    <t>NGPL Lea</t>
  </si>
  <si>
    <t>NNG Keystone</t>
  </si>
  <si>
    <t>Deliveries to Waha</t>
  </si>
  <si>
    <t>IMLWaha</t>
  </si>
  <si>
    <t>Keystone delivery to Waha</t>
  </si>
  <si>
    <t>Cornudas</t>
  </si>
  <si>
    <t>Total</t>
  </si>
  <si>
    <t>Waha</t>
  </si>
  <si>
    <t>El Paso / Lone Star</t>
  </si>
  <si>
    <t>El Paso / Oasis</t>
  </si>
  <si>
    <t>El Paso / Valero</t>
  </si>
  <si>
    <t>El Paso / Westar</t>
  </si>
  <si>
    <t>Total Thruput</t>
  </si>
  <si>
    <t>Oasis</t>
  </si>
  <si>
    <t>Westar - Ward</t>
  </si>
  <si>
    <t>Valero - Pecos</t>
  </si>
  <si>
    <t>Canadian Border</t>
  </si>
  <si>
    <t>Kingsgate</t>
  </si>
  <si>
    <t>Stanfield</t>
  </si>
  <si>
    <t>NWPL - Receipt</t>
  </si>
  <si>
    <t>NWPL - Delivery</t>
  </si>
  <si>
    <t>PGT - Delivery</t>
  </si>
  <si>
    <t>Icanute</t>
  </si>
  <si>
    <t>Rathdrum</t>
  </si>
  <si>
    <t>S. Hermiston</t>
  </si>
  <si>
    <t>Coyote Springs</t>
  </si>
  <si>
    <t>River Road</t>
  </si>
  <si>
    <t>Kelso</t>
  </si>
  <si>
    <t>Socal Topock</t>
  </si>
  <si>
    <t>PGT</t>
  </si>
  <si>
    <t>El Paso - Bondad Station</t>
  </si>
  <si>
    <t>Dumas East</t>
  </si>
  <si>
    <t>Keystone West</t>
  </si>
  <si>
    <t>Valero - Ward</t>
  </si>
  <si>
    <t>Lone Star - Ward</t>
  </si>
  <si>
    <t>Lone Star - Pecos</t>
  </si>
  <si>
    <t>Mid Continent</t>
  </si>
  <si>
    <t>Est. Flows</t>
  </si>
  <si>
    <t>El Paso/ NGPL Washita #7</t>
  </si>
  <si>
    <t xml:space="preserve">   </t>
  </si>
  <si>
    <t>Volmes</t>
  </si>
  <si>
    <t>One</t>
  </si>
  <si>
    <t xml:space="preserve">Moving </t>
  </si>
  <si>
    <t xml:space="preserve">Percentage </t>
  </si>
  <si>
    <t>Week</t>
  </si>
  <si>
    <t>West</t>
  </si>
  <si>
    <t>East</t>
  </si>
  <si>
    <t>Change</t>
  </si>
  <si>
    <t>Ago</t>
  </si>
  <si>
    <t>Socal</t>
  </si>
  <si>
    <t>Southwest</t>
  </si>
  <si>
    <t>PG&amp;E (KRS)</t>
  </si>
  <si>
    <t>Kern/Mojave Wheeler Ridge</t>
  </si>
  <si>
    <t>California Prod.</t>
  </si>
  <si>
    <t xml:space="preserve">  </t>
  </si>
  <si>
    <t xml:space="preserve">PG&amp;E </t>
  </si>
  <si>
    <t>North</t>
  </si>
  <si>
    <t>South</t>
  </si>
  <si>
    <t>Kern</t>
  </si>
  <si>
    <t>California Production</t>
  </si>
  <si>
    <t>Total:</t>
  </si>
  <si>
    <t>Total Border Change from Southwest</t>
  </si>
  <si>
    <t>EOC North Mainline</t>
  </si>
  <si>
    <t>EOC South Mainline</t>
  </si>
  <si>
    <t>Waha Deliveries</t>
  </si>
  <si>
    <t>Canadian Deliveries</t>
  </si>
  <si>
    <t>SoCal</t>
  </si>
  <si>
    <t>PG&amp;E</t>
  </si>
  <si>
    <t>MidContinent</t>
  </si>
  <si>
    <t>Date</t>
  </si>
  <si>
    <t>NGPL Gray</t>
  </si>
  <si>
    <t>NNG Beaver</t>
  </si>
  <si>
    <t>Williams Canadian River</t>
  </si>
  <si>
    <t>PEPL Hansford</t>
  </si>
  <si>
    <t>Total TW Midcontinent</t>
  </si>
  <si>
    <t>NNG Gray</t>
  </si>
  <si>
    <t>California</t>
  </si>
  <si>
    <t>Less:  KRS</t>
  </si>
  <si>
    <t>TW</t>
  </si>
  <si>
    <t>San Juan/Permian West</t>
  </si>
  <si>
    <t>East to Permian/Midcon</t>
  </si>
  <si>
    <t>Northwest</t>
  </si>
  <si>
    <t>Kingsgate PGT</t>
  </si>
  <si>
    <t>Sumas/Sipi - NWPL</t>
  </si>
  <si>
    <t>PGT Delivery</t>
  </si>
  <si>
    <t>Jackson Prairie</t>
  </si>
  <si>
    <t>South of Chehalis</t>
  </si>
  <si>
    <t>North of Chehalis</t>
  </si>
  <si>
    <t>Deliveries to Cali Malin</t>
  </si>
  <si>
    <t>Deliveries to SanJuan La Plata B</t>
  </si>
  <si>
    <t>San Juan Basin</t>
  </si>
  <si>
    <t>Permian Basin</t>
  </si>
  <si>
    <t>PG&amp;E North</t>
  </si>
  <si>
    <t>PG&amp;E South</t>
  </si>
  <si>
    <t>PG&amp;E - Kern</t>
  </si>
  <si>
    <t>PG&amp;E CA Prod</t>
  </si>
  <si>
    <t>PG&amp;E Total (less KRS)</t>
  </si>
  <si>
    <t>Kingsgate-PGT</t>
  </si>
  <si>
    <t>Sumas/Sipi-NWPL</t>
  </si>
  <si>
    <t>NWPL-Receipt</t>
  </si>
  <si>
    <t>PGT-Delivery</t>
  </si>
  <si>
    <t>Jackson Prarie</t>
  </si>
  <si>
    <t>Deliveries to San Juan La Plata B</t>
  </si>
  <si>
    <t>Deliveries to Malin</t>
  </si>
  <si>
    <t>EOC N ML</t>
  </si>
  <si>
    <t>EOC S ML</t>
  </si>
  <si>
    <t>San Juan Total</t>
  </si>
  <si>
    <t>San Juan West</t>
  </si>
  <si>
    <t>San Juan East</t>
  </si>
  <si>
    <t>Anadarko Basin</t>
  </si>
  <si>
    <t>SJ/Permian West</t>
  </si>
  <si>
    <t>EOC</t>
  </si>
  <si>
    <t>Northwest Industrails</t>
  </si>
  <si>
    <t>Twestern</t>
  </si>
  <si>
    <t>EPNG</t>
  </si>
  <si>
    <t>SJ-North</t>
  </si>
  <si>
    <t>Daily Flow Data</t>
  </si>
  <si>
    <t>El Paso Line Pack</t>
  </si>
  <si>
    <t>Washington Ranch</t>
  </si>
  <si>
    <t xml:space="preserve">           Malin</t>
  </si>
  <si>
    <t>Opal</t>
  </si>
  <si>
    <t>Total Waha Deliveries</t>
  </si>
  <si>
    <t>San Juan North</t>
  </si>
  <si>
    <t>Samalyuca</t>
  </si>
  <si>
    <t>El Paso - Topock</t>
  </si>
  <si>
    <t>El Paso - Ehrenberg</t>
  </si>
  <si>
    <t>TW - North Needles</t>
  </si>
  <si>
    <t>Transwestern - North Needles</t>
  </si>
  <si>
    <t xml:space="preserve">Total EOC </t>
  </si>
  <si>
    <t>Kemmerer</t>
  </si>
  <si>
    <t>Roosevelt</t>
  </si>
  <si>
    <t>Permian West</t>
  </si>
  <si>
    <t>Pemex Wilcox</t>
  </si>
  <si>
    <t>Franklin</t>
  </si>
  <si>
    <t>Douglass</t>
  </si>
  <si>
    <t xml:space="preserve">Pemex </t>
  </si>
  <si>
    <t>SWG Topock</t>
  </si>
  <si>
    <t>SWG Phoenix</t>
  </si>
  <si>
    <t>SWG Tucson</t>
  </si>
  <si>
    <t>SWG Wilcox</t>
  </si>
  <si>
    <t>SWG Yuma</t>
  </si>
  <si>
    <t>APS Phoenix</t>
  </si>
  <si>
    <t>APS Yuma</t>
  </si>
  <si>
    <t>Salt River</t>
  </si>
  <si>
    <t>San Juan Plants</t>
  </si>
  <si>
    <t>Ignacio Plant</t>
  </si>
  <si>
    <t>Milagro</t>
  </si>
  <si>
    <t>Amoco Florida</t>
  </si>
  <si>
    <t>La Maquina</t>
  </si>
  <si>
    <t>Red Cedar</t>
  </si>
  <si>
    <t>Burlington Val Verde</t>
  </si>
  <si>
    <t>Kutz</t>
  </si>
  <si>
    <t>Chaco/Blanco</t>
  </si>
  <si>
    <t>EP</t>
  </si>
  <si>
    <t>TransW</t>
  </si>
  <si>
    <t>ElPaso</t>
  </si>
  <si>
    <t>Ignacio</t>
  </si>
  <si>
    <t>T.W.</t>
  </si>
  <si>
    <t>E.P.</t>
  </si>
  <si>
    <t>El  Paso</t>
  </si>
  <si>
    <t>T_W</t>
  </si>
  <si>
    <t>El_Paso</t>
  </si>
  <si>
    <t>Trans_Western</t>
  </si>
  <si>
    <t>E_P</t>
  </si>
  <si>
    <t>T_Western</t>
  </si>
  <si>
    <t>El-Paso</t>
  </si>
  <si>
    <t>Waha West</t>
  </si>
  <si>
    <t xml:space="preserve">Chehalis </t>
  </si>
  <si>
    <t>El Paso Electric</t>
  </si>
  <si>
    <t>TW to NWPL</t>
  </si>
  <si>
    <t>El Paso to NWPL</t>
  </si>
  <si>
    <t>Green River</t>
  </si>
  <si>
    <t>Stanfield Receipt</t>
  </si>
  <si>
    <t>Stanfield Delivery</t>
  </si>
  <si>
    <t>Rathdrum -PGT</t>
  </si>
  <si>
    <t>S. Hermiston - PGT</t>
  </si>
  <si>
    <t>Coyote Springs - PGT</t>
  </si>
  <si>
    <t>River Road - NWPL</t>
  </si>
  <si>
    <t>Kelso - NWPL</t>
  </si>
  <si>
    <t>Kern River GT</t>
  </si>
  <si>
    <t>KRS</t>
  </si>
  <si>
    <t>CIG Midcontinent</t>
  </si>
  <si>
    <t>PEPL Lakin</t>
  </si>
  <si>
    <t>PEPL Baker</t>
  </si>
  <si>
    <t>NGPL Forgan</t>
  </si>
  <si>
    <t>NNG Dumas</t>
  </si>
  <si>
    <t>NNG Meadowlark</t>
  </si>
  <si>
    <t>ANR Beaver</t>
  </si>
  <si>
    <t>WNG Floris</t>
  </si>
  <si>
    <t>Sumas/Sipi</t>
  </si>
  <si>
    <t>Chehalis</t>
  </si>
  <si>
    <t>N/A</t>
  </si>
  <si>
    <t>PGT Stanfield - Net Delivery</t>
  </si>
  <si>
    <t>Kern River Pipeline</t>
  </si>
  <si>
    <t>Anschutz Plant</t>
  </si>
  <si>
    <t>Painter Plant</t>
  </si>
  <si>
    <t>Whitney Canyon</t>
  </si>
  <si>
    <t>Carter Creek Plant</t>
  </si>
  <si>
    <t>NWPL Muddy Creek</t>
  </si>
  <si>
    <t>CIG Muddy Creek</t>
  </si>
  <si>
    <t>Questar Muddy Creek</t>
  </si>
  <si>
    <t>Overland Trail</t>
  </si>
  <si>
    <t>Opal Plant</t>
  </si>
  <si>
    <t>Total receipts</t>
  </si>
  <si>
    <t>Primm - Southwest Gas</t>
  </si>
  <si>
    <t>Blue Diamond - Southwest Gas</t>
  </si>
  <si>
    <t>Harry Allen - Nevada Power</t>
  </si>
  <si>
    <t>Pecos Southwest Gas</t>
  </si>
  <si>
    <t>Lone Mountain Southwest Gas</t>
  </si>
  <si>
    <t>Apex Southwest Gas</t>
  </si>
  <si>
    <t>Daggett Mohave</t>
  </si>
  <si>
    <t>Daggett PG&amp;E</t>
  </si>
  <si>
    <t>Total Deliveries</t>
  </si>
  <si>
    <t>Mohave Pipeline</t>
  </si>
  <si>
    <t>Kern Daggett</t>
  </si>
  <si>
    <t>Oxy 17Z</t>
  </si>
  <si>
    <t>Total Receipts</t>
  </si>
  <si>
    <t>Wheeler Ridge - Socal</t>
  </si>
  <si>
    <t>Kern RiverSanta Fe- Monterey</t>
  </si>
  <si>
    <t>MidwaySanta Fe -</t>
  </si>
  <si>
    <t>MidwayMidset - Texaco</t>
  </si>
  <si>
    <t>Taft - Chevron</t>
  </si>
  <si>
    <t>Sycamore Texaco</t>
  </si>
  <si>
    <t>Kern River - Chevron</t>
  </si>
  <si>
    <t>Various Deliveries</t>
  </si>
  <si>
    <t>NWPL</t>
  </si>
  <si>
    <t>CIG</t>
  </si>
  <si>
    <t>Shute Creek</t>
  </si>
  <si>
    <t>Questar</t>
  </si>
  <si>
    <t>King Compressor</t>
  </si>
  <si>
    <t>Granger Plant</t>
  </si>
  <si>
    <t>Overthrust</t>
  </si>
  <si>
    <t>Industrial</t>
  </si>
  <si>
    <t>CIG Wind River Lateral</t>
  </si>
  <si>
    <t>CIG Powder River Lateral</t>
  </si>
  <si>
    <t>Bondad Station</t>
  </si>
  <si>
    <t>Bondad Mainline</t>
  </si>
  <si>
    <t>TransColorado</t>
  </si>
  <si>
    <t>IML Waha</t>
  </si>
  <si>
    <t>NGPL Moore</t>
  </si>
  <si>
    <t>NGPL Washita #7</t>
  </si>
  <si>
    <t>Icomincino</t>
  </si>
  <si>
    <t>NNG  Plains</t>
  </si>
  <si>
    <t>NWPL to Blanco</t>
  </si>
  <si>
    <t>Kern Dagget</t>
  </si>
  <si>
    <t>Santa Fe - Kern River</t>
  </si>
  <si>
    <t>Santa Fe - Midway</t>
  </si>
  <si>
    <t>MidwayMidset</t>
  </si>
  <si>
    <t>Sycamore</t>
  </si>
  <si>
    <t>Chevron - Kern River</t>
  </si>
  <si>
    <t>Carter Creek</t>
  </si>
  <si>
    <t>Primm</t>
  </si>
  <si>
    <t>Blue Diamond</t>
  </si>
  <si>
    <t>Harry Allen</t>
  </si>
  <si>
    <t>Pecos SWG</t>
  </si>
  <si>
    <t>Lone Mtn. SWG</t>
  </si>
  <si>
    <t>Apex SWG</t>
  </si>
  <si>
    <t>Dagget PG&amp;E</t>
  </si>
  <si>
    <t>Wind River Lateral</t>
  </si>
  <si>
    <t xml:space="preserve">Powder River </t>
  </si>
  <si>
    <t>Socal Ehrenberg</t>
  </si>
  <si>
    <t>Total San Juan</t>
  </si>
  <si>
    <t>WIC Medicine Bow</t>
  </si>
  <si>
    <t>El paso Permian West</t>
  </si>
  <si>
    <t>El Paso San Juan East</t>
  </si>
  <si>
    <t>Gas Flow Data</t>
  </si>
  <si>
    <t>These buttons were updated by C Tatham on 2/2/200.</t>
  </si>
  <si>
    <t xml:space="preserve">The following buttons send the information from the FLOW DATA Sheet </t>
  </si>
  <si>
    <t>and the DAILY DATA Sheet to to the Portland Web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</si>
</sst>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_);[Red]\(0\)"/>
  </numFmts>
  <fonts count="27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name val="Arial"/>
    </font>
    <font>
      <b/>
      <i/>
      <sz val="8"/>
      <name val="Arial"/>
    </font>
    <font>
      <sz val="8"/>
      <name val="Arial"/>
    </font>
    <font>
      <i/>
      <sz val="8"/>
      <name val="Arial"/>
    </font>
    <font>
      <b/>
      <u/>
      <sz val="8"/>
      <name val="Arial"/>
    </font>
    <font>
      <b/>
      <sz val="10"/>
      <color indexed="9"/>
      <name val="Arial"/>
    </font>
    <font>
      <b/>
      <sz val="8"/>
      <color indexed="9"/>
      <name val="Arial"/>
    </font>
    <font>
      <sz val="8"/>
      <color indexed="12"/>
      <name val="Arial"/>
    </font>
    <font>
      <b/>
      <sz val="10"/>
      <color indexed="12"/>
      <name val="Arial"/>
    </font>
    <font>
      <b/>
      <sz val="8"/>
      <color indexed="12"/>
      <name val="Arial"/>
    </font>
    <font>
      <b/>
      <i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b/>
      <sz val="12"/>
      <name val="Arial"/>
      <family val="2"/>
    </font>
    <font>
      <b/>
      <sz val="12"/>
      <name val="AvantGarde"/>
      <family val="2"/>
    </font>
    <font>
      <sz val="12"/>
      <name val="Arial"/>
      <family val="2"/>
    </font>
    <font>
      <b/>
      <i/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7">
    <xf numFmtId="0" fontId="0" fillId="0" borderId="0" xfId="0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wrapText="1"/>
    </xf>
    <xf numFmtId="15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8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38" fontId="10" fillId="6" borderId="2" xfId="0" applyNumberFormat="1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38" fontId="10" fillId="12" borderId="2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38" fontId="10" fillId="12" borderId="2" xfId="0" applyNumberFormat="1" applyFont="1" applyFill="1" applyBorder="1" applyAlignment="1">
      <alignment horizontal="right"/>
    </xf>
    <xf numFmtId="0" fontId="10" fillId="12" borderId="0" xfId="0" applyFont="1" applyFill="1" applyAlignment="1">
      <alignment horizontal="left"/>
    </xf>
    <xf numFmtId="0" fontId="12" fillId="12" borderId="0" xfId="0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0" fontId="9" fillId="12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15" fontId="1" fillId="6" borderId="5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right"/>
    </xf>
    <xf numFmtId="0" fontId="8" fillId="12" borderId="0" xfId="0" applyFont="1" applyFill="1" applyAlignment="1">
      <alignment horizontal="right"/>
    </xf>
    <xf numFmtId="0" fontId="8" fillId="12" borderId="0" xfId="0" applyFont="1" applyFill="1" applyBorder="1" applyAlignment="1">
      <alignment horizontal="right"/>
    </xf>
    <xf numFmtId="0" fontId="9" fillId="12" borderId="3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38" fontId="10" fillId="12" borderId="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0" fontId="14" fillId="10" borderId="1" xfId="0" applyFont="1" applyFill="1" applyBorder="1" applyAlignment="1">
      <alignment horizontal="center" wrapText="1"/>
    </xf>
    <xf numFmtId="0" fontId="13" fillId="8" borderId="6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wrapText="1"/>
    </xf>
    <xf numFmtId="0" fontId="14" fillId="13" borderId="1" xfId="0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38" fontId="7" fillId="10" borderId="1" xfId="0" applyNumberFormat="1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wrapText="1"/>
    </xf>
    <xf numFmtId="38" fontId="3" fillId="10" borderId="0" xfId="0" applyNumberFormat="1" applyFont="1" applyFill="1" applyAlignment="1">
      <alignment horizontal="center"/>
    </xf>
    <xf numFmtId="38" fontId="6" fillId="10" borderId="3" xfId="0" applyNumberFormat="1" applyFont="1" applyFill="1" applyBorder="1" applyAlignment="1">
      <alignment horizontal="center"/>
    </xf>
    <xf numFmtId="38" fontId="16" fillId="10" borderId="3" xfId="0" applyNumberFormat="1" applyFont="1" applyFill="1" applyBorder="1" applyAlignment="1">
      <alignment horizontal="center"/>
    </xf>
    <xf numFmtId="38" fontId="1" fillId="6" borderId="7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3" fillId="6" borderId="1" xfId="0" applyNumberFormat="1" applyFont="1" applyFill="1" applyBorder="1" applyAlignment="1">
      <alignment horizontal="center"/>
    </xf>
    <xf numFmtId="38" fontId="5" fillId="2" borderId="1" xfId="0" applyNumberFormat="1" applyFont="1" applyFill="1" applyBorder="1" applyAlignment="1">
      <alignment horizontal="center" wrapText="1"/>
    </xf>
    <xf numFmtId="38" fontId="17" fillId="10" borderId="1" xfId="0" applyNumberFormat="1" applyFont="1" applyFill="1" applyBorder="1" applyAlignment="1">
      <alignment horizontal="center" wrapText="1"/>
    </xf>
    <xf numFmtId="38" fontId="8" fillId="6" borderId="1" xfId="0" applyNumberFormat="1" applyFont="1" applyFill="1" applyBorder="1" applyAlignment="1">
      <alignment horizontal="center" wrapText="1"/>
    </xf>
    <xf numFmtId="38" fontId="14" fillId="9" borderId="1" xfId="0" applyNumberFormat="1" applyFont="1" applyFill="1" applyBorder="1" applyAlignment="1">
      <alignment horizontal="center" wrapText="1"/>
    </xf>
    <xf numFmtId="38" fontId="7" fillId="1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7" fillId="13" borderId="1" xfId="0" applyNumberFormat="1" applyFont="1" applyFill="1" applyBorder="1" applyAlignment="1">
      <alignment horizontal="center" wrapText="1"/>
    </xf>
    <xf numFmtId="38" fontId="14" fillId="10" borderId="1" xfId="0" applyNumberFormat="1" applyFont="1" applyFill="1" applyBorder="1" applyAlignment="1">
      <alignment horizontal="center" wrapText="1"/>
    </xf>
    <xf numFmtId="38" fontId="14" fillId="8" borderId="1" xfId="0" applyNumberFormat="1" applyFont="1" applyFill="1" applyBorder="1" applyAlignment="1">
      <alignment horizontal="center" wrapText="1"/>
    </xf>
    <xf numFmtId="38" fontId="5" fillId="6" borderId="1" xfId="0" applyNumberFormat="1" applyFont="1" applyFill="1" applyBorder="1" applyAlignment="1">
      <alignment horizontal="center" wrapText="1"/>
    </xf>
    <xf numFmtId="38" fontId="15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3" borderId="1" xfId="0" applyNumberFormat="1" applyFont="1" applyFill="1" applyBorder="1" applyAlignment="1">
      <alignment horizontal="center" wrapText="1"/>
    </xf>
    <xf numFmtId="38" fontId="3" fillId="14" borderId="1" xfId="0" applyNumberFormat="1" applyFont="1" applyFill="1" applyBorder="1" applyAlignment="1">
      <alignment horizontal="center"/>
    </xf>
    <xf numFmtId="38" fontId="5" fillId="14" borderId="1" xfId="0" applyNumberFormat="1" applyFont="1" applyFill="1" applyBorder="1" applyAlignment="1">
      <alignment horizontal="center" wrapText="1"/>
    </xf>
    <xf numFmtId="3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3" fontId="3" fillId="15" borderId="1" xfId="0" applyNumberFormat="1" applyFont="1" applyFill="1" applyBorder="1" applyAlignment="1">
      <alignment horizontal="center"/>
    </xf>
    <xf numFmtId="3" fontId="5" fillId="15" borderId="1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38" fontId="7" fillId="8" borderId="1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38" fontId="3" fillId="3" borderId="1" xfId="0" applyNumberFormat="1" applyFont="1" applyFill="1" applyBorder="1" applyAlignment="1">
      <alignment horizontal="center"/>
    </xf>
    <xf numFmtId="39" fontId="10" fillId="0" borderId="0" xfId="0" applyNumberFormat="1" applyFont="1" applyFill="1" applyAlignment="1">
      <alignment horizontal="center"/>
    </xf>
    <xf numFmtId="39" fontId="5" fillId="2" borderId="0" xfId="0" applyNumberFormat="1" applyFont="1" applyFill="1" applyAlignment="1">
      <alignment horizontal="center"/>
    </xf>
    <xf numFmtId="3" fontId="7" fillId="9" borderId="1" xfId="0" applyNumberFormat="1" applyFont="1" applyFill="1" applyBorder="1" applyAlignment="1">
      <alignment horizontal="center" wrapText="1"/>
    </xf>
    <xf numFmtId="3" fontId="3" fillId="16" borderId="1" xfId="0" applyNumberFormat="1" applyFont="1" applyFill="1" applyBorder="1" applyAlignment="1">
      <alignment horizontal="center"/>
    </xf>
    <xf numFmtId="3" fontId="5" fillId="16" borderId="1" xfId="0" applyNumberFormat="1" applyFont="1" applyFill="1" applyBorder="1" applyAlignment="1">
      <alignment horizontal="center" wrapText="1"/>
    </xf>
    <xf numFmtId="3" fontId="6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11" fillId="12" borderId="0" xfId="0" applyFont="1" applyFill="1" applyAlignment="1">
      <alignment horizontal="center"/>
    </xf>
    <xf numFmtId="38" fontId="11" fillId="12" borderId="0" xfId="0" applyNumberFormat="1" applyFont="1" applyFill="1" applyAlignment="1">
      <alignment horizontal="center"/>
    </xf>
    <xf numFmtId="38" fontId="9" fillId="12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65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/>
    <xf numFmtId="3" fontId="11" fillId="12" borderId="0" xfId="0" applyNumberFormat="1" applyFont="1" applyFill="1" applyAlignment="1"/>
    <xf numFmtId="3" fontId="18" fillId="12" borderId="0" xfId="0" applyNumberFormat="1" applyFont="1" applyFill="1" applyAlignment="1"/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39" fontId="11" fillId="12" borderId="0" xfId="0" applyNumberFormat="1" applyFont="1" applyFill="1" applyAlignment="1">
      <alignment horizontal="center"/>
    </xf>
    <xf numFmtId="164" fontId="11" fillId="12" borderId="0" xfId="0" applyNumberFormat="1" applyFont="1" applyFill="1" applyAlignment="1">
      <alignment horizontal="center"/>
    </xf>
    <xf numFmtId="38" fontId="10" fillId="12" borderId="0" xfId="0" applyNumberFormat="1" applyFont="1" applyFill="1" applyAlignment="1">
      <alignment horizontal="center"/>
    </xf>
    <xf numFmtId="38" fontId="8" fillId="12" borderId="0" xfId="0" applyNumberFormat="1" applyFont="1" applyFill="1" applyAlignment="1">
      <alignment horizontal="center"/>
    </xf>
    <xf numFmtId="165" fontId="8" fillId="12" borderId="0" xfId="0" applyNumberFormat="1" applyFont="1" applyFill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38" fontId="4" fillId="12" borderId="0" xfId="0" applyNumberFormat="1" applyFont="1" applyFill="1" applyAlignment="1">
      <alignment horizontal="center"/>
    </xf>
    <xf numFmtId="38" fontId="5" fillId="12" borderId="0" xfId="0" applyNumberFormat="1" applyFont="1" applyFill="1" applyAlignment="1">
      <alignment horizontal="center"/>
    </xf>
    <xf numFmtId="38" fontId="21" fillId="12" borderId="0" xfId="0" applyNumberFormat="1" applyFont="1" applyFill="1" applyAlignment="1">
      <alignment horizontal="center"/>
    </xf>
    <xf numFmtId="3" fontId="5" fillId="12" borderId="0" xfId="0" applyNumberFormat="1" applyFont="1" applyFill="1"/>
    <xf numFmtId="3" fontId="4" fillId="12" borderId="0" xfId="0" applyNumberFormat="1" applyFont="1" applyFill="1"/>
    <xf numFmtId="3" fontId="4" fillId="12" borderId="0" xfId="0" applyNumberFormat="1" applyFont="1" applyFill="1" applyAlignment="1">
      <alignment horizontal="right"/>
    </xf>
    <xf numFmtId="38" fontId="10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39" fontId="10" fillId="12" borderId="0" xfId="0" applyNumberFormat="1" applyFont="1" applyFill="1" applyAlignment="1">
      <alignment horizontal="center"/>
    </xf>
    <xf numFmtId="164" fontId="10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3" fontId="10" fillId="12" borderId="0" xfId="0" applyNumberFormat="1" applyFont="1" applyFill="1" applyAlignment="1">
      <alignment horizontal="center"/>
    </xf>
    <xf numFmtId="0" fontId="0" fillId="12" borderId="0" xfId="0" applyFill="1"/>
    <xf numFmtId="0" fontId="24" fillId="12" borderId="0" xfId="0" applyFont="1" applyFill="1" applyAlignment="1">
      <alignment horizontal="left"/>
    </xf>
    <xf numFmtId="0" fontId="9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/>
    <xf numFmtId="0" fontId="18" fillId="14" borderId="0" xfId="0" applyFont="1" applyFill="1" applyAlignment="1">
      <alignment horizontal="center"/>
    </xf>
    <xf numFmtId="0" fontId="18" fillId="14" borderId="0" xfId="0" applyFont="1" applyFill="1"/>
    <xf numFmtId="0" fontId="21" fillId="14" borderId="0" xfId="0" applyFont="1" applyFill="1" applyAlignment="1">
      <alignment horizontal="center"/>
    </xf>
    <xf numFmtId="15" fontId="8" fillId="14" borderId="0" xfId="0" applyNumberFormat="1" applyFont="1" applyFill="1" applyAlignment="1">
      <alignment horizontal="center"/>
    </xf>
    <xf numFmtId="38" fontId="10" fillId="14" borderId="0" xfId="0" applyNumberFormat="1" applyFont="1" applyFill="1" applyAlignment="1">
      <alignment horizontal="center"/>
    </xf>
    <xf numFmtId="38" fontId="8" fillId="14" borderId="0" xfId="0" applyNumberFormat="1" applyFont="1" applyFill="1" applyAlignment="1">
      <alignment horizontal="center"/>
    </xf>
    <xf numFmtId="165" fontId="10" fillId="14" borderId="0" xfId="0" applyNumberFormat="1" applyFont="1" applyFill="1" applyAlignment="1">
      <alignment horizontal="center"/>
    </xf>
    <xf numFmtId="3" fontId="4" fillId="14" borderId="0" xfId="0" applyNumberFormat="1" applyFont="1" applyFill="1" applyAlignment="1">
      <alignment horizontal="center"/>
    </xf>
    <xf numFmtId="3" fontId="4" fillId="14" borderId="0" xfId="0" applyNumberFormat="1" applyFont="1" applyFill="1"/>
    <xf numFmtId="38" fontId="4" fillId="14" borderId="0" xfId="0" applyNumberFormat="1" applyFont="1" applyFill="1" applyAlignment="1">
      <alignment horizontal="center"/>
    </xf>
    <xf numFmtId="3" fontId="5" fillId="14" borderId="0" xfId="0" applyNumberFormat="1" applyFont="1" applyFill="1" applyAlignment="1">
      <alignment horizontal="center"/>
    </xf>
    <xf numFmtId="38" fontId="21" fillId="14" borderId="0" xfId="0" applyNumberFormat="1" applyFont="1" applyFill="1" applyAlignment="1">
      <alignment horizontal="center"/>
    </xf>
    <xf numFmtId="38" fontId="5" fillId="14" borderId="0" xfId="0" applyNumberFormat="1" applyFont="1" applyFill="1" applyAlignment="1">
      <alignment horizontal="center"/>
    </xf>
    <xf numFmtId="39" fontId="10" fillId="14" borderId="0" xfId="0" applyNumberFormat="1" applyFont="1" applyFill="1" applyAlignment="1">
      <alignment horizontal="center"/>
    </xf>
    <xf numFmtId="164" fontId="10" fillId="14" borderId="0" xfId="0" applyNumberFormat="1" applyFont="1" applyFill="1" applyAlignment="1">
      <alignment horizontal="center"/>
    </xf>
    <xf numFmtId="3" fontId="10" fillId="14" borderId="0" xfId="0" applyNumberFormat="1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165" fontId="5" fillId="14" borderId="0" xfId="0" applyNumberFormat="1" applyFont="1" applyFill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38" fontId="11" fillId="12" borderId="8" xfId="0" applyNumberFormat="1" applyFont="1" applyFill="1" applyBorder="1" applyAlignment="1">
      <alignment horizontal="center"/>
    </xf>
    <xf numFmtId="38" fontId="10" fillId="14" borderId="8" xfId="0" applyNumberFormat="1" applyFont="1" applyFill="1" applyBorder="1" applyAlignment="1">
      <alignment horizontal="center"/>
    </xf>
    <xf numFmtId="38" fontId="10" fillId="12" borderId="8" xfId="0" applyNumberFormat="1" applyFont="1" applyFill="1" applyBorder="1" applyAlignment="1">
      <alignment horizontal="center"/>
    </xf>
    <xf numFmtId="38" fontId="10" fillId="0" borderId="8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38" fontId="11" fillId="12" borderId="9" xfId="0" applyNumberFormat="1" applyFont="1" applyFill="1" applyBorder="1" applyAlignment="1">
      <alignment horizontal="center"/>
    </xf>
    <xf numFmtId="38" fontId="10" fillId="14" borderId="9" xfId="0" applyNumberFormat="1" applyFont="1" applyFill="1" applyBorder="1" applyAlignment="1">
      <alignment horizontal="center"/>
    </xf>
    <xf numFmtId="38" fontId="10" fillId="12" borderId="9" xfId="0" applyNumberFormat="1" applyFont="1" applyFill="1" applyBorder="1" applyAlignment="1">
      <alignment horizontal="center"/>
    </xf>
    <xf numFmtId="38" fontId="10" fillId="0" borderId="9" xfId="0" applyNumberFormat="1" applyFont="1" applyBorder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165" fontId="10" fillId="12" borderId="9" xfId="0" applyNumberFormat="1" applyFont="1" applyFill="1" applyBorder="1" applyAlignment="1">
      <alignment horizontal="center"/>
    </xf>
    <xf numFmtId="164" fontId="10" fillId="12" borderId="9" xfId="0" applyNumberFormat="1" applyFont="1" applyFill="1" applyBorder="1" applyAlignment="1">
      <alignment horizontal="center"/>
    </xf>
    <xf numFmtId="165" fontId="10" fillId="12" borderId="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38" fontId="11" fillId="12" borderId="0" xfId="0" applyNumberFormat="1" applyFont="1" applyFill="1" applyBorder="1" applyAlignment="1">
      <alignment horizontal="center"/>
    </xf>
    <xf numFmtId="38" fontId="10" fillId="14" borderId="0" xfId="0" applyNumberFormat="1" applyFont="1" applyFill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38" fontId="9" fillId="12" borderId="0" xfId="0" applyNumberFormat="1" applyFont="1" applyFill="1" applyBorder="1" applyAlignment="1">
      <alignment horizontal="center"/>
    </xf>
    <xf numFmtId="38" fontId="8" fillId="14" borderId="0" xfId="0" applyNumberFormat="1" applyFont="1" applyFill="1" applyBorder="1" applyAlignment="1">
      <alignment horizontal="center"/>
    </xf>
    <xf numFmtId="38" fontId="8" fillId="12" borderId="0" xfId="0" applyNumberFormat="1" applyFont="1" applyFill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5" fontId="25" fillId="0" borderId="0" xfId="0" applyNumberFormat="1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5" fontId="25" fillId="0" borderId="12" xfId="0" applyNumberFormat="1" applyFont="1" applyBorder="1" applyAlignment="1">
      <alignment horizontal="center"/>
    </xf>
    <xf numFmtId="15" fontId="25" fillId="0" borderId="0" xfId="0" applyNumberFormat="1" applyFont="1" applyBorder="1" applyAlignment="1">
      <alignment horizontal="center"/>
    </xf>
    <xf numFmtId="15" fontId="23" fillId="14" borderId="0" xfId="0" applyNumberFormat="1" applyFont="1" applyFill="1" applyBorder="1" applyAlignment="1">
      <alignment horizontal="center"/>
    </xf>
    <xf numFmtId="15" fontId="23" fillId="0" borderId="0" xfId="0" applyNumberFormat="1" applyFont="1" applyBorder="1" applyAlignment="1">
      <alignment horizontal="center"/>
    </xf>
    <xf numFmtId="15" fontId="23" fillId="0" borderId="13" xfId="0" applyNumberFormat="1" applyFont="1" applyBorder="1" applyAlignment="1">
      <alignment horizontal="center"/>
    </xf>
    <xf numFmtId="15" fontId="8" fillId="0" borderId="1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0" fillId="14" borderId="0" xfId="0" applyNumberFormat="1" applyFont="1" applyFill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8" fontId="10" fillId="0" borderId="13" xfId="0" applyNumberFormat="1" applyFont="1" applyBorder="1" applyAlignment="1">
      <alignment horizontal="center"/>
    </xf>
    <xf numFmtId="38" fontId="8" fillId="0" borderId="13" xfId="0" applyNumberFormat="1" applyFont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10" fillId="6" borderId="0" xfId="0" applyNumberFormat="1" applyFont="1" applyFill="1" applyBorder="1" applyAlignment="1">
      <alignment horizontal="center"/>
    </xf>
    <xf numFmtId="38" fontId="10" fillId="6" borderId="13" xfId="0" applyNumberFormat="1" applyFont="1" applyFill="1" applyBorder="1" applyAlignment="1">
      <alignment horizontal="center"/>
    </xf>
    <xf numFmtId="38" fontId="10" fillId="0" borderId="13" xfId="0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10" fillId="14" borderId="8" xfId="0" applyNumberFormat="1" applyFont="1" applyFill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5" fontId="26" fillId="6" borderId="2" xfId="0" applyNumberFormat="1" applyFont="1" applyFill="1" applyBorder="1" applyAlignment="1">
      <alignment horizontal="center"/>
    </xf>
    <xf numFmtId="38" fontId="3" fillId="3" borderId="16" xfId="0" applyNumberFormat="1" applyFont="1" applyFill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8" fontId="3" fillId="3" borderId="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3" fillId="13" borderId="16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6" fillId="10" borderId="16" xfId="0" applyNumberFormat="1" applyFont="1" applyFill="1" applyBorder="1" applyAlignment="1">
      <alignment horizontal="center"/>
    </xf>
    <xf numFmtId="38" fontId="6" fillId="10" borderId="7" xfId="0" applyNumberFormat="1" applyFont="1" applyFill="1" applyBorder="1" applyAlignment="1">
      <alignment horizontal="center"/>
    </xf>
    <xf numFmtId="38" fontId="6" fillId="10" borderId="6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38" fontId="6" fillId="8" borderId="16" xfId="0" applyNumberFormat="1" applyFont="1" applyFill="1" applyBorder="1" applyAlignment="1">
      <alignment horizontal="center"/>
    </xf>
    <xf numFmtId="38" fontId="6" fillId="8" borderId="7" xfId="0" applyNumberFormat="1" applyFont="1" applyFill="1" applyBorder="1" applyAlignment="1">
      <alignment horizontal="center"/>
    </xf>
    <xf numFmtId="38" fontId="6" fillId="8" borderId="6" xfId="0" applyNumberFormat="1" applyFont="1" applyFill="1" applyBorder="1" applyAlignment="1">
      <alignment horizontal="center"/>
    </xf>
    <xf numFmtId="38" fontId="6" fillId="13" borderId="16" xfId="0" applyNumberFormat="1" applyFont="1" applyFill="1" applyBorder="1" applyAlignment="1">
      <alignment horizontal="center"/>
    </xf>
    <xf numFmtId="38" fontId="6" fillId="13" borderId="7" xfId="0" applyNumberFormat="1" applyFont="1" applyFill="1" applyBorder="1" applyAlignment="1">
      <alignment horizontal="center"/>
    </xf>
    <xf numFmtId="38" fontId="6" fillId="13" borderId="6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8" fontId="3" fillId="2" borderId="16" xfId="0" applyNumberFormat="1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38" fontId="13" fillId="10" borderId="1" xfId="0" applyNumberFormat="1" applyFont="1" applyFill="1" applyBorder="1" applyAlignment="1">
      <alignment horizontal="center"/>
    </xf>
    <xf numFmtId="38" fontId="13" fillId="8" borderId="1" xfId="0" applyNumberFormat="1" applyFont="1" applyFill="1" applyBorder="1" applyAlignment="1">
      <alignment horizontal="center"/>
    </xf>
    <xf numFmtId="38" fontId="6" fillId="13" borderId="17" xfId="0" applyNumberFormat="1" applyFont="1" applyFill="1" applyBorder="1" applyAlignment="1">
      <alignment horizontal="center"/>
    </xf>
    <xf numFmtId="38" fontId="6" fillId="13" borderId="18" xfId="0" applyNumberFormat="1" applyFont="1" applyFill="1" applyBorder="1" applyAlignment="1">
      <alignment horizontal="center"/>
    </xf>
    <xf numFmtId="38" fontId="13" fillId="9" borderId="7" xfId="0" applyNumberFormat="1" applyFont="1" applyFill="1" applyBorder="1" applyAlignment="1">
      <alignment horizontal="center"/>
    </xf>
    <xf numFmtId="38" fontId="13" fillId="9" borderId="6" xfId="0" applyNumberFormat="1" applyFont="1" applyFill="1" applyBorder="1" applyAlignment="1">
      <alignment horizontal="center"/>
    </xf>
    <xf numFmtId="38" fontId="1" fillId="3" borderId="16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19050</xdr:rowOff>
        </xdr:from>
        <xdr:to>
          <xdr:col>4</xdr:col>
          <xdr:colOff>352425</xdr:colOff>
          <xdr:row>12</xdr:row>
          <xdr:rowOff>0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C92E0BEC-AFD2-A4CB-F625-7FFBCC4DE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5</xdr:row>
          <xdr:rowOff>19050</xdr:rowOff>
        </xdr:from>
        <xdr:to>
          <xdr:col>4</xdr:col>
          <xdr:colOff>390525</xdr:colOff>
          <xdr:row>8</xdr:row>
          <xdr:rowOff>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ED4067C4-0527-FD74-648E-062F8EDA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28575</xdr:rowOff>
    </xdr:from>
    <xdr:to>
      <xdr:col>1</xdr:col>
      <xdr:colOff>247650</xdr:colOff>
      <xdr:row>12</xdr:row>
      <xdr:rowOff>95250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438CA453-D694-DC48-AAD8-F6DB756EF976}"/>
            </a:ext>
          </a:extLst>
        </xdr:cNvPr>
        <xdr:cNvSpPr>
          <a:spLocks noChangeShapeType="1"/>
        </xdr:cNvSpPr>
      </xdr:nvSpPr>
      <xdr:spPr bwMode="auto">
        <a:xfrm>
          <a:off x="1314450" y="647700"/>
          <a:ext cx="9525" cy="12763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12</xdr:row>
      <xdr:rowOff>85725</xdr:rowOff>
    </xdr:from>
    <xdr:to>
      <xdr:col>7</xdr:col>
      <xdr:colOff>152400</xdr:colOff>
      <xdr:row>19</xdr:row>
      <xdr:rowOff>123825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E98E925E-E1A5-8938-CA07-709397309C93}"/>
            </a:ext>
          </a:extLst>
        </xdr:cNvPr>
        <xdr:cNvSpPr>
          <a:spLocks noChangeShapeType="1"/>
        </xdr:cNvSpPr>
      </xdr:nvSpPr>
      <xdr:spPr bwMode="auto">
        <a:xfrm>
          <a:off x="1314450" y="1914525"/>
          <a:ext cx="3790950" cy="10858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133350</xdr:colOff>
      <xdr:row>19</xdr:row>
      <xdr:rowOff>142875</xdr:rowOff>
    </xdr:from>
    <xdr:to>
      <xdr:col>7</xdr:col>
      <xdr:colOff>257175</xdr:colOff>
      <xdr:row>38</xdr:row>
      <xdr:rowOff>28575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2C3F08E5-EE69-34E4-4A7F-CE76BDF5E14B}"/>
            </a:ext>
          </a:extLst>
        </xdr:cNvPr>
        <xdr:cNvSpPr>
          <a:spLocks noChangeShapeType="1"/>
        </xdr:cNvSpPr>
      </xdr:nvSpPr>
      <xdr:spPr bwMode="auto">
        <a:xfrm>
          <a:off x="5086350" y="3019425"/>
          <a:ext cx="123825" cy="27336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485775</xdr:colOff>
      <xdr:row>4</xdr:row>
      <xdr:rowOff>19050</xdr:rowOff>
    </xdr:from>
    <xdr:to>
      <xdr:col>2</xdr:col>
      <xdr:colOff>571500</xdr:colOff>
      <xdr:row>16</xdr:row>
      <xdr:rowOff>9525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507ACAA4-4911-7F95-0088-2802A82C9060}"/>
            </a:ext>
          </a:extLst>
        </xdr:cNvPr>
        <xdr:cNvSpPr>
          <a:spLocks noChangeShapeType="1"/>
        </xdr:cNvSpPr>
      </xdr:nvSpPr>
      <xdr:spPr bwMode="auto">
        <a:xfrm flipH="1">
          <a:off x="1562100" y="638175"/>
          <a:ext cx="1009650" cy="1800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15</xdr:row>
      <xdr:rowOff>123825</xdr:rowOff>
    </xdr:from>
    <xdr:to>
      <xdr:col>1</xdr:col>
      <xdr:colOff>495300</xdr:colOff>
      <xdr:row>21</xdr:row>
      <xdr:rowOff>9525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13E78E17-2F06-6FD2-DDF0-0AC514F01C61}"/>
            </a:ext>
          </a:extLst>
        </xdr:cNvPr>
        <xdr:cNvSpPr>
          <a:spLocks noChangeShapeType="1"/>
        </xdr:cNvSpPr>
      </xdr:nvSpPr>
      <xdr:spPr bwMode="auto">
        <a:xfrm flipH="1">
          <a:off x="1343025" y="2400300"/>
          <a:ext cx="228600" cy="781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21</xdr:row>
      <xdr:rowOff>0</xdr:rowOff>
    </xdr:from>
    <xdr:to>
      <xdr:col>1</xdr:col>
      <xdr:colOff>266700</xdr:colOff>
      <xdr:row>26</xdr:row>
      <xdr:rowOff>133350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2DED80DB-3467-6AFA-60FB-57DEF4EB661D}"/>
            </a:ext>
          </a:extLst>
        </xdr:cNvPr>
        <xdr:cNvSpPr>
          <a:spLocks noChangeShapeType="1"/>
        </xdr:cNvSpPr>
      </xdr:nvSpPr>
      <xdr:spPr bwMode="auto">
        <a:xfrm flipH="1">
          <a:off x="1085850" y="3171825"/>
          <a:ext cx="257175" cy="8953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26</xdr:row>
      <xdr:rowOff>123825</xdr:rowOff>
    </xdr:from>
    <xdr:to>
      <xdr:col>1</xdr:col>
      <xdr:colOff>9525</xdr:colOff>
      <xdr:row>39</xdr:row>
      <xdr:rowOff>38100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C67E1707-ED91-5055-ADCA-956C692C1124}"/>
            </a:ext>
          </a:extLst>
        </xdr:cNvPr>
        <xdr:cNvSpPr>
          <a:spLocks noChangeShapeType="1"/>
        </xdr:cNvSpPr>
      </xdr:nvSpPr>
      <xdr:spPr bwMode="auto">
        <a:xfrm>
          <a:off x="1085850" y="4057650"/>
          <a:ext cx="0" cy="18573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39</xdr:row>
      <xdr:rowOff>133350</xdr:rowOff>
    </xdr:from>
    <xdr:to>
      <xdr:col>7</xdr:col>
      <xdr:colOff>28575</xdr:colOff>
      <xdr:row>41</xdr:row>
      <xdr:rowOff>114300</xdr:rowOff>
    </xdr:to>
    <xdr:sp macro="" textlink="">
      <xdr:nvSpPr>
        <xdr:cNvPr id="7176" name="Line 8">
          <a:extLst>
            <a:ext uri="{FF2B5EF4-FFF2-40B4-BE49-F238E27FC236}">
              <a16:creationId xmlns:a16="http://schemas.microsoft.com/office/drawing/2014/main" id="{144AA47C-DD53-C87A-839A-8992A3F84436}"/>
            </a:ext>
          </a:extLst>
        </xdr:cNvPr>
        <xdr:cNvSpPr>
          <a:spLocks noChangeShapeType="1"/>
        </xdr:cNvSpPr>
      </xdr:nvSpPr>
      <xdr:spPr bwMode="auto">
        <a:xfrm flipV="1">
          <a:off x="2105025" y="6010275"/>
          <a:ext cx="2876550" cy="276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38</xdr:row>
      <xdr:rowOff>19050</xdr:rowOff>
    </xdr:from>
    <xdr:to>
      <xdr:col>7</xdr:col>
      <xdr:colOff>257175</xdr:colOff>
      <xdr:row>40</xdr:row>
      <xdr:rowOff>38100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46EE1C03-F84A-932C-FDCE-6D2642423274}"/>
            </a:ext>
          </a:extLst>
        </xdr:cNvPr>
        <xdr:cNvSpPr>
          <a:spLocks noChangeShapeType="1"/>
        </xdr:cNvSpPr>
      </xdr:nvSpPr>
      <xdr:spPr bwMode="auto">
        <a:xfrm flipV="1">
          <a:off x="5076825" y="5743575"/>
          <a:ext cx="133350" cy="3238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40</xdr:row>
      <xdr:rowOff>9525</xdr:rowOff>
    </xdr:from>
    <xdr:to>
      <xdr:col>9</xdr:col>
      <xdr:colOff>295275</xdr:colOff>
      <xdr:row>43</xdr:row>
      <xdr:rowOff>66675</xdr:rowOff>
    </xdr:to>
    <xdr:sp macro="" textlink="">
      <xdr:nvSpPr>
        <xdr:cNvPr id="7178" name="Line 10">
          <a:extLst>
            <a:ext uri="{FF2B5EF4-FFF2-40B4-BE49-F238E27FC236}">
              <a16:creationId xmlns:a16="http://schemas.microsoft.com/office/drawing/2014/main" id="{DD615421-C7F1-7AE7-306D-EF1A13B31A68}"/>
            </a:ext>
          </a:extLst>
        </xdr:cNvPr>
        <xdr:cNvSpPr>
          <a:spLocks noChangeShapeType="1"/>
        </xdr:cNvSpPr>
      </xdr:nvSpPr>
      <xdr:spPr bwMode="auto">
        <a:xfrm>
          <a:off x="4962525" y="6038850"/>
          <a:ext cx="1552575" cy="5048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38</xdr:row>
      <xdr:rowOff>9525</xdr:rowOff>
    </xdr:from>
    <xdr:to>
      <xdr:col>8</xdr:col>
      <xdr:colOff>76200</xdr:colOff>
      <xdr:row>39</xdr:row>
      <xdr:rowOff>0</xdr:rowOff>
    </xdr:to>
    <xdr:sp macro="" textlink="">
      <xdr:nvSpPr>
        <xdr:cNvPr id="7179" name="Line 11">
          <a:extLst>
            <a:ext uri="{FF2B5EF4-FFF2-40B4-BE49-F238E27FC236}">
              <a16:creationId xmlns:a16="http://schemas.microsoft.com/office/drawing/2014/main" id="{33946E22-770E-EF7C-37EB-5CE91A23785C}"/>
            </a:ext>
          </a:extLst>
        </xdr:cNvPr>
        <xdr:cNvSpPr>
          <a:spLocks noChangeShapeType="1"/>
        </xdr:cNvSpPr>
      </xdr:nvSpPr>
      <xdr:spPr bwMode="auto">
        <a:xfrm>
          <a:off x="5210175" y="5734050"/>
          <a:ext cx="400050" cy="1428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38</xdr:row>
      <xdr:rowOff>114300</xdr:rowOff>
    </xdr:from>
    <xdr:to>
      <xdr:col>7</xdr:col>
      <xdr:colOff>542925</xdr:colOff>
      <xdr:row>41</xdr:row>
      <xdr:rowOff>66675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C2F29277-B77E-13BC-9004-ED7495F94319}"/>
            </a:ext>
          </a:extLst>
        </xdr:cNvPr>
        <xdr:cNvSpPr>
          <a:spLocks noChangeShapeType="1"/>
        </xdr:cNvSpPr>
      </xdr:nvSpPr>
      <xdr:spPr bwMode="auto">
        <a:xfrm>
          <a:off x="5467350" y="5838825"/>
          <a:ext cx="28575" cy="40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257175</xdr:colOff>
      <xdr:row>43</xdr:row>
      <xdr:rowOff>57150</xdr:rowOff>
    </xdr:from>
    <xdr:to>
      <xdr:col>13</xdr:col>
      <xdr:colOff>371475</xdr:colOff>
      <xdr:row>52</xdr:row>
      <xdr:rowOff>19050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45FCF70A-E2BF-6D63-315F-2A235816DCBF}"/>
            </a:ext>
          </a:extLst>
        </xdr:cNvPr>
        <xdr:cNvSpPr>
          <a:spLocks noChangeShapeType="1"/>
        </xdr:cNvSpPr>
      </xdr:nvSpPr>
      <xdr:spPr bwMode="auto">
        <a:xfrm>
          <a:off x="6477000" y="6534150"/>
          <a:ext cx="2543175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390525</xdr:colOff>
      <xdr:row>54</xdr:row>
      <xdr:rowOff>104775</xdr:rowOff>
    </xdr:from>
    <xdr:to>
      <xdr:col>13</xdr:col>
      <xdr:colOff>142875</xdr:colOff>
      <xdr:row>56</xdr:row>
      <xdr:rowOff>114300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D3A82F57-A983-3997-7752-7B7D409C9D72}"/>
            </a:ext>
          </a:extLst>
        </xdr:cNvPr>
        <xdr:cNvSpPr>
          <a:spLocks noChangeShapeType="1"/>
        </xdr:cNvSpPr>
      </xdr:nvSpPr>
      <xdr:spPr bwMode="auto">
        <a:xfrm flipH="1">
          <a:off x="5924550" y="8258175"/>
          <a:ext cx="2867025" cy="3143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50</xdr:row>
      <xdr:rowOff>66675</xdr:rowOff>
    </xdr:from>
    <xdr:to>
      <xdr:col>8</xdr:col>
      <xdr:colOff>390525</xdr:colOff>
      <xdr:row>56</xdr:row>
      <xdr:rowOff>114300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B7EB0734-EFA6-D526-856D-1392C7D4BF9E}"/>
            </a:ext>
          </a:extLst>
        </xdr:cNvPr>
        <xdr:cNvSpPr>
          <a:spLocks noChangeShapeType="1"/>
        </xdr:cNvSpPr>
      </xdr:nvSpPr>
      <xdr:spPr bwMode="auto">
        <a:xfrm flipH="1" flipV="1">
          <a:off x="2257425" y="7610475"/>
          <a:ext cx="3667125" cy="9620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46</xdr:row>
      <xdr:rowOff>19050</xdr:rowOff>
    </xdr:from>
    <xdr:to>
      <xdr:col>2</xdr:col>
      <xdr:colOff>257175</xdr:colOff>
      <xdr:row>50</xdr:row>
      <xdr:rowOff>66675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D8C8F0EE-D3C4-AC73-FD8A-06A94AEBBAC4}"/>
            </a:ext>
          </a:extLst>
        </xdr:cNvPr>
        <xdr:cNvSpPr>
          <a:spLocks noChangeShapeType="1"/>
        </xdr:cNvSpPr>
      </xdr:nvSpPr>
      <xdr:spPr bwMode="auto">
        <a:xfrm flipH="1" flipV="1">
          <a:off x="1647825" y="6953250"/>
          <a:ext cx="609600" cy="657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36</xdr:row>
      <xdr:rowOff>85725</xdr:rowOff>
    </xdr:from>
    <xdr:to>
      <xdr:col>12</xdr:col>
      <xdr:colOff>209550</xdr:colOff>
      <xdr:row>56</xdr:row>
      <xdr:rowOff>9525</xdr:rowOff>
    </xdr:to>
    <xdr:sp macro="" textlink="">
      <xdr:nvSpPr>
        <xdr:cNvPr id="7185" name="Line 17">
          <a:extLst>
            <a:ext uri="{FF2B5EF4-FFF2-40B4-BE49-F238E27FC236}">
              <a16:creationId xmlns:a16="http://schemas.microsoft.com/office/drawing/2014/main" id="{1E2250C0-9CCB-E239-596E-5DD15B726254}"/>
            </a:ext>
          </a:extLst>
        </xdr:cNvPr>
        <xdr:cNvSpPr>
          <a:spLocks noChangeShapeType="1"/>
        </xdr:cNvSpPr>
      </xdr:nvSpPr>
      <xdr:spPr bwMode="auto">
        <a:xfrm flipV="1">
          <a:off x="6705600" y="5505450"/>
          <a:ext cx="1457325" cy="29622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323850</xdr:colOff>
      <xdr:row>19</xdr:row>
      <xdr:rowOff>123825</xdr:rowOff>
    </xdr:from>
    <xdr:to>
      <xdr:col>7</xdr:col>
      <xdr:colOff>123825</xdr:colOff>
      <xdr:row>41</xdr:row>
      <xdr:rowOff>57150</xdr:rowOff>
    </xdr:to>
    <xdr:sp macro="" textlink="">
      <xdr:nvSpPr>
        <xdr:cNvPr id="7186" name="Line 18">
          <a:extLst>
            <a:ext uri="{FF2B5EF4-FFF2-40B4-BE49-F238E27FC236}">
              <a16:creationId xmlns:a16="http://schemas.microsoft.com/office/drawing/2014/main" id="{311921C9-1EE9-BDA1-4C76-D4DDFBA1D062}"/>
            </a:ext>
          </a:extLst>
        </xdr:cNvPr>
        <xdr:cNvSpPr>
          <a:spLocks noChangeShapeType="1"/>
        </xdr:cNvSpPr>
      </xdr:nvSpPr>
      <xdr:spPr bwMode="auto">
        <a:xfrm flipH="1">
          <a:off x="1400175" y="3000375"/>
          <a:ext cx="3676650" cy="32289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590550</xdr:colOff>
      <xdr:row>44</xdr:row>
      <xdr:rowOff>114300</xdr:rowOff>
    </xdr:from>
    <xdr:to>
      <xdr:col>1</xdr:col>
      <xdr:colOff>561975</xdr:colOff>
      <xdr:row>46</xdr:row>
      <xdr:rowOff>9525</xdr:rowOff>
    </xdr:to>
    <xdr:sp macro="" textlink="">
      <xdr:nvSpPr>
        <xdr:cNvPr id="7187" name="Line 19">
          <a:extLst>
            <a:ext uri="{FF2B5EF4-FFF2-40B4-BE49-F238E27FC236}">
              <a16:creationId xmlns:a16="http://schemas.microsoft.com/office/drawing/2014/main" id="{CE99CFF5-08A8-40D8-7730-58B2D27AE22F}"/>
            </a:ext>
          </a:extLst>
        </xdr:cNvPr>
        <xdr:cNvSpPr>
          <a:spLocks noChangeShapeType="1"/>
        </xdr:cNvSpPr>
      </xdr:nvSpPr>
      <xdr:spPr bwMode="auto">
        <a:xfrm flipH="1" flipV="1">
          <a:off x="590550" y="6743700"/>
          <a:ext cx="1047750" cy="200025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41</xdr:row>
      <xdr:rowOff>38100</xdr:rowOff>
    </xdr:from>
    <xdr:to>
      <xdr:col>2</xdr:col>
      <xdr:colOff>171450</xdr:colOff>
      <xdr:row>41</xdr:row>
      <xdr:rowOff>114300</xdr:rowOff>
    </xdr:to>
    <xdr:sp macro="" textlink="">
      <xdr:nvSpPr>
        <xdr:cNvPr id="7188" name="Line 20">
          <a:extLst>
            <a:ext uri="{FF2B5EF4-FFF2-40B4-BE49-F238E27FC236}">
              <a16:creationId xmlns:a16="http://schemas.microsoft.com/office/drawing/2014/main" id="{E570E22C-8C47-3CDA-1088-A1383B561BE8}"/>
            </a:ext>
          </a:extLst>
        </xdr:cNvPr>
        <xdr:cNvSpPr>
          <a:spLocks noChangeShapeType="1"/>
        </xdr:cNvSpPr>
      </xdr:nvSpPr>
      <xdr:spPr bwMode="auto">
        <a:xfrm flipH="1" flipV="1">
          <a:off x="1228725" y="6210300"/>
          <a:ext cx="942975" cy="7620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390525</xdr:colOff>
      <xdr:row>42</xdr:row>
      <xdr:rowOff>142875</xdr:rowOff>
    </xdr:from>
    <xdr:to>
      <xdr:col>0</xdr:col>
      <xdr:colOff>600075</xdr:colOff>
      <xdr:row>44</xdr:row>
      <xdr:rowOff>123825</xdr:rowOff>
    </xdr:to>
    <xdr:sp macro="" textlink="">
      <xdr:nvSpPr>
        <xdr:cNvPr id="7189" name="Line 21">
          <a:extLst>
            <a:ext uri="{FF2B5EF4-FFF2-40B4-BE49-F238E27FC236}">
              <a16:creationId xmlns:a16="http://schemas.microsoft.com/office/drawing/2014/main" id="{28546F69-FDA2-FA1A-C9CA-37CAB3D000C1}"/>
            </a:ext>
          </a:extLst>
        </xdr:cNvPr>
        <xdr:cNvSpPr>
          <a:spLocks noChangeShapeType="1"/>
        </xdr:cNvSpPr>
      </xdr:nvSpPr>
      <xdr:spPr bwMode="auto">
        <a:xfrm flipH="1" flipV="1">
          <a:off x="390525" y="6467475"/>
          <a:ext cx="209550" cy="28575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390525</xdr:colOff>
      <xdr:row>41</xdr:row>
      <xdr:rowOff>38100</xdr:rowOff>
    </xdr:from>
    <xdr:to>
      <xdr:col>1</xdr:col>
      <xdr:colOff>161925</xdr:colOff>
      <xdr:row>43</xdr:row>
      <xdr:rowOff>0</xdr:rowOff>
    </xdr:to>
    <xdr:sp macro="" textlink="">
      <xdr:nvSpPr>
        <xdr:cNvPr id="7190" name="Line 22">
          <a:extLst>
            <a:ext uri="{FF2B5EF4-FFF2-40B4-BE49-F238E27FC236}">
              <a16:creationId xmlns:a16="http://schemas.microsoft.com/office/drawing/2014/main" id="{A48ECB6E-F70D-C9D3-A1CA-FCF7DAA8D2DF}"/>
            </a:ext>
          </a:extLst>
        </xdr:cNvPr>
        <xdr:cNvSpPr>
          <a:spLocks noChangeShapeType="1"/>
        </xdr:cNvSpPr>
      </xdr:nvSpPr>
      <xdr:spPr bwMode="auto">
        <a:xfrm flipV="1">
          <a:off x="390525" y="6210300"/>
          <a:ext cx="847725" cy="26670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41</xdr:row>
      <xdr:rowOff>114300</xdr:rowOff>
    </xdr:from>
    <xdr:to>
      <xdr:col>7</xdr:col>
      <xdr:colOff>457200</xdr:colOff>
      <xdr:row>42</xdr:row>
      <xdr:rowOff>47625</xdr:rowOff>
    </xdr:to>
    <xdr:sp macro="" textlink="">
      <xdr:nvSpPr>
        <xdr:cNvPr id="7191" name="Line 23">
          <a:extLst>
            <a:ext uri="{FF2B5EF4-FFF2-40B4-BE49-F238E27FC236}">
              <a16:creationId xmlns:a16="http://schemas.microsoft.com/office/drawing/2014/main" id="{0258D200-65F5-BFBA-467A-B5F277A429A0}"/>
            </a:ext>
          </a:extLst>
        </xdr:cNvPr>
        <xdr:cNvSpPr>
          <a:spLocks noChangeShapeType="1"/>
        </xdr:cNvSpPr>
      </xdr:nvSpPr>
      <xdr:spPr bwMode="auto">
        <a:xfrm>
          <a:off x="2076450" y="6286500"/>
          <a:ext cx="3333750" cy="85725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38</xdr:row>
      <xdr:rowOff>38100</xdr:rowOff>
    </xdr:from>
    <xdr:to>
      <xdr:col>7</xdr:col>
      <xdr:colOff>304800</xdr:colOff>
      <xdr:row>42</xdr:row>
      <xdr:rowOff>47625</xdr:rowOff>
    </xdr:to>
    <xdr:sp macro="" textlink="">
      <xdr:nvSpPr>
        <xdr:cNvPr id="7192" name="Line 24">
          <a:extLst>
            <a:ext uri="{FF2B5EF4-FFF2-40B4-BE49-F238E27FC236}">
              <a16:creationId xmlns:a16="http://schemas.microsoft.com/office/drawing/2014/main" id="{2447F0CC-C963-5DDF-7BDD-DB6744AA2CE8}"/>
            </a:ext>
          </a:extLst>
        </xdr:cNvPr>
        <xdr:cNvSpPr>
          <a:spLocks noChangeShapeType="1"/>
        </xdr:cNvSpPr>
      </xdr:nvSpPr>
      <xdr:spPr bwMode="auto">
        <a:xfrm flipH="1">
          <a:off x="5143500" y="5762625"/>
          <a:ext cx="114300" cy="60960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447675</xdr:colOff>
      <xdr:row>42</xdr:row>
      <xdr:rowOff>57150</xdr:rowOff>
    </xdr:from>
    <xdr:to>
      <xdr:col>13</xdr:col>
      <xdr:colOff>323850</xdr:colOff>
      <xdr:row>57</xdr:row>
      <xdr:rowOff>76200</xdr:rowOff>
    </xdr:to>
    <xdr:sp macro="" textlink="">
      <xdr:nvSpPr>
        <xdr:cNvPr id="7193" name="Line 25">
          <a:extLst>
            <a:ext uri="{FF2B5EF4-FFF2-40B4-BE49-F238E27FC236}">
              <a16:creationId xmlns:a16="http://schemas.microsoft.com/office/drawing/2014/main" id="{F1677628-FAD3-6071-A4F7-83218F70BE40}"/>
            </a:ext>
          </a:extLst>
        </xdr:cNvPr>
        <xdr:cNvSpPr>
          <a:spLocks noChangeShapeType="1"/>
        </xdr:cNvSpPr>
      </xdr:nvSpPr>
      <xdr:spPr bwMode="auto">
        <a:xfrm>
          <a:off x="5400675" y="6381750"/>
          <a:ext cx="3571875" cy="230505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552450</xdr:colOff>
      <xdr:row>40</xdr:row>
      <xdr:rowOff>133350</xdr:rowOff>
    </xdr:from>
    <xdr:to>
      <xdr:col>4</xdr:col>
      <xdr:colOff>400050</xdr:colOff>
      <xdr:row>52</xdr:row>
      <xdr:rowOff>0</xdr:rowOff>
    </xdr:to>
    <xdr:sp macro="" textlink="">
      <xdr:nvSpPr>
        <xdr:cNvPr id="7194" name="Line 26">
          <a:extLst>
            <a:ext uri="{FF2B5EF4-FFF2-40B4-BE49-F238E27FC236}">
              <a16:creationId xmlns:a16="http://schemas.microsoft.com/office/drawing/2014/main" id="{166198F9-ED22-AAB7-E5E4-9D6C6658A01F}"/>
            </a:ext>
          </a:extLst>
        </xdr:cNvPr>
        <xdr:cNvSpPr>
          <a:spLocks noChangeShapeType="1"/>
        </xdr:cNvSpPr>
      </xdr:nvSpPr>
      <xdr:spPr bwMode="auto">
        <a:xfrm flipH="1">
          <a:off x="3133725" y="6162675"/>
          <a:ext cx="476250" cy="16859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39</xdr:row>
      <xdr:rowOff>38100</xdr:rowOff>
    </xdr:from>
    <xdr:to>
      <xdr:col>1</xdr:col>
      <xdr:colOff>152400</xdr:colOff>
      <xdr:row>41</xdr:row>
      <xdr:rowOff>38100</xdr:rowOff>
    </xdr:to>
    <xdr:sp macro="" textlink="">
      <xdr:nvSpPr>
        <xdr:cNvPr id="7196" name="Line 28">
          <a:extLst>
            <a:ext uri="{FF2B5EF4-FFF2-40B4-BE49-F238E27FC236}">
              <a16:creationId xmlns:a16="http://schemas.microsoft.com/office/drawing/2014/main" id="{0FB73286-50F4-DD76-E78C-6C15E89AB1B8}"/>
            </a:ext>
          </a:extLst>
        </xdr:cNvPr>
        <xdr:cNvSpPr>
          <a:spLocks noChangeShapeType="1"/>
        </xdr:cNvSpPr>
      </xdr:nvSpPr>
      <xdr:spPr bwMode="auto">
        <a:xfrm>
          <a:off x="1085850" y="5915025"/>
          <a:ext cx="142875" cy="295275"/>
        </a:xfrm>
        <a:prstGeom prst="line">
          <a:avLst/>
        </a:prstGeom>
        <a:noFill/>
        <a:ln w="12700">
          <a:solidFill>
            <a:srgbClr val="FF99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56</xdr:row>
      <xdr:rowOff>123825</xdr:rowOff>
    </xdr:from>
    <xdr:to>
      <xdr:col>8</xdr:col>
      <xdr:colOff>390525</xdr:colOff>
      <xdr:row>58</xdr:row>
      <xdr:rowOff>114300</xdr:rowOff>
    </xdr:to>
    <xdr:sp macro="" textlink="">
      <xdr:nvSpPr>
        <xdr:cNvPr id="7197" name="Line 29">
          <a:extLst>
            <a:ext uri="{FF2B5EF4-FFF2-40B4-BE49-F238E27FC236}">
              <a16:creationId xmlns:a16="http://schemas.microsoft.com/office/drawing/2014/main" id="{214A34CF-D1AC-5F40-747C-BD9C296C193C}"/>
            </a:ext>
          </a:extLst>
        </xdr:cNvPr>
        <xdr:cNvSpPr>
          <a:spLocks noChangeShapeType="1"/>
        </xdr:cNvSpPr>
      </xdr:nvSpPr>
      <xdr:spPr bwMode="auto">
        <a:xfrm flipH="1">
          <a:off x="5915025" y="8582025"/>
          <a:ext cx="9525" cy="2952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El%20Pa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T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NW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SoC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&amp;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Moja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Ker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C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</row>
        <row r="2">
          <cell r="B2" t="str">
            <v>Plains N</v>
          </cell>
          <cell r="C2" t="str">
            <v>Plains S</v>
          </cell>
          <cell r="D2" t="str">
            <v>SJ Total</v>
          </cell>
          <cell r="E2" t="str">
            <v>SJ East</v>
          </cell>
          <cell r="F2" t="str">
            <v>SJ West</v>
          </cell>
          <cell r="G2" t="str">
            <v>Keyst W</v>
          </cell>
          <cell r="H2" t="str">
            <v>Cornu E</v>
          </cell>
          <cell r="I2" t="str">
            <v>Dmojave</v>
          </cell>
          <cell r="J2" t="str">
            <v>DPG&amp;Etop</v>
          </cell>
          <cell r="K2" t="str">
            <v>Dscalehr</v>
          </cell>
          <cell r="L2" t="str">
            <v>Dscaltop</v>
          </cell>
          <cell r="M2" t="str">
            <v>Ilonewa</v>
          </cell>
          <cell r="N2" t="str">
            <v>Ioasiswa</v>
          </cell>
          <cell r="O2" t="str">
            <v>Ivalerow</v>
          </cell>
          <cell r="P2" t="str">
            <v>Iwestarw</v>
          </cell>
          <cell r="Q2" t="str">
            <v>IWMSFLOR</v>
          </cell>
          <cell r="R2" t="str">
            <v>IAMOCOAL</v>
          </cell>
          <cell r="S2" t="str">
            <v>IWMSMAQ</v>
          </cell>
          <cell r="T2" t="str">
            <v>IWSTCOAL</v>
          </cell>
          <cell r="U2" t="str">
            <v>IMILAGRO</v>
          </cell>
          <cell r="V2" t="str">
            <v>IMOITRKA</v>
          </cell>
          <cell r="W2" t="str">
            <v>IEXCPT37</v>
          </cell>
          <cell r="X2" t="str">
            <v>ISJCMPLX</v>
          </cell>
          <cell r="Y2" t="str">
            <v>DSWG Top</v>
          </cell>
          <cell r="Z2" t="str">
            <v>Daps Phx</v>
          </cell>
          <cell r="AA2" t="str">
            <v>Daps Yum</v>
          </cell>
          <cell r="AB2" t="str">
            <v>Depecelp</v>
          </cell>
          <cell r="AC2" t="str">
            <v>Dsrp Phx</v>
          </cell>
          <cell r="AD2" t="str">
            <v>Dswg Phx</v>
          </cell>
          <cell r="AE2" t="str">
            <v>Dswg Tus</v>
          </cell>
          <cell r="AF2" t="str">
            <v>Dswg Wil</v>
          </cell>
          <cell r="AG2" t="str">
            <v>Dswg Yum</v>
          </cell>
          <cell r="AH2" t="str">
            <v>Samalyuc</v>
          </cell>
          <cell r="AI2" t="str">
            <v>BondadSt</v>
          </cell>
          <cell r="AJ2" t="str">
            <v xml:space="preserve">Bondad </v>
          </cell>
          <cell r="AK2" t="str">
            <v>Itcolbla</v>
          </cell>
          <cell r="AL2" t="str">
            <v>Ingpllea</v>
          </cell>
          <cell r="AM2" t="str">
            <v>Innkeyst</v>
          </cell>
          <cell r="AN2" t="str">
            <v>Imlwaha</v>
          </cell>
          <cell r="AO2" t="str">
            <v>Ingplmor</v>
          </cell>
          <cell r="AP2" t="str">
            <v>Ingplw#7</v>
          </cell>
          <cell r="AQ2" t="str">
            <v>Inndumas</v>
          </cell>
          <cell r="AR2" t="str">
            <v>Iphhutch</v>
          </cell>
          <cell r="AS2" t="str">
            <v>Icominco</v>
          </cell>
          <cell r="AT2" t="str">
            <v>Iwtg dal</v>
          </cell>
          <cell r="AU2" t="str">
            <v>Icanute</v>
          </cell>
          <cell r="AV2" t="str">
            <v>Dumas E</v>
          </cell>
          <cell r="AW2" t="str">
            <v>Inn26pla (R)</v>
          </cell>
          <cell r="AX2" t="str">
            <v>Inn26pla (D)</v>
          </cell>
          <cell r="AY2" t="str">
            <v>Inn30pla (R)</v>
          </cell>
          <cell r="AZ2" t="str">
            <v>Inn30pla (D)</v>
          </cell>
          <cell r="BA2" t="str">
            <v>Net</v>
          </cell>
          <cell r="BB2" t="str">
            <v>DPMEXWIL</v>
          </cell>
          <cell r="BC2" t="str">
            <v>IDOUGLAS</v>
          </cell>
          <cell r="BD2" t="str">
            <v>IFRANKLIN</v>
          </cell>
          <cell r="BG2" t="str">
            <v>Waha W</v>
          </cell>
        </row>
        <row r="3">
          <cell r="I3" t="str">
            <v>Calif</v>
          </cell>
          <cell r="M3" t="str">
            <v>Waha</v>
          </cell>
          <cell r="Q3" t="str">
            <v>Bondad</v>
          </cell>
          <cell r="R3" t="str">
            <v>Bondad</v>
          </cell>
          <cell r="S3" t="str">
            <v>Bondad</v>
          </cell>
          <cell r="T3" t="str">
            <v>Bondad</v>
          </cell>
          <cell r="U3" t="str">
            <v>Blanco</v>
          </cell>
          <cell r="V3" t="str">
            <v>Blanco</v>
          </cell>
          <cell r="W3" t="str">
            <v>Blanco</v>
          </cell>
          <cell r="X3" t="str">
            <v>Blanco</v>
          </cell>
          <cell r="Y3" t="str">
            <v>EOC N ML</v>
          </cell>
          <cell r="Z3" t="str">
            <v>EOC S ML</v>
          </cell>
          <cell r="AK3" t="str">
            <v>Blanco</v>
          </cell>
          <cell r="AL3" t="str">
            <v>Keyst W</v>
          </cell>
          <cell r="AM3" t="str">
            <v>Keyst W</v>
          </cell>
          <cell r="AN3" t="str">
            <v>Waha W</v>
          </cell>
          <cell r="AO3" t="str">
            <v>AN</v>
          </cell>
          <cell r="AW3" t="str">
            <v>Plains</v>
          </cell>
          <cell r="BB3" t="str">
            <v>EOC S ML</v>
          </cell>
          <cell r="BC3" t="str">
            <v>EOC S ML</v>
          </cell>
          <cell r="BD3" t="str">
            <v>Keystone</v>
          </cell>
          <cell r="BE3" t="str">
            <v>EOC S ML Total</v>
          </cell>
          <cell r="BF3" t="str">
            <v>EOC N ML Total</v>
          </cell>
        </row>
        <row r="4">
          <cell r="A4" t="str">
            <v>Effective Date</v>
          </cell>
          <cell r="B4" t="str">
            <v>Plains N</v>
          </cell>
          <cell r="C4" t="str">
            <v>Plains S</v>
          </cell>
          <cell r="D4" t="str">
            <v>SJ Total</v>
          </cell>
          <cell r="E4" t="str">
            <v>SJ East</v>
          </cell>
          <cell r="F4" t="str">
            <v>SJ West</v>
          </cell>
          <cell r="G4" t="str">
            <v>Keystone W</v>
          </cell>
          <cell r="H4" t="str">
            <v>Cornu E</v>
          </cell>
          <cell r="I4" t="str">
            <v>Mojave</v>
          </cell>
          <cell r="J4" t="str">
            <v>PG&amp;E Top</v>
          </cell>
          <cell r="K4" t="str">
            <v>Socal EHr</v>
          </cell>
          <cell r="L4" t="str">
            <v>Socal Top</v>
          </cell>
          <cell r="M4" t="str">
            <v>Lonestar</v>
          </cell>
          <cell r="N4" t="str">
            <v>Oasis</v>
          </cell>
          <cell r="O4" t="str">
            <v>Valero</v>
          </cell>
          <cell r="P4" t="str">
            <v>Westar</v>
          </cell>
          <cell r="Q4" t="str">
            <v>Ignacio</v>
          </cell>
          <cell r="R4" t="str">
            <v>Amoco</v>
          </cell>
          <cell r="S4" t="str">
            <v>La Maquina</v>
          </cell>
          <cell r="T4" t="str">
            <v>Red Cedar</v>
          </cell>
          <cell r="U4" t="str">
            <v>Milagro</v>
          </cell>
          <cell r="V4" t="str">
            <v>Burlington</v>
          </cell>
          <cell r="W4" t="str">
            <v>Kutz</v>
          </cell>
          <cell r="X4" t="str">
            <v>Chaco/Blanco</v>
          </cell>
          <cell r="Y4" t="str">
            <v>SWG Topock</v>
          </cell>
          <cell r="Z4" t="str">
            <v>APS Phoenix</v>
          </cell>
          <cell r="AA4" t="str">
            <v>APS Yuma</v>
          </cell>
          <cell r="AB4" t="str">
            <v>El Paso Electric</v>
          </cell>
          <cell r="AC4" t="str">
            <v>Salt River</v>
          </cell>
          <cell r="AD4" t="str">
            <v>SWG Phoenix</v>
          </cell>
          <cell r="AE4" t="str">
            <v>SWG Tuscon</v>
          </cell>
          <cell r="AF4" t="str">
            <v>SWG Wilcox</v>
          </cell>
          <cell r="AG4" t="str">
            <v>SWG Yuma</v>
          </cell>
          <cell r="AH4" t="str">
            <v>Samalyuca</v>
          </cell>
          <cell r="AI4" t="str">
            <v>Bondad Station</v>
          </cell>
          <cell r="AJ4" t="str">
            <v>Bondad ML</v>
          </cell>
          <cell r="AK4" t="str">
            <v>TransColo.</v>
          </cell>
          <cell r="AL4" t="str">
            <v>NGPL Lea</v>
          </cell>
          <cell r="AM4" t="str">
            <v>NNG Keystone</v>
          </cell>
          <cell r="AN4" t="str">
            <v>IML Waha</v>
          </cell>
          <cell r="AO4" t="str">
            <v>NGPL Moore</v>
          </cell>
          <cell r="AP4" t="str">
            <v>NGPL Washita #7</v>
          </cell>
          <cell r="AQ4" t="str">
            <v>NNG Dumas</v>
          </cell>
          <cell r="AR4" t="str">
            <v>Hutcheson</v>
          </cell>
          <cell r="AS4" t="str">
            <v>Icominco</v>
          </cell>
          <cell r="AT4" t="str">
            <v>WTG</v>
          </cell>
          <cell r="AU4" t="str">
            <v>Icanute</v>
          </cell>
          <cell r="AV4" t="str">
            <v>Dumas E</v>
          </cell>
          <cell r="AW4" t="str">
            <v>NNG 26 (R)</v>
          </cell>
          <cell r="AX4" t="str">
            <v>NNG 26 (D)</v>
          </cell>
          <cell r="AY4" t="str">
            <v>NNG (30)</v>
          </cell>
          <cell r="AZ4" t="str">
            <v>NNG (30)</v>
          </cell>
          <cell r="BA4" t="str">
            <v>NNG Plains</v>
          </cell>
          <cell r="BB4" t="str">
            <v>Pemex Wilcox</v>
          </cell>
          <cell r="BC4" t="str">
            <v>Douglass</v>
          </cell>
          <cell r="BD4" t="str">
            <v>Franklin</v>
          </cell>
          <cell r="BG4" t="str">
            <v>Waha W</v>
          </cell>
        </row>
        <row r="5">
          <cell r="A5">
            <v>36465</v>
          </cell>
          <cell r="B5">
            <v>184193</v>
          </cell>
          <cell r="C5">
            <v>422564</v>
          </cell>
          <cell r="D5">
            <v>2700017</v>
          </cell>
          <cell r="E5">
            <v>651070</v>
          </cell>
          <cell r="F5">
            <v>1956311</v>
          </cell>
          <cell r="G5">
            <v>1040308</v>
          </cell>
          <cell r="H5">
            <v>0</v>
          </cell>
          <cell r="I5">
            <v>292636</v>
          </cell>
          <cell r="J5">
            <v>295042</v>
          </cell>
          <cell r="K5">
            <v>997947</v>
          </cell>
          <cell r="L5">
            <v>504495</v>
          </cell>
          <cell r="M5">
            <v>144301</v>
          </cell>
          <cell r="N5">
            <v>36712</v>
          </cell>
          <cell r="O5">
            <v>0</v>
          </cell>
          <cell r="P5">
            <v>184048</v>
          </cell>
          <cell r="Q5">
            <v>321516</v>
          </cell>
          <cell r="R5">
            <v>126729</v>
          </cell>
          <cell r="S5">
            <v>50944</v>
          </cell>
          <cell r="T5">
            <v>134063</v>
          </cell>
          <cell r="U5">
            <v>314784</v>
          </cell>
          <cell r="V5">
            <v>308778</v>
          </cell>
          <cell r="W5">
            <v>121310</v>
          </cell>
          <cell r="X5">
            <v>935441</v>
          </cell>
          <cell r="Y5">
            <v>89497</v>
          </cell>
          <cell r="Z5">
            <v>106075</v>
          </cell>
          <cell r="AA5">
            <v>5963</v>
          </cell>
          <cell r="AB5">
            <v>31248</v>
          </cell>
          <cell r="AC5">
            <v>49064</v>
          </cell>
          <cell r="AD5">
            <v>80525</v>
          </cell>
          <cell r="AE5">
            <v>51993</v>
          </cell>
          <cell r="AF5">
            <v>8582</v>
          </cell>
          <cell r="AG5">
            <v>15157</v>
          </cell>
          <cell r="AH5" t="str">
            <v>N/A</v>
          </cell>
          <cell r="AI5" t="str">
            <v>N/A</v>
          </cell>
          <cell r="AJ5" t="str">
            <v>N/A</v>
          </cell>
          <cell r="AK5" t="str">
            <v>N/A</v>
          </cell>
          <cell r="AL5" t="str">
            <v>N/A</v>
          </cell>
          <cell r="AM5" t="str">
            <v>N/A</v>
          </cell>
          <cell r="AN5" t="str">
            <v>N/A</v>
          </cell>
          <cell r="AO5" t="str">
            <v>N/A</v>
          </cell>
          <cell r="AP5" t="str">
            <v>N/A</v>
          </cell>
          <cell r="AQ5" t="str">
            <v>N/A</v>
          </cell>
          <cell r="AR5" t="str">
            <v>N/A</v>
          </cell>
          <cell r="AS5" t="str">
            <v>N/A</v>
          </cell>
          <cell r="AT5" t="str">
            <v>N/A</v>
          </cell>
          <cell r="AU5" t="str">
            <v>N/A</v>
          </cell>
          <cell r="AV5" t="str">
            <v>N/A</v>
          </cell>
          <cell r="AW5" t="str">
            <v>N/A</v>
          </cell>
          <cell r="AX5" t="str">
            <v>N/A</v>
          </cell>
          <cell r="AY5" t="str">
            <v>N/A</v>
          </cell>
          <cell r="AZ5" t="str">
            <v>N/A</v>
          </cell>
          <cell r="BA5" t="str">
            <v>N/A</v>
          </cell>
          <cell r="BE5" t="str">
            <v>N/A</v>
          </cell>
          <cell r="BF5" t="str">
            <v>N/A</v>
          </cell>
          <cell r="BG5" t="str">
            <v>N/A</v>
          </cell>
        </row>
        <row r="6">
          <cell r="A6">
            <v>36466</v>
          </cell>
          <cell r="B6">
            <v>217561</v>
          </cell>
          <cell r="C6">
            <v>296909</v>
          </cell>
          <cell r="D6">
            <v>2697304</v>
          </cell>
          <cell r="E6">
            <v>597669</v>
          </cell>
          <cell r="F6">
            <v>2004154</v>
          </cell>
          <cell r="G6">
            <v>931569</v>
          </cell>
          <cell r="H6">
            <v>0</v>
          </cell>
          <cell r="I6">
            <v>281863</v>
          </cell>
          <cell r="J6">
            <v>325843</v>
          </cell>
          <cell r="K6">
            <v>934934</v>
          </cell>
          <cell r="L6">
            <v>503532</v>
          </cell>
          <cell r="M6">
            <v>102473</v>
          </cell>
          <cell r="N6">
            <v>63450</v>
          </cell>
          <cell r="O6">
            <v>28746</v>
          </cell>
          <cell r="P6">
            <v>67030</v>
          </cell>
          <cell r="Q6">
            <v>325192</v>
          </cell>
          <cell r="R6">
            <v>124740</v>
          </cell>
          <cell r="S6">
            <v>44500</v>
          </cell>
          <cell r="T6">
            <v>142260</v>
          </cell>
          <cell r="U6">
            <v>287723</v>
          </cell>
          <cell r="V6">
            <v>325475</v>
          </cell>
          <cell r="W6">
            <v>118044</v>
          </cell>
          <cell r="X6">
            <v>930634</v>
          </cell>
          <cell r="Y6">
            <v>90943</v>
          </cell>
          <cell r="Z6">
            <v>69132</v>
          </cell>
          <cell r="AA6">
            <v>9395</v>
          </cell>
          <cell r="AB6">
            <v>14500</v>
          </cell>
          <cell r="AC6">
            <v>46911</v>
          </cell>
          <cell r="AD6">
            <v>94270</v>
          </cell>
          <cell r="AE6">
            <v>47543</v>
          </cell>
          <cell r="AF6">
            <v>8574</v>
          </cell>
          <cell r="AG6">
            <v>16552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E6" t="str">
            <v>N/A</v>
          </cell>
          <cell r="BF6" t="str">
            <v>N/A</v>
          </cell>
          <cell r="BG6" t="str">
            <v>N/A</v>
          </cell>
        </row>
        <row r="7">
          <cell r="A7">
            <v>36467</v>
          </cell>
          <cell r="B7">
            <v>264095</v>
          </cell>
          <cell r="C7">
            <v>304626</v>
          </cell>
          <cell r="D7">
            <v>2708522</v>
          </cell>
          <cell r="E7">
            <v>651004</v>
          </cell>
          <cell r="F7">
            <v>1968669</v>
          </cell>
          <cell r="G7">
            <v>922713</v>
          </cell>
          <cell r="H7">
            <v>0</v>
          </cell>
          <cell r="I7">
            <v>246022</v>
          </cell>
          <cell r="J7">
            <v>319024</v>
          </cell>
          <cell r="K7">
            <v>985542</v>
          </cell>
          <cell r="L7">
            <v>516829</v>
          </cell>
          <cell r="M7">
            <v>130159</v>
          </cell>
          <cell r="N7">
            <v>60848</v>
          </cell>
          <cell r="O7">
            <v>26956</v>
          </cell>
          <cell r="P7">
            <v>92307</v>
          </cell>
          <cell r="Q7">
            <v>327789</v>
          </cell>
          <cell r="R7">
            <v>112568</v>
          </cell>
          <cell r="S7">
            <v>45675</v>
          </cell>
          <cell r="T7">
            <v>139806</v>
          </cell>
          <cell r="U7">
            <v>294007</v>
          </cell>
          <cell r="V7">
            <v>326280</v>
          </cell>
          <cell r="W7">
            <v>121207</v>
          </cell>
          <cell r="X7">
            <v>901046</v>
          </cell>
          <cell r="Y7">
            <v>92214</v>
          </cell>
          <cell r="Z7">
            <v>55341</v>
          </cell>
          <cell r="AA7">
            <v>5372</v>
          </cell>
          <cell r="AB7">
            <v>6460</v>
          </cell>
          <cell r="AC7">
            <v>46272</v>
          </cell>
          <cell r="AD7">
            <v>83579</v>
          </cell>
          <cell r="AE7">
            <v>58995</v>
          </cell>
          <cell r="AF7">
            <v>9588</v>
          </cell>
          <cell r="AG7">
            <v>14956</v>
          </cell>
          <cell r="AH7" t="str">
            <v>N/A</v>
          </cell>
          <cell r="AI7" t="str">
            <v>N/A</v>
          </cell>
          <cell r="AJ7" t="str">
            <v>N/A</v>
          </cell>
          <cell r="AK7" t="str">
            <v>N/A</v>
          </cell>
          <cell r="AL7" t="str">
            <v>N/A</v>
          </cell>
          <cell r="AM7" t="str">
            <v>N/A</v>
          </cell>
          <cell r="AN7" t="str">
            <v>N/A</v>
          </cell>
          <cell r="AO7" t="str">
            <v>N/A</v>
          </cell>
          <cell r="AP7" t="str">
            <v>N/A</v>
          </cell>
          <cell r="AQ7" t="str">
            <v>N/A</v>
          </cell>
          <cell r="AR7" t="str">
            <v>N/A</v>
          </cell>
          <cell r="AS7" t="str">
            <v>N/A</v>
          </cell>
          <cell r="AT7" t="str">
            <v>N/A</v>
          </cell>
          <cell r="AU7" t="str">
            <v>N/A</v>
          </cell>
          <cell r="AV7" t="str">
            <v>N/A</v>
          </cell>
          <cell r="AW7" t="str">
            <v>N/A</v>
          </cell>
          <cell r="AX7" t="str">
            <v>N/A</v>
          </cell>
          <cell r="AY7" t="str">
            <v>N/A</v>
          </cell>
          <cell r="AZ7" t="str">
            <v>N/A</v>
          </cell>
          <cell r="BA7" t="str">
            <v>N/A</v>
          </cell>
          <cell r="BE7" t="str">
            <v>N/A</v>
          </cell>
          <cell r="BF7" t="str">
            <v>N/A</v>
          </cell>
          <cell r="BG7" t="str">
            <v>N/A</v>
          </cell>
        </row>
        <row r="8">
          <cell r="A8">
            <v>36468</v>
          </cell>
          <cell r="B8">
            <v>224355</v>
          </cell>
          <cell r="C8">
            <v>369793</v>
          </cell>
          <cell r="D8">
            <v>2662511</v>
          </cell>
          <cell r="E8">
            <v>650901</v>
          </cell>
          <cell r="F8">
            <v>1923246</v>
          </cell>
          <cell r="G8">
            <v>996921</v>
          </cell>
          <cell r="H8">
            <v>0</v>
          </cell>
          <cell r="I8">
            <v>231199</v>
          </cell>
          <cell r="J8">
            <v>340025</v>
          </cell>
          <cell r="K8">
            <v>1047482</v>
          </cell>
          <cell r="L8">
            <v>461588</v>
          </cell>
          <cell r="M8">
            <v>125904</v>
          </cell>
          <cell r="N8">
            <v>54855</v>
          </cell>
          <cell r="O8">
            <v>25955</v>
          </cell>
          <cell r="P8">
            <v>91391</v>
          </cell>
          <cell r="Q8">
            <v>339837</v>
          </cell>
          <cell r="R8">
            <v>119343</v>
          </cell>
          <cell r="S8">
            <v>49372</v>
          </cell>
          <cell r="T8">
            <v>134338</v>
          </cell>
          <cell r="U8">
            <v>319747</v>
          </cell>
          <cell r="V8">
            <v>307342</v>
          </cell>
          <cell r="W8">
            <v>131031</v>
          </cell>
          <cell r="X8">
            <v>869983</v>
          </cell>
          <cell r="Y8">
            <v>101828</v>
          </cell>
          <cell r="Z8">
            <v>66530</v>
          </cell>
          <cell r="AA8">
            <v>5468</v>
          </cell>
          <cell r="AB8">
            <v>0</v>
          </cell>
          <cell r="AC8">
            <v>52533</v>
          </cell>
          <cell r="AD8">
            <v>111181</v>
          </cell>
          <cell r="AE8">
            <v>46848</v>
          </cell>
          <cell r="AF8">
            <v>13868</v>
          </cell>
          <cell r="AG8">
            <v>19874</v>
          </cell>
          <cell r="AH8" t="str">
            <v>N/A</v>
          </cell>
          <cell r="AI8" t="str">
            <v>N/A</v>
          </cell>
          <cell r="AJ8" t="str">
            <v>N/A</v>
          </cell>
          <cell r="AK8" t="str">
            <v>N/A</v>
          </cell>
          <cell r="AL8" t="str">
            <v>N/A</v>
          </cell>
          <cell r="AM8" t="str">
            <v>N/A</v>
          </cell>
          <cell r="AN8" t="str">
            <v>N/A</v>
          </cell>
          <cell r="AO8" t="str">
            <v>N/A</v>
          </cell>
          <cell r="AP8" t="str">
            <v>N/A</v>
          </cell>
          <cell r="AQ8" t="str">
            <v>N/A</v>
          </cell>
          <cell r="AR8" t="str">
            <v>N/A</v>
          </cell>
          <cell r="AS8" t="str">
            <v>N/A</v>
          </cell>
          <cell r="AT8" t="str">
            <v>N/A</v>
          </cell>
          <cell r="AU8" t="str">
            <v>N/A</v>
          </cell>
          <cell r="AV8" t="str">
            <v>N/A</v>
          </cell>
          <cell r="AW8" t="str">
            <v>N/A</v>
          </cell>
          <cell r="AX8" t="str">
            <v>N/A</v>
          </cell>
          <cell r="AY8" t="str">
            <v>N/A</v>
          </cell>
          <cell r="AZ8" t="str">
            <v>N/A</v>
          </cell>
          <cell r="BA8" t="str">
            <v>N/A</v>
          </cell>
          <cell r="BE8" t="str">
            <v>N/A</v>
          </cell>
          <cell r="BF8" t="str">
            <v>N/A</v>
          </cell>
          <cell r="BG8" t="str">
            <v>N/A</v>
          </cell>
        </row>
        <row r="9">
          <cell r="A9">
            <v>36469</v>
          </cell>
          <cell r="B9">
            <v>215565</v>
          </cell>
          <cell r="C9">
            <v>361051</v>
          </cell>
          <cell r="D9">
            <v>2626678</v>
          </cell>
          <cell r="E9">
            <v>651033</v>
          </cell>
          <cell r="F9">
            <v>1890602</v>
          </cell>
          <cell r="G9">
            <v>1015531</v>
          </cell>
          <cell r="H9">
            <v>0</v>
          </cell>
          <cell r="I9">
            <v>219374</v>
          </cell>
          <cell r="J9">
            <v>332373</v>
          </cell>
          <cell r="K9">
            <v>1007075</v>
          </cell>
          <cell r="L9">
            <v>459423</v>
          </cell>
          <cell r="M9">
            <v>115619</v>
          </cell>
          <cell r="N9">
            <v>39121</v>
          </cell>
          <cell r="O9">
            <v>25782</v>
          </cell>
          <cell r="P9">
            <v>92631</v>
          </cell>
          <cell r="Q9">
            <v>324867</v>
          </cell>
          <cell r="R9">
            <v>132983</v>
          </cell>
          <cell r="S9">
            <v>46812</v>
          </cell>
          <cell r="T9">
            <v>134265</v>
          </cell>
          <cell r="U9">
            <v>287084</v>
          </cell>
          <cell r="V9">
            <v>290456</v>
          </cell>
          <cell r="W9">
            <v>116037</v>
          </cell>
          <cell r="X9">
            <v>892969</v>
          </cell>
          <cell r="Y9">
            <v>85031</v>
          </cell>
          <cell r="Z9">
            <v>102430</v>
          </cell>
          <cell r="AA9">
            <v>9805</v>
          </cell>
          <cell r="AB9">
            <v>0</v>
          </cell>
          <cell r="AC9">
            <v>47130</v>
          </cell>
          <cell r="AD9">
            <v>126366</v>
          </cell>
          <cell r="AE9">
            <v>53276</v>
          </cell>
          <cell r="AF9">
            <v>14671</v>
          </cell>
          <cell r="AG9">
            <v>18583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</row>
        <row r="10">
          <cell r="A10">
            <v>36470</v>
          </cell>
          <cell r="B10">
            <v>276519</v>
          </cell>
          <cell r="C10">
            <v>277477</v>
          </cell>
          <cell r="D10">
            <v>2542133</v>
          </cell>
          <cell r="E10">
            <v>650526</v>
          </cell>
          <cell r="F10">
            <v>1808554</v>
          </cell>
          <cell r="G10">
            <v>861632</v>
          </cell>
          <cell r="H10">
            <v>0</v>
          </cell>
          <cell r="I10">
            <v>196428</v>
          </cell>
          <cell r="J10">
            <v>214872</v>
          </cell>
          <cell r="K10">
            <v>981589</v>
          </cell>
          <cell r="L10">
            <v>538388</v>
          </cell>
          <cell r="M10">
            <v>137485</v>
          </cell>
          <cell r="N10">
            <v>48696</v>
          </cell>
          <cell r="O10">
            <v>13059</v>
          </cell>
          <cell r="P10">
            <v>122406</v>
          </cell>
          <cell r="Q10">
            <v>322207</v>
          </cell>
          <cell r="R10">
            <v>127723</v>
          </cell>
          <cell r="S10">
            <v>44724</v>
          </cell>
          <cell r="T10">
            <v>107684</v>
          </cell>
          <cell r="U10">
            <v>278355</v>
          </cell>
          <cell r="V10">
            <v>278488</v>
          </cell>
          <cell r="W10">
            <v>114583</v>
          </cell>
          <cell r="X10">
            <v>888789</v>
          </cell>
          <cell r="Y10">
            <v>68834</v>
          </cell>
          <cell r="Z10">
            <v>46935</v>
          </cell>
          <cell r="AA10">
            <v>8370</v>
          </cell>
          <cell r="AB10">
            <v>35852</v>
          </cell>
          <cell r="AC10">
            <v>37807</v>
          </cell>
          <cell r="AD10">
            <v>68305</v>
          </cell>
          <cell r="AE10">
            <v>40733</v>
          </cell>
          <cell r="AF10">
            <v>8931</v>
          </cell>
          <cell r="AG10">
            <v>15772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 t="str">
            <v>N/A</v>
          </cell>
          <cell r="AP10" t="str">
            <v>N/A</v>
          </cell>
          <cell r="AQ10" t="str">
            <v>N/A</v>
          </cell>
          <cell r="AR10" t="str">
            <v>N/A</v>
          </cell>
          <cell r="AS10" t="str">
            <v>N/A</v>
          </cell>
          <cell r="AT10" t="str">
            <v>N/A</v>
          </cell>
          <cell r="AU10" t="str">
            <v>N/A</v>
          </cell>
          <cell r="AV10" t="str">
            <v>N/A</v>
          </cell>
          <cell r="AW10" t="str">
            <v>N/A</v>
          </cell>
          <cell r="AX10" t="str">
            <v>N/A</v>
          </cell>
          <cell r="AY10" t="str">
            <v>N/A</v>
          </cell>
          <cell r="AZ10" t="str">
            <v>N/A</v>
          </cell>
          <cell r="BA10" t="str">
            <v>N/A</v>
          </cell>
          <cell r="BE10" t="str">
            <v>N/A</v>
          </cell>
          <cell r="BF10" t="str">
            <v>N/A</v>
          </cell>
          <cell r="BG10" t="str">
            <v>N/A</v>
          </cell>
        </row>
        <row r="11">
          <cell r="A11">
            <v>36471</v>
          </cell>
          <cell r="B11">
            <v>276051</v>
          </cell>
          <cell r="C11">
            <v>278071</v>
          </cell>
          <cell r="D11">
            <v>2585520</v>
          </cell>
          <cell r="E11">
            <v>650651</v>
          </cell>
          <cell r="F11">
            <v>1850614</v>
          </cell>
          <cell r="G11">
            <v>871262</v>
          </cell>
          <cell r="H11">
            <v>0</v>
          </cell>
          <cell r="I11">
            <v>212381</v>
          </cell>
          <cell r="J11">
            <v>238239</v>
          </cell>
          <cell r="K11">
            <v>1000843</v>
          </cell>
          <cell r="L11">
            <v>538388</v>
          </cell>
          <cell r="M11">
            <v>132982</v>
          </cell>
          <cell r="N11">
            <v>48696</v>
          </cell>
          <cell r="O11">
            <v>13059</v>
          </cell>
          <cell r="P11">
            <v>121212</v>
          </cell>
          <cell r="Q11">
            <v>326154</v>
          </cell>
          <cell r="R11">
            <v>126541</v>
          </cell>
          <cell r="S11">
            <v>47578</v>
          </cell>
          <cell r="T11">
            <v>113950</v>
          </cell>
          <cell r="U11">
            <v>278641</v>
          </cell>
          <cell r="V11">
            <v>297500</v>
          </cell>
          <cell r="W11">
            <v>105106</v>
          </cell>
          <cell r="X11">
            <v>895152</v>
          </cell>
          <cell r="Y11">
            <v>69404</v>
          </cell>
          <cell r="Z11">
            <v>44755</v>
          </cell>
          <cell r="AA11">
            <v>8299</v>
          </cell>
          <cell r="AB11">
            <v>34488</v>
          </cell>
          <cell r="AC11">
            <v>36956</v>
          </cell>
          <cell r="AD11">
            <v>67254</v>
          </cell>
          <cell r="AE11">
            <v>39865</v>
          </cell>
          <cell r="AF11">
            <v>9138</v>
          </cell>
          <cell r="AG11">
            <v>15652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 t="str">
            <v>N/A</v>
          </cell>
          <cell r="AM11" t="str">
            <v>N/A</v>
          </cell>
          <cell r="AN11" t="str">
            <v>N/A</v>
          </cell>
          <cell r="AO11" t="str">
            <v>N/A</v>
          </cell>
          <cell r="AP11" t="str">
            <v>N/A</v>
          </cell>
          <cell r="AQ11" t="str">
            <v>N/A</v>
          </cell>
          <cell r="AR11" t="str">
            <v>N/A</v>
          </cell>
          <cell r="AS11" t="str">
            <v>N/A</v>
          </cell>
          <cell r="AT11" t="str">
            <v>N/A</v>
          </cell>
          <cell r="AU11" t="str">
            <v>N/A</v>
          </cell>
          <cell r="AV11" t="str">
            <v>N/A</v>
          </cell>
          <cell r="AW11" t="str">
            <v>N/A</v>
          </cell>
          <cell r="AX11" t="str">
            <v>N/A</v>
          </cell>
          <cell r="AY11" t="str">
            <v>N/A</v>
          </cell>
          <cell r="AZ11" t="str">
            <v>N/A</v>
          </cell>
          <cell r="BA11" t="str">
            <v>N/A</v>
          </cell>
          <cell r="BE11" t="str">
            <v>N/A</v>
          </cell>
          <cell r="BF11" t="str">
            <v>N/A</v>
          </cell>
          <cell r="BG11" t="str">
            <v>N/A</v>
          </cell>
        </row>
        <row r="12">
          <cell r="A12">
            <v>36472</v>
          </cell>
          <cell r="B12">
            <v>277213</v>
          </cell>
          <cell r="C12">
            <v>276954</v>
          </cell>
          <cell r="D12">
            <v>2675846</v>
          </cell>
          <cell r="E12">
            <v>650696</v>
          </cell>
          <cell r="F12">
            <v>1937165</v>
          </cell>
          <cell r="G12">
            <v>881284</v>
          </cell>
          <cell r="H12">
            <v>0</v>
          </cell>
          <cell r="I12">
            <v>284305</v>
          </cell>
          <cell r="J12">
            <v>253205</v>
          </cell>
          <cell r="K12">
            <v>1005096</v>
          </cell>
          <cell r="L12">
            <v>538924</v>
          </cell>
          <cell r="M12">
            <v>124980</v>
          </cell>
          <cell r="N12">
            <v>48696</v>
          </cell>
          <cell r="O12">
            <v>13058</v>
          </cell>
          <cell r="P12">
            <v>118831</v>
          </cell>
          <cell r="Q12">
            <v>328508</v>
          </cell>
          <cell r="R12">
            <v>121823</v>
          </cell>
          <cell r="S12">
            <v>50398</v>
          </cell>
          <cell r="T12">
            <v>118628</v>
          </cell>
          <cell r="U12">
            <v>295346</v>
          </cell>
          <cell r="V12">
            <v>297117</v>
          </cell>
          <cell r="W12">
            <v>113444</v>
          </cell>
          <cell r="X12">
            <v>941571</v>
          </cell>
          <cell r="Y12">
            <v>69469</v>
          </cell>
          <cell r="Z12">
            <v>44387</v>
          </cell>
          <cell r="AA12">
            <v>8195</v>
          </cell>
          <cell r="AB12">
            <v>34103</v>
          </cell>
          <cell r="AC12">
            <v>40674</v>
          </cell>
          <cell r="AD12">
            <v>67377</v>
          </cell>
          <cell r="AE12">
            <v>42077</v>
          </cell>
          <cell r="AF12">
            <v>8986</v>
          </cell>
          <cell r="AG12">
            <v>15847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</row>
        <row r="13">
          <cell r="A13">
            <v>36473</v>
          </cell>
          <cell r="B13">
            <v>212296</v>
          </cell>
          <cell r="C13">
            <v>323180</v>
          </cell>
          <cell r="D13">
            <v>2712458</v>
          </cell>
          <cell r="E13">
            <v>650693</v>
          </cell>
          <cell r="F13">
            <v>1973425</v>
          </cell>
          <cell r="G13">
            <v>875837</v>
          </cell>
          <cell r="H13">
            <v>0</v>
          </cell>
          <cell r="I13">
            <v>233078</v>
          </cell>
          <cell r="J13">
            <v>305083</v>
          </cell>
          <cell r="K13">
            <v>976744</v>
          </cell>
          <cell r="L13">
            <v>538924</v>
          </cell>
          <cell r="M13">
            <v>127626</v>
          </cell>
          <cell r="N13">
            <v>42027</v>
          </cell>
          <cell r="O13">
            <v>28721</v>
          </cell>
          <cell r="P13">
            <v>133406</v>
          </cell>
          <cell r="Q13">
            <v>332090</v>
          </cell>
          <cell r="R13">
            <v>119508</v>
          </cell>
          <cell r="S13">
            <v>43482</v>
          </cell>
          <cell r="T13">
            <v>138106</v>
          </cell>
          <cell r="U13">
            <v>305683</v>
          </cell>
          <cell r="V13">
            <v>304003</v>
          </cell>
          <cell r="W13">
            <v>114866</v>
          </cell>
          <cell r="X13">
            <v>931869</v>
          </cell>
          <cell r="Y13">
            <v>99161</v>
          </cell>
          <cell r="Z13">
            <v>65932</v>
          </cell>
          <cell r="AA13">
            <v>5156</v>
          </cell>
          <cell r="AB13">
            <v>35847</v>
          </cell>
          <cell r="AC13">
            <v>49252</v>
          </cell>
          <cell r="AD13">
            <v>73379</v>
          </cell>
          <cell r="AE13">
            <v>47427</v>
          </cell>
          <cell r="AF13">
            <v>9344</v>
          </cell>
          <cell r="AG13">
            <v>13893</v>
          </cell>
          <cell r="AH13" t="str">
            <v>N/A</v>
          </cell>
          <cell r="AI13" t="str">
            <v>N/A</v>
          </cell>
          <cell r="AJ13" t="str">
            <v>N/A</v>
          </cell>
          <cell r="AK13" t="str">
            <v>N/A</v>
          </cell>
          <cell r="AL13" t="str">
            <v>N/A</v>
          </cell>
          <cell r="AM13" t="str">
            <v>N/A</v>
          </cell>
          <cell r="AN13" t="str">
            <v>N/A</v>
          </cell>
          <cell r="AO13" t="str">
            <v>N/A</v>
          </cell>
          <cell r="AP13" t="str">
            <v>N/A</v>
          </cell>
          <cell r="AQ13" t="str">
            <v>N/A</v>
          </cell>
          <cell r="AR13" t="str">
            <v>N/A</v>
          </cell>
          <cell r="AS13" t="str">
            <v>N/A</v>
          </cell>
          <cell r="AT13" t="str">
            <v>N/A</v>
          </cell>
          <cell r="AU13" t="str">
            <v>N/A</v>
          </cell>
          <cell r="AV13" t="str">
            <v>N/A</v>
          </cell>
          <cell r="AW13" t="str">
            <v>N/A</v>
          </cell>
          <cell r="AX13" t="str">
            <v>N/A</v>
          </cell>
          <cell r="AY13" t="str">
            <v>N/A</v>
          </cell>
          <cell r="AZ13" t="str">
            <v>N/A</v>
          </cell>
          <cell r="BA13" t="str">
            <v>N/A</v>
          </cell>
          <cell r="BE13" t="str">
            <v>N/A</v>
          </cell>
          <cell r="BF13" t="str">
            <v>N/A</v>
          </cell>
          <cell r="BG13" t="str">
            <v>N/A</v>
          </cell>
        </row>
        <row r="14">
          <cell r="A14">
            <v>36474</v>
          </cell>
          <cell r="B14">
            <v>215675</v>
          </cell>
          <cell r="C14">
            <v>325248</v>
          </cell>
          <cell r="D14">
            <v>2740171</v>
          </cell>
          <cell r="E14">
            <v>650784</v>
          </cell>
          <cell r="F14">
            <v>2000749</v>
          </cell>
          <cell r="G14">
            <v>832595</v>
          </cell>
          <cell r="H14">
            <v>0</v>
          </cell>
          <cell r="I14">
            <v>256356</v>
          </cell>
          <cell r="J14">
            <v>324721</v>
          </cell>
          <cell r="K14">
            <v>908980</v>
          </cell>
          <cell r="L14">
            <v>538388</v>
          </cell>
          <cell r="M14">
            <v>127006</v>
          </cell>
          <cell r="N14">
            <v>34170</v>
          </cell>
          <cell r="O14">
            <v>49771</v>
          </cell>
          <cell r="P14">
            <v>151017</v>
          </cell>
          <cell r="Q14">
            <v>321952</v>
          </cell>
          <cell r="R14">
            <v>124457</v>
          </cell>
          <cell r="S14">
            <v>43523</v>
          </cell>
          <cell r="T14">
            <v>128554</v>
          </cell>
          <cell r="U14">
            <v>322439</v>
          </cell>
          <cell r="V14">
            <v>338438</v>
          </cell>
          <cell r="W14">
            <v>120013</v>
          </cell>
          <cell r="X14">
            <v>864702</v>
          </cell>
          <cell r="Y14">
            <v>78959</v>
          </cell>
          <cell r="Z14">
            <v>60815</v>
          </cell>
          <cell r="AA14">
            <v>5125</v>
          </cell>
          <cell r="AB14">
            <v>36932</v>
          </cell>
          <cell r="AC14">
            <v>46988</v>
          </cell>
          <cell r="AD14">
            <v>89705</v>
          </cell>
          <cell r="AE14">
            <v>58023</v>
          </cell>
          <cell r="AF14">
            <v>9352</v>
          </cell>
          <cell r="AG14">
            <v>14159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</row>
        <row r="15">
          <cell r="A15">
            <v>36475</v>
          </cell>
          <cell r="B15">
            <v>219157</v>
          </cell>
          <cell r="C15">
            <v>318003</v>
          </cell>
          <cell r="D15">
            <v>2747227</v>
          </cell>
          <cell r="E15">
            <v>650928</v>
          </cell>
          <cell r="F15">
            <v>2007466</v>
          </cell>
          <cell r="G15">
            <v>850429</v>
          </cell>
          <cell r="H15">
            <v>77985</v>
          </cell>
          <cell r="I15">
            <v>257696</v>
          </cell>
          <cell r="J15">
            <v>309941</v>
          </cell>
          <cell r="K15">
            <v>911284</v>
          </cell>
          <cell r="L15">
            <v>538924</v>
          </cell>
          <cell r="M15">
            <v>115465</v>
          </cell>
          <cell r="N15">
            <v>100500</v>
          </cell>
          <cell r="O15">
            <v>65956</v>
          </cell>
          <cell r="P15">
            <v>177818</v>
          </cell>
          <cell r="Q15">
            <v>299676</v>
          </cell>
          <cell r="R15">
            <v>115002</v>
          </cell>
          <cell r="S15">
            <v>42291</v>
          </cell>
          <cell r="T15">
            <v>127962</v>
          </cell>
          <cell r="U15">
            <v>313354</v>
          </cell>
          <cell r="V15">
            <v>310054</v>
          </cell>
          <cell r="W15">
            <v>117464</v>
          </cell>
          <cell r="X15">
            <v>942539</v>
          </cell>
          <cell r="Y15">
            <v>99086</v>
          </cell>
          <cell r="Z15">
            <v>41948</v>
          </cell>
          <cell r="AA15">
            <v>4828</v>
          </cell>
          <cell r="AB15">
            <v>42660</v>
          </cell>
          <cell r="AC15">
            <v>17747</v>
          </cell>
          <cell r="AD15">
            <v>81626</v>
          </cell>
          <cell r="AE15">
            <v>62861</v>
          </cell>
          <cell r="AF15">
            <v>8937</v>
          </cell>
          <cell r="AG15">
            <v>13321</v>
          </cell>
          <cell r="AH15" t="str">
            <v>N/A</v>
          </cell>
          <cell r="AI15" t="str">
            <v>N/A</v>
          </cell>
          <cell r="AJ15" t="str">
            <v>N/A</v>
          </cell>
          <cell r="AK15" t="str">
            <v>N/A</v>
          </cell>
          <cell r="AL15" t="str">
            <v>N/A</v>
          </cell>
          <cell r="AM15" t="str">
            <v>N/A</v>
          </cell>
          <cell r="AN15" t="str">
            <v>N/A</v>
          </cell>
          <cell r="AO15" t="str">
            <v>N/A</v>
          </cell>
          <cell r="AP15" t="str">
            <v>N/A</v>
          </cell>
          <cell r="AQ15" t="str">
            <v>N/A</v>
          </cell>
          <cell r="AR15" t="str">
            <v>N/A</v>
          </cell>
          <cell r="AS15" t="str">
            <v>N/A</v>
          </cell>
          <cell r="AT15" t="str">
            <v>N/A</v>
          </cell>
          <cell r="AU15" t="str">
            <v>N/A</v>
          </cell>
          <cell r="AV15" t="str">
            <v>N/A</v>
          </cell>
          <cell r="AW15" t="str">
            <v>N/A</v>
          </cell>
          <cell r="AX15" t="str">
            <v>N/A</v>
          </cell>
          <cell r="AY15" t="str">
            <v>N/A</v>
          </cell>
          <cell r="AZ15" t="str">
            <v>N/A</v>
          </cell>
          <cell r="BA15" t="str">
            <v>N/A</v>
          </cell>
          <cell r="BE15" t="str">
            <v>N/A</v>
          </cell>
          <cell r="BF15" t="str">
            <v>N/A</v>
          </cell>
          <cell r="BG15" t="str">
            <v>N/A</v>
          </cell>
        </row>
        <row r="16">
          <cell r="A16">
            <v>36476</v>
          </cell>
          <cell r="B16">
            <v>205221</v>
          </cell>
          <cell r="C16">
            <v>343014</v>
          </cell>
          <cell r="D16">
            <v>2722782</v>
          </cell>
          <cell r="E16">
            <v>650739</v>
          </cell>
          <cell r="F16">
            <v>1984210</v>
          </cell>
          <cell r="G16">
            <v>850702</v>
          </cell>
          <cell r="H16">
            <v>74213</v>
          </cell>
          <cell r="I16">
            <v>298185</v>
          </cell>
          <cell r="J16">
            <v>340666</v>
          </cell>
          <cell r="K16">
            <v>913061</v>
          </cell>
          <cell r="L16">
            <v>538388</v>
          </cell>
          <cell r="M16">
            <v>117866</v>
          </cell>
          <cell r="N16">
            <v>88939</v>
          </cell>
          <cell r="O16">
            <v>72920</v>
          </cell>
          <cell r="P16">
            <v>176301</v>
          </cell>
          <cell r="Q16">
            <v>309082</v>
          </cell>
          <cell r="R16">
            <v>95828</v>
          </cell>
          <cell r="S16">
            <v>43394</v>
          </cell>
          <cell r="T16">
            <v>132684</v>
          </cell>
          <cell r="U16">
            <v>309382</v>
          </cell>
          <cell r="V16">
            <v>327182</v>
          </cell>
          <cell r="W16">
            <v>116823</v>
          </cell>
          <cell r="X16">
            <v>897157</v>
          </cell>
          <cell r="Y16">
            <v>88427</v>
          </cell>
          <cell r="Z16">
            <v>45381</v>
          </cell>
          <cell r="AA16">
            <v>5177</v>
          </cell>
          <cell r="AB16">
            <v>41804</v>
          </cell>
          <cell r="AC16">
            <v>12057</v>
          </cell>
          <cell r="AD16">
            <v>87279</v>
          </cell>
          <cell r="AE16">
            <v>66406</v>
          </cell>
          <cell r="AF16">
            <v>9343</v>
          </cell>
          <cell r="AG16">
            <v>14167</v>
          </cell>
          <cell r="AH16" t="str">
            <v>N/A</v>
          </cell>
          <cell r="AI16" t="str">
            <v>N/A</v>
          </cell>
          <cell r="AJ16" t="str">
            <v>N/A</v>
          </cell>
          <cell r="AK16" t="str">
            <v>N/A</v>
          </cell>
          <cell r="AL16" t="str">
            <v>N/A</v>
          </cell>
          <cell r="AM16" t="str">
            <v>N/A</v>
          </cell>
          <cell r="AN16" t="str">
            <v>N/A</v>
          </cell>
          <cell r="AO16" t="str">
            <v>N/A</v>
          </cell>
          <cell r="AP16" t="str">
            <v>N/A</v>
          </cell>
          <cell r="AQ16" t="str">
            <v>N/A</v>
          </cell>
          <cell r="AR16" t="str">
            <v>N/A</v>
          </cell>
          <cell r="AS16" t="str">
            <v>N/A</v>
          </cell>
          <cell r="AT16" t="str">
            <v>N/A</v>
          </cell>
          <cell r="AU16" t="str">
            <v>N/A</v>
          </cell>
          <cell r="AV16" t="str">
            <v>N/A</v>
          </cell>
          <cell r="AW16" t="str">
            <v>N/A</v>
          </cell>
          <cell r="AX16" t="str">
            <v>N/A</v>
          </cell>
          <cell r="AY16" t="str">
            <v>N/A</v>
          </cell>
          <cell r="AZ16" t="str">
            <v>N/A</v>
          </cell>
          <cell r="BA16" t="str">
            <v>N/A</v>
          </cell>
          <cell r="BE16" t="str">
            <v>N/A</v>
          </cell>
          <cell r="BF16" t="str">
            <v>N/A</v>
          </cell>
          <cell r="BG16" t="str">
            <v>N/A</v>
          </cell>
        </row>
        <row r="17">
          <cell r="A17">
            <v>36477</v>
          </cell>
          <cell r="B17">
            <v>208548</v>
          </cell>
          <cell r="C17">
            <v>279036</v>
          </cell>
          <cell r="D17">
            <v>2473692</v>
          </cell>
          <cell r="E17">
            <v>556274</v>
          </cell>
          <cell r="F17">
            <v>1822418</v>
          </cell>
          <cell r="G17">
            <v>685122</v>
          </cell>
          <cell r="H17">
            <v>137429</v>
          </cell>
          <cell r="I17">
            <v>181529</v>
          </cell>
          <cell r="J17">
            <v>282066</v>
          </cell>
          <cell r="K17">
            <v>705581</v>
          </cell>
          <cell r="L17">
            <v>478301</v>
          </cell>
          <cell r="M17">
            <v>127407</v>
          </cell>
          <cell r="N17">
            <v>182619</v>
          </cell>
          <cell r="O17">
            <v>43641</v>
          </cell>
          <cell r="P17">
            <v>190311</v>
          </cell>
          <cell r="Q17">
            <v>265481</v>
          </cell>
          <cell r="R17">
            <v>136454</v>
          </cell>
          <cell r="S17">
            <v>48548</v>
          </cell>
          <cell r="T17">
            <v>118366</v>
          </cell>
          <cell r="U17">
            <v>258086</v>
          </cell>
          <cell r="V17">
            <v>278160</v>
          </cell>
          <cell r="W17">
            <v>115431</v>
          </cell>
          <cell r="X17">
            <v>873932</v>
          </cell>
          <cell r="Y17">
            <v>78767</v>
          </cell>
          <cell r="Z17">
            <v>49536</v>
          </cell>
          <cell r="AA17">
            <v>5648</v>
          </cell>
          <cell r="AB17">
            <v>51576</v>
          </cell>
          <cell r="AC17">
            <v>21052</v>
          </cell>
          <cell r="AD17">
            <v>77476</v>
          </cell>
          <cell r="AE17">
            <v>38837</v>
          </cell>
          <cell r="AF17">
            <v>9024</v>
          </cell>
          <cell r="AG17">
            <v>14651</v>
          </cell>
          <cell r="AH17" t="str">
            <v>N/A</v>
          </cell>
          <cell r="AI17" t="str">
            <v>N/A</v>
          </cell>
          <cell r="AJ17" t="str">
            <v>N/A</v>
          </cell>
          <cell r="AK17" t="str">
            <v>N/A</v>
          </cell>
          <cell r="AL17" t="str">
            <v>N/A</v>
          </cell>
          <cell r="AM17" t="str">
            <v>N/A</v>
          </cell>
          <cell r="AN17" t="str">
            <v>N/A</v>
          </cell>
          <cell r="AO17" t="str">
            <v>N/A</v>
          </cell>
          <cell r="AP17" t="str">
            <v>N/A</v>
          </cell>
          <cell r="AQ17" t="str">
            <v>N/A</v>
          </cell>
          <cell r="AR17" t="str">
            <v>N/A</v>
          </cell>
          <cell r="AS17" t="str">
            <v>N/A</v>
          </cell>
          <cell r="AT17" t="str">
            <v>N/A</v>
          </cell>
          <cell r="AU17" t="str">
            <v>N/A</v>
          </cell>
          <cell r="AV17" t="str">
            <v>N/A</v>
          </cell>
          <cell r="AW17" t="str">
            <v>N/A</v>
          </cell>
          <cell r="AX17" t="str">
            <v>N/A</v>
          </cell>
          <cell r="AY17" t="str">
            <v>N/A</v>
          </cell>
          <cell r="AZ17" t="str">
            <v>N/A</v>
          </cell>
          <cell r="BA17" t="str">
            <v>N/A</v>
          </cell>
          <cell r="BE17" t="str">
            <v>N/A</v>
          </cell>
          <cell r="BF17" t="str">
            <v>N/A</v>
          </cell>
          <cell r="BG17" t="str">
            <v>N/A</v>
          </cell>
        </row>
        <row r="18">
          <cell r="A18">
            <v>36478</v>
          </cell>
          <cell r="B18">
            <v>209579</v>
          </cell>
          <cell r="C18">
            <v>354037</v>
          </cell>
          <cell r="D18">
            <v>2521133</v>
          </cell>
          <cell r="E18">
            <v>632321</v>
          </cell>
          <cell r="F18">
            <v>1789845</v>
          </cell>
          <cell r="G18">
            <v>752163</v>
          </cell>
          <cell r="H18">
            <v>153657</v>
          </cell>
          <cell r="I18">
            <v>148030</v>
          </cell>
          <cell r="J18">
            <v>268524</v>
          </cell>
          <cell r="K18">
            <v>739198</v>
          </cell>
          <cell r="L18">
            <v>487847</v>
          </cell>
          <cell r="M18">
            <v>139772</v>
          </cell>
          <cell r="N18">
            <v>182899</v>
          </cell>
          <cell r="O18">
            <v>43897</v>
          </cell>
          <cell r="P18">
            <v>190311</v>
          </cell>
          <cell r="Q18">
            <v>266197</v>
          </cell>
          <cell r="R18">
            <v>130772</v>
          </cell>
          <cell r="S18">
            <v>47950</v>
          </cell>
          <cell r="T18">
            <v>108611</v>
          </cell>
          <cell r="U18">
            <v>267406</v>
          </cell>
          <cell r="V18">
            <v>322486</v>
          </cell>
          <cell r="W18">
            <v>112029</v>
          </cell>
          <cell r="X18">
            <v>883660</v>
          </cell>
          <cell r="Y18">
            <v>79374</v>
          </cell>
          <cell r="Z18">
            <v>52309</v>
          </cell>
          <cell r="AA18">
            <v>6135</v>
          </cell>
          <cell r="AB18">
            <v>52285</v>
          </cell>
          <cell r="AC18">
            <v>21687</v>
          </cell>
          <cell r="AD18">
            <v>79635</v>
          </cell>
          <cell r="AE18">
            <v>43341</v>
          </cell>
          <cell r="AF18">
            <v>9137</v>
          </cell>
          <cell r="AG18">
            <v>15132</v>
          </cell>
          <cell r="AH18">
            <v>101031</v>
          </cell>
          <cell r="AI18">
            <v>418814</v>
          </cell>
          <cell r="AJ18">
            <v>596538</v>
          </cell>
          <cell r="AK18">
            <v>169142</v>
          </cell>
          <cell r="AL18">
            <v>0</v>
          </cell>
          <cell r="AM18">
            <v>0</v>
          </cell>
          <cell r="AN18">
            <v>151791</v>
          </cell>
          <cell r="AO18">
            <v>0</v>
          </cell>
          <cell r="AP18">
            <v>0</v>
          </cell>
          <cell r="AQ18">
            <v>29913</v>
          </cell>
          <cell r="AR18">
            <v>31320</v>
          </cell>
          <cell r="AS18">
            <v>53087</v>
          </cell>
          <cell r="AT18">
            <v>7596</v>
          </cell>
          <cell r="AU18">
            <v>42455</v>
          </cell>
          <cell r="AV18">
            <v>140598</v>
          </cell>
          <cell r="AW18">
            <v>15783</v>
          </cell>
          <cell r="AX18">
            <v>0</v>
          </cell>
          <cell r="AY18">
            <v>0</v>
          </cell>
          <cell r="AZ18">
            <v>24801</v>
          </cell>
          <cell r="BA18">
            <v>-40584</v>
          </cell>
          <cell r="BE18" t="str">
            <v>N/A</v>
          </cell>
          <cell r="BF18" t="str">
            <v>N/A</v>
          </cell>
          <cell r="BG18" t="str">
            <v>N/A</v>
          </cell>
        </row>
        <row r="19">
          <cell r="A19">
            <v>36479</v>
          </cell>
          <cell r="B19">
            <v>194309</v>
          </cell>
          <cell r="C19">
            <v>387485</v>
          </cell>
          <cell r="D19">
            <v>2610710</v>
          </cell>
          <cell r="E19">
            <v>650297</v>
          </cell>
          <cell r="F19">
            <v>1860311</v>
          </cell>
          <cell r="G19">
            <v>826760</v>
          </cell>
          <cell r="H19">
            <v>162136</v>
          </cell>
          <cell r="I19">
            <v>199465</v>
          </cell>
          <cell r="J19">
            <v>244575</v>
          </cell>
          <cell r="K19">
            <v>832742</v>
          </cell>
          <cell r="L19">
            <v>533611</v>
          </cell>
          <cell r="M19">
            <v>130204</v>
          </cell>
          <cell r="N19">
            <v>211005</v>
          </cell>
          <cell r="O19">
            <v>43012</v>
          </cell>
          <cell r="P19">
            <v>190312</v>
          </cell>
          <cell r="Q19">
            <v>275905</v>
          </cell>
          <cell r="R19">
            <v>145443</v>
          </cell>
          <cell r="S19">
            <v>92393</v>
          </cell>
          <cell r="T19">
            <v>117645</v>
          </cell>
          <cell r="U19">
            <v>281929</v>
          </cell>
          <cell r="V19">
            <v>349959</v>
          </cell>
          <cell r="W19">
            <v>112786</v>
          </cell>
          <cell r="X19">
            <v>925117</v>
          </cell>
          <cell r="Y19">
            <v>79374</v>
          </cell>
          <cell r="Z19">
            <v>47952</v>
          </cell>
          <cell r="AA19">
            <v>5175</v>
          </cell>
          <cell r="AB19">
            <v>48098</v>
          </cell>
          <cell r="AC19">
            <v>38699</v>
          </cell>
          <cell r="AD19">
            <v>74321</v>
          </cell>
          <cell r="AE19">
            <v>39816</v>
          </cell>
          <cell r="AF19">
            <v>8552</v>
          </cell>
          <cell r="AG19">
            <v>14028</v>
          </cell>
          <cell r="AH19">
            <v>105845</v>
          </cell>
          <cell r="AI19">
            <v>445298</v>
          </cell>
          <cell r="AJ19">
            <v>675029</v>
          </cell>
          <cell r="AK19">
            <v>79514</v>
          </cell>
          <cell r="AL19">
            <v>0</v>
          </cell>
          <cell r="AM19">
            <v>0</v>
          </cell>
          <cell r="AN19">
            <v>155386</v>
          </cell>
          <cell r="AO19">
            <v>0</v>
          </cell>
          <cell r="AP19">
            <v>0</v>
          </cell>
          <cell r="AQ19">
            <v>29913</v>
          </cell>
          <cell r="AR19">
            <v>31505</v>
          </cell>
          <cell r="AS19">
            <v>53087</v>
          </cell>
          <cell r="AT19">
            <v>7596</v>
          </cell>
          <cell r="AU19">
            <v>42455</v>
          </cell>
          <cell r="AV19">
            <v>138149</v>
          </cell>
          <cell r="AW19">
            <v>15783</v>
          </cell>
          <cell r="AX19">
            <v>0</v>
          </cell>
          <cell r="AY19">
            <v>0</v>
          </cell>
          <cell r="AZ19">
            <v>24801</v>
          </cell>
          <cell r="BA19">
            <v>-40584</v>
          </cell>
          <cell r="BE19" t="str">
            <v>N/A</v>
          </cell>
          <cell r="BF19" t="str">
            <v>N/A</v>
          </cell>
          <cell r="BG19" t="str">
            <v>N/A</v>
          </cell>
        </row>
        <row r="20">
          <cell r="A20">
            <v>36480</v>
          </cell>
          <cell r="B20">
            <v>207194</v>
          </cell>
          <cell r="C20">
            <v>337630</v>
          </cell>
          <cell r="D20">
            <v>2669146</v>
          </cell>
          <cell r="E20">
            <v>621323</v>
          </cell>
          <cell r="F20">
            <v>1946121</v>
          </cell>
          <cell r="G20">
            <v>738320</v>
          </cell>
          <cell r="H20">
            <v>0</v>
          </cell>
          <cell r="I20">
            <v>253184</v>
          </cell>
          <cell r="J20">
            <v>337463</v>
          </cell>
          <cell r="K20">
            <v>871082</v>
          </cell>
          <cell r="L20">
            <v>481800</v>
          </cell>
          <cell r="M20">
            <v>102651</v>
          </cell>
          <cell r="N20">
            <v>93626</v>
          </cell>
          <cell r="O20">
            <v>73593</v>
          </cell>
          <cell r="P20">
            <v>147111</v>
          </cell>
          <cell r="Q20">
            <v>294875</v>
          </cell>
          <cell r="R20">
            <v>96467</v>
          </cell>
          <cell r="S20">
            <v>88479</v>
          </cell>
          <cell r="T20">
            <v>120584</v>
          </cell>
          <cell r="U20">
            <v>247513</v>
          </cell>
          <cell r="V20">
            <v>344535</v>
          </cell>
          <cell r="W20">
            <v>115378</v>
          </cell>
          <cell r="X20">
            <v>908642</v>
          </cell>
          <cell r="Y20">
            <v>79087</v>
          </cell>
          <cell r="Z20">
            <v>40121</v>
          </cell>
          <cell r="AA20">
            <v>11344</v>
          </cell>
          <cell r="AB20">
            <v>49632</v>
          </cell>
          <cell r="AC20">
            <v>53101</v>
          </cell>
          <cell r="AD20">
            <v>90384</v>
          </cell>
          <cell r="AE20">
            <v>49576</v>
          </cell>
          <cell r="AF20">
            <v>9164</v>
          </cell>
          <cell r="AG20">
            <v>18253</v>
          </cell>
          <cell r="AH20">
            <v>106188</v>
          </cell>
          <cell r="AI20">
            <v>441232</v>
          </cell>
          <cell r="AJ20">
            <v>675029</v>
          </cell>
          <cell r="AK20">
            <v>77925</v>
          </cell>
          <cell r="AL20">
            <v>0</v>
          </cell>
          <cell r="AM20">
            <v>0</v>
          </cell>
          <cell r="AN20">
            <v>164177</v>
          </cell>
          <cell r="AO20">
            <v>0</v>
          </cell>
          <cell r="AP20">
            <v>0</v>
          </cell>
          <cell r="AQ20">
            <v>47318</v>
          </cell>
          <cell r="AR20">
            <v>26212</v>
          </cell>
          <cell r="AS20">
            <v>53087</v>
          </cell>
          <cell r="AT20">
            <v>7596</v>
          </cell>
          <cell r="AU20">
            <v>51098</v>
          </cell>
          <cell r="AV20">
            <v>140602</v>
          </cell>
          <cell r="AW20">
            <v>0</v>
          </cell>
          <cell r="AX20">
            <v>0</v>
          </cell>
          <cell r="AY20">
            <v>0</v>
          </cell>
          <cell r="AZ20">
            <v>33156</v>
          </cell>
          <cell r="BA20">
            <v>-33156</v>
          </cell>
          <cell r="BE20" t="str">
            <v>N/A</v>
          </cell>
          <cell r="BF20" t="str">
            <v>N/A</v>
          </cell>
          <cell r="BG20" t="str">
            <v>N/A</v>
          </cell>
        </row>
        <row r="21">
          <cell r="A21">
            <v>36481</v>
          </cell>
          <cell r="B21">
            <v>245009</v>
          </cell>
          <cell r="C21">
            <v>309245</v>
          </cell>
          <cell r="D21">
            <v>2674477</v>
          </cell>
          <cell r="E21">
            <v>621370</v>
          </cell>
          <cell r="F21">
            <v>1947638</v>
          </cell>
          <cell r="G21">
            <v>737525</v>
          </cell>
          <cell r="H21">
            <v>0</v>
          </cell>
          <cell r="I21">
            <v>205091</v>
          </cell>
          <cell r="J21">
            <v>344987</v>
          </cell>
          <cell r="K21">
            <v>871638</v>
          </cell>
          <cell r="L21">
            <v>520995</v>
          </cell>
          <cell r="M21">
            <v>116440</v>
          </cell>
          <cell r="N21">
            <v>93402</v>
          </cell>
          <cell r="O21">
            <v>37090</v>
          </cell>
          <cell r="P21">
            <v>152248</v>
          </cell>
          <cell r="Q21">
            <v>297781</v>
          </cell>
          <cell r="R21">
            <v>115057</v>
          </cell>
          <cell r="S21">
            <v>89901</v>
          </cell>
          <cell r="T21">
            <v>114767</v>
          </cell>
          <cell r="U21">
            <v>234812</v>
          </cell>
          <cell r="V21">
            <v>358900</v>
          </cell>
          <cell r="W21">
            <v>108446</v>
          </cell>
          <cell r="X21">
            <v>928154</v>
          </cell>
          <cell r="Y21">
            <v>79177</v>
          </cell>
          <cell r="Z21">
            <v>32416</v>
          </cell>
          <cell r="AA21">
            <v>11134</v>
          </cell>
          <cell r="AB21">
            <v>44662</v>
          </cell>
          <cell r="AC21">
            <v>36985</v>
          </cell>
          <cell r="AD21">
            <v>79446</v>
          </cell>
          <cell r="AE21">
            <v>52331</v>
          </cell>
          <cell r="AF21">
            <v>9358</v>
          </cell>
          <cell r="AG21">
            <v>22369</v>
          </cell>
          <cell r="AH21">
            <v>121394</v>
          </cell>
          <cell r="AI21">
            <v>446856</v>
          </cell>
          <cell r="AJ21">
            <v>674775</v>
          </cell>
          <cell r="AK21">
            <v>87383</v>
          </cell>
          <cell r="AL21">
            <v>0</v>
          </cell>
          <cell r="AM21">
            <v>0</v>
          </cell>
          <cell r="AN21" t="str">
            <v>N/A</v>
          </cell>
          <cell r="AO21" t="str">
            <v>N/A</v>
          </cell>
          <cell r="AP21" t="str">
            <v>N/A</v>
          </cell>
          <cell r="AQ21" t="str">
            <v>N/A</v>
          </cell>
          <cell r="AR21" t="str">
            <v>N/A</v>
          </cell>
          <cell r="AS21" t="str">
            <v>N/A</v>
          </cell>
          <cell r="AT21" t="str">
            <v>N/A</v>
          </cell>
          <cell r="AU21" t="str">
            <v>N/A</v>
          </cell>
          <cell r="AV21" t="str">
            <v>N/A</v>
          </cell>
          <cell r="AW21" t="str">
            <v>N/A</v>
          </cell>
          <cell r="AX21" t="str">
            <v>N/A</v>
          </cell>
          <cell r="AY21" t="str">
            <v>N/A</v>
          </cell>
          <cell r="AZ21" t="str">
            <v>N/A</v>
          </cell>
          <cell r="BA21" t="e">
            <v>#VALUE!</v>
          </cell>
          <cell r="BE21" t="str">
            <v>N/A</v>
          </cell>
          <cell r="BF21" t="str">
            <v>N/A</v>
          </cell>
          <cell r="BG21" t="str">
            <v>N/A</v>
          </cell>
        </row>
        <row r="22">
          <cell r="A22">
            <v>36482</v>
          </cell>
          <cell r="B22">
            <v>189777</v>
          </cell>
          <cell r="C22">
            <v>321565</v>
          </cell>
          <cell r="D22">
            <v>2679257</v>
          </cell>
          <cell r="E22">
            <v>612434</v>
          </cell>
          <cell r="F22">
            <v>1955335</v>
          </cell>
          <cell r="G22">
            <v>749218</v>
          </cell>
          <cell r="H22">
            <v>0</v>
          </cell>
          <cell r="I22">
            <v>214818</v>
          </cell>
          <cell r="J22">
            <v>339616</v>
          </cell>
          <cell r="K22">
            <v>920997</v>
          </cell>
          <cell r="L22">
            <v>532161</v>
          </cell>
          <cell r="M22">
            <v>123568</v>
          </cell>
          <cell r="N22">
            <v>120693</v>
          </cell>
          <cell r="O22">
            <v>42114</v>
          </cell>
          <cell r="P22">
            <v>122234</v>
          </cell>
          <cell r="Q22">
            <v>311990</v>
          </cell>
          <cell r="R22">
            <v>121031</v>
          </cell>
          <cell r="S22">
            <v>75016</v>
          </cell>
          <cell r="T22">
            <v>122406</v>
          </cell>
          <cell r="U22">
            <v>231764</v>
          </cell>
          <cell r="V22">
            <v>381716</v>
          </cell>
          <cell r="W22">
            <v>123803</v>
          </cell>
          <cell r="X22">
            <v>979118</v>
          </cell>
          <cell r="Y22">
            <v>77075</v>
          </cell>
          <cell r="Z22">
            <v>18975</v>
          </cell>
          <cell r="AA22">
            <v>9421</v>
          </cell>
          <cell r="AB22">
            <v>49224</v>
          </cell>
          <cell r="AC22">
            <v>30604</v>
          </cell>
          <cell r="AD22">
            <v>81999</v>
          </cell>
          <cell r="AE22">
            <v>43474</v>
          </cell>
          <cell r="AF22">
            <v>9949</v>
          </cell>
          <cell r="AG22">
            <v>22029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>
            <v>0</v>
          </cell>
          <cell r="AM22">
            <v>0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e">
            <v>#VALUE!</v>
          </cell>
          <cell r="BE22" t="str">
            <v>N/A</v>
          </cell>
          <cell r="BF22" t="str">
            <v>N/A</v>
          </cell>
          <cell r="BG22" t="str">
            <v>N/A</v>
          </cell>
        </row>
        <row r="23">
          <cell r="A23">
            <v>36483</v>
          </cell>
          <cell r="B23">
            <v>234805</v>
          </cell>
          <cell r="C23">
            <v>254429</v>
          </cell>
          <cell r="D23">
            <v>2664691</v>
          </cell>
          <cell r="E23">
            <v>598095</v>
          </cell>
          <cell r="F23">
            <v>1954999</v>
          </cell>
          <cell r="G23">
            <v>778130</v>
          </cell>
          <cell r="H23">
            <v>0</v>
          </cell>
          <cell r="I23">
            <v>191063</v>
          </cell>
          <cell r="J23">
            <v>351202</v>
          </cell>
          <cell r="K23">
            <v>936112</v>
          </cell>
          <cell r="L23">
            <v>531038</v>
          </cell>
          <cell r="M23">
            <v>100241</v>
          </cell>
          <cell r="N23">
            <v>79613</v>
          </cell>
          <cell r="O23">
            <v>34693</v>
          </cell>
          <cell r="P23">
            <v>113930</v>
          </cell>
          <cell r="Q23">
            <v>313520</v>
          </cell>
          <cell r="R23">
            <v>133745</v>
          </cell>
          <cell r="S23">
            <v>72887</v>
          </cell>
          <cell r="T23">
            <v>121496</v>
          </cell>
          <cell r="U23">
            <v>276950</v>
          </cell>
          <cell r="V23">
            <v>384622</v>
          </cell>
          <cell r="W23">
            <v>108717</v>
          </cell>
          <cell r="X23">
            <v>969270</v>
          </cell>
          <cell r="Y23">
            <v>87643</v>
          </cell>
          <cell r="Z23">
            <v>27221</v>
          </cell>
          <cell r="AA23">
            <v>10855</v>
          </cell>
          <cell r="AB23">
            <v>44563</v>
          </cell>
          <cell r="AC23">
            <v>34434</v>
          </cell>
          <cell r="AD23">
            <v>86288</v>
          </cell>
          <cell r="AE23">
            <v>45068</v>
          </cell>
          <cell r="AF23">
            <v>9365</v>
          </cell>
          <cell r="AG23">
            <v>18172</v>
          </cell>
          <cell r="AH23">
            <v>122888</v>
          </cell>
          <cell r="AI23">
            <v>457361</v>
          </cell>
          <cell r="AJ23">
            <v>675019</v>
          </cell>
          <cell r="AK23">
            <v>82753</v>
          </cell>
          <cell r="AL23">
            <v>0</v>
          </cell>
          <cell r="AM23">
            <v>0</v>
          </cell>
          <cell r="AN23">
            <v>167879</v>
          </cell>
          <cell r="AO23">
            <v>0</v>
          </cell>
          <cell r="AP23">
            <v>0</v>
          </cell>
          <cell r="AQ23">
            <v>37098</v>
          </cell>
          <cell r="AR23">
            <v>30332</v>
          </cell>
          <cell r="AS23">
            <v>53807</v>
          </cell>
          <cell r="AT23">
            <v>7596</v>
          </cell>
          <cell r="AU23">
            <v>80619</v>
          </cell>
          <cell r="AV23">
            <v>174448</v>
          </cell>
          <cell r="AW23">
            <v>0</v>
          </cell>
          <cell r="AX23">
            <v>0</v>
          </cell>
          <cell r="AY23">
            <v>0</v>
          </cell>
          <cell r="AZ23">
            <v>24801</v>
          </cell>
          <cell r="BA23">
            <v>-24801</v>
          </cell>
          <cell r="BE23" t="str">
            <v>N/A</v>
          </cell>
          <cell r="BF23" t="str">
            <v>N/A</v>
          </cell>
          <cell r="BG23" t="str">
            <v>N/A</v>
          </cell>
        </row>
        <row r="24">
          <cell r="A24">
            <v>36484</v>
          </cell>
          <cell r="B24">
            <v>228502</v>
          </cell>
          <cell r="C24">
            <v>292379</v>
          </cell>
          <cell r="D24">
            <v>2664901</v>
          </cell>
          <cell r="E24">
            <v>602963</v>
          </cell>
          <cell r="F24">
            <v>1952472</v>
          </cell>
          <cell r="G24">
            <v>880602</v>
          </cell>
          <cell r="H24">
            <v>0</v>
          </cell>
          <cell r="I24">
            <v>176565</v>
          </cell>
          <cell r="J24">
            <v>375350</v>
          </cell>
          <cell r="K24">
            <v>994147</v>
          </cell>
          <cell r="L24">
            <v>488205</v>
          </cell>
          <cell r="M24">
            <v>105728</v>
          </cell>
          <cell r="N24">
            <v>41271</v>
          </cell>
          <cell r="O24">
            <v>30732</v>
          </cell>
          <cell r="P24">
            <v>134314</v>
          </cell>
          <cell r="Q24">
            <v>340177</v>
          </cell>
          <cell r="R24">
            <v>113777</v>
          </cell>
          <cell r="S24">
            <v>72285</v>
          </cell>
          <cell r="T24">
            <v>121813</v>
          </cell>
          <cell r="U24">
            <v>256625</v>
          </cell>
          <cell r="V24">
            <v>389192</v>
          </cell>
          <cell r="W24">
            <v>123742</v>
          </cell>
          <cell r="X24">
            <v>946345</v>
          </cell>
          <cell r="Y24">
            <v>108328</v>
          </cell>
          <cell r="Z24">
            <v>46720</v>
          </cell>
          <cell r="AA24">
            <v>10849</v>
          </cell>
          <cell r="AB24">
            <v>44452</v>
          </cell>
          <cell r="AC24">
            <v>7727</v>
          </cell>
          <cell r="AD24">
            <v>106490</v>
          </cell>
          <cell r="AE24">
            <v>59342</v>
          </cell>
          <cell r="AF24">
            <v>9522</v>
          </cell>
          <cell r="AG24">
            <v>17864</v>
          </cell>
          <cell r="AH24">
            <v>127420</v>
          </cell>
          <cell r="AI24">
            <v>457656</v>
          </cell>
          <cell r="AJ24">
            <v>675029</v>
          </cell>
          <cell r="AK24">
            <v>82753</v>
          </cell>
          <cell r="AL24">
            <v>0</v>
          </cell>
          <cell r="AM24">
            <v>0</v>
          </cell>
          <cell r="AN24">
            <v>172919</v>
          </cell>
          <cell r="AO24">
            <v>0</v>
          </cell>
          <cell r="AP24">
            <v>0</v>
          </cell>
          <cell r="AQ24">
            <v>16774</v>
          </cell>
          <cell r="AR24">
            <v>30327</v>
          </cell>
          <cell r="AS24">
            <v>53087</v>
          </cell>
          <cell r="AT24">
            <v>7596</v>
          </cell>
          <cell r="AU24">
            <v>92719</v>
          </cell>
          <cell r="AV24">
            <v>185585</v>
          </cell>
          <cell r="AW24">
            <v>0</v>
          </cell>
          <cell r="AX24">
            <v>0</v>
          </cell>
          <cell r="AY24">
            <v>0</v>
          </cell>
          <cell r="AZ24">
            <v>24801</v>
          </cell>
          <cell r="BA24">
            <v>-24801</v>
          </cell>
          <cell r="BE24" t="str">
            <v>N/A</v>
          </cell>
          <cell r="BF24" t="str">
            <v>N/A</v>
          </cell>
          <cell r="BG24" t="str">
            <v>N/A</v>
          </cell>
        </row>
        <row r="25">
          <cell r="A25">
            <v>36485</v>
          </cell>
          <cell r="B25">
            <v>227883</v>
          </cell>
          <cell r="C25">
            <v>294773</v>
          </cell>
          <cell r="D25">
            <v>2663136</v>
          </cell>
          <cell r="E25">
            <v>601493</v>
          </cell>
          <cell r="F25">
            <v>1949388</v>
          </cell>
          <cell r="G25">
            <v>864188</v>
          </cell>
          <cell r="H25">
            <v>0</v>
          </cell>
          <cell r="I25">
            <v>197229</v>
          </cell>
          <cell r="J25">
            <v>339760</v>
          </cell>
          <cell r="K25">
            <v>968386</v>
          </cell>
          <cell r="L25">
            <v>495739</v>
          </cell>
          <cell r="M25">
            <v>105556</v>
          </cell>
          <cell r="N25">
            <v>41271</v>
          </cell>
          <cell r="O25">
            <v>45883</v>
          </cell>
          <cell r="P25">
            <v>134908</v>
          </cell>
          <cell r="Q25">
            <v>340866</v>
          </cell>
          <cell r="R25">
            <v>115248</v>
          </cell>
          <cell r="S25">
            <v>62764</v>
          </cell>
          <cell r="T25">
            <v>125438</v>
          </cell>
          <cell r="U25">
            <v>275557</v>
          </cell>
          <cell r="V25">
            <v>376766</v>
          </cell>
          <cell r="W25">
            <v>131636</v>
          </cell>
          <cell r="X25">
            <v>949640</v>
          </cell>
          <cell r="Y25">
            <v>111011</v>
          </cell>
          <cell r="Z25">
            <v>45647</v>
          </cell>
          <cell r="AA25">
            <v>10855</v>
          </cell>
          <cell r="AB25">
            <v>44563</v>
          </cell>
          <cell r="AC25">
            <v>15934</v>
          </cell>
          <cell r="AD25">
            <v>104863</v>
          </cell>
          <cell r="AE25">
            <v>59533</v>
          </cell>
          <cell r="AF25">
            <v>9915</v>
          </cell>
          <cell r="AG25">
            <v>17398</v>
          </cell>
          <cell r="AH25">
            <v>127419</v>
          </cell>
          <cell r="AI25">
            <v>463537</v>
          </cell>
          <cell r="AJ25">
            <v>675029</v>
          </cell>
          <cell r="AK25">
            <v>82918</v>
          </cell>
          <cell r="AL25">
            <v>0</v>
          </cell>
          <cell r="AM25">
            <v>0</v>
          </cell>
          <cell r="AN25">
            <v>173557</v>
          </cell>
          <cell r="AO25">
            <v>0</v>
          </cell>
          <cell r="AP25">
            <v>0</v>
          </cell>
          <cell r="AQ25">
            <v>16774</v>
          </cell>
          <cell r="AR25">
            <v>30427</v>
          </cell>
          <cell r="AS25">
            <v>53087</v>
          </cell>
          <cell r="AT25">
            <v>7596</v>
          </cell>
          <cell r="AU25">
            <v>91983</v>
          </cell>
          <cell r="AV25">
            <v>184934</v>
          </cell>
          <cell r="AW25">
            <v>0</v>
          </cell>
          <cell r="AX25">
            <v>0</v>
          </cell>
          <cell r="AY25">
            <v>0</v>
          </cell>
          <cell r="AZ25">
            <v>24801</v>
          </cell>
          <cell r="BA25">
            <v>-24801</v>
          </cell>
          <cell r="BE25" t="str">
            <v>N/A</v>
          </cell>
          <cell r="BF25" t="str">
            <v>N/A</v>
          </cell>
          <cell r="BG25" t="str">
            <v>N/A</v>
          </cell>
        </row>
        <row r="26">
          <cell r="A26">
            <v>36486</v>
          </cell>
          <cell r="B26">
            <v>230871</v>
          </cell>
          <cell r="C26">
            <v>338575</v>
          </cell>
          <cell r="D26">
            <v>2693526</v>
          </cell>
          <cell r="E26">
            <v>612459</v>
          </cell>
          <cell r="F26">
            <v>1966120</v>
          </cell>
          <cell r="G26">
            <v>945151</v>
          </cell>
          <cell r="H26">
            <v>0</v>
          </cell>
          <cell r="I26">
            <v>184285</v>
          </cell>
          <cell r="J26">
            <v>353595</v>
          </cell>
          <cell r="K26">
            <v>979752</v>
          </cell>
          <cell r="L26">
            <v>492342</v>
          </cell>
          <cell r="M26">
            <v>101120</v>
          </cell>
          <cell r="N26">
            <v>23450</v>
          </cell>
          <cell r="O26">
            <v>35594</v>
          </cell>
          <cell r="P26">
            <v>130674</v>
          </cell>
          <cell r="Q26">
            <v>340582</v>
          </cell>
          <cell r="R26">
            <v>119506</v>
          </cell>
          <cell r="S26">
            <v>59388</v>
          </cell>
          <cell r="T26">
            <v>124858</v>
          </cell>
          <cell r="U26">
            <v>295497</v>
          </cell>
          <cell r="V26">
            <v>389842</v>
          </cell>
          <cell r="W26">
            <v>126522</v>
          </cell>
          <cell r="X26">
            <v>958194</v>
          </cell>
          <cell r="Y26">
            <v>127167</v>
          </cell>
          <cell r="Z26">
            <v>64704</v>
          </cell>
          <cell r="AA26">
            <v>10811</v>
          </cell>
          <cell r="AB26">
            <v>44180</v>
          </cell>
          <cell r="AC26">
            <v>54442</v>
          </cell>
          <cell r="AD26">
            <v>122504</v>
          </cell>
          <cell r="AE26">
            <v>66719</v>
          </cell>
          <cell r="AF26">
            <v>10724</v>
          </cell>
          <cell r="AG26">
            <v>16967</v>
          </cell>
          <cell r="AH26">
            <v>127386</v>
          </cell>
          <cell r="AI26">
            <v>462963</v>
          </cell>
          <cell r="AJ26">
            <v>675029</v>
          </cell>
          <cell r="AK26">
            <v>82835</v>
          </cell>
          <cell r="AL26">
            <v>0</v>
          </cell>
          <cell r="AM26">
            <v>0</v>
          </cell>
          <cell r="AN26">
            <v>170594</v>
          </cell>
          <cell r="AO26">
            <v>0</v>
          </cell>
          <cell r="AP26">
            <v>0</v>
          </cell>
          <cell r="AQ26">
            <v>16774</v>
          </cell>
          <cell r="AR26">
            <v>30215</v>
          </cell>
          <cell r="AS26">
            <v>53087</v>
          </cell>
          <cell r="AT26">
            <v>7596</v>
          </cell>
          <cell r="AU26">
            <v>92024</v>
          </cell>
          <cell r="AV26">
            <v>190385</v>
          </cell>
          <cell r="AW26">
            <v>0</v>
          </cell>
          <cell r="AX26">
            <v>0</v>
          </cell>
          <cell r="AY26">
            <v>0</v>
          </cell>
          <cell r="AZ26">
            <v>24801</v>
          </cell>
          <cell r="BA26">
            <v>-24801</v>
          </cell>
          <cell r="BE26" t="str">
            <v>N/A</v>
          </cell>
          <cell r="BF26" t="str">
            <v>N/A</v>
          </cell>
          <cell r="BG26" t="str">
            <v>N/A</v>
          </cell>
        </row>
        <row r="27">
          <cell r="A27">
            <v>36487</v>
          </cell>
          <cell r="B27">
            <v>175792</v>
          </cell>
          <cell r="C27">
            <v>333320</v>
          </cell>
          <cell r="D27">
            <v>2678139</v>
          </cell>
          <cell r="E27">
            <v>537837</v>
          </cell>
          <cell r="F27">
            <v>2021079</v>
          </cell>
          <cell r="G27">
            <v>1054560</v>
          </cell>
          <cell r="H27">
            <v>0</v>
          </cell>
          <cell r="I27">
            <v>147940</v>
          </cell>
          <cell r="J27">
            <v>474270</v>
          </cell>
          <cell r="K27">
            <v>956942</v>
          </cell>
          <cell r="L27">
            <v>512730</v>
          </cell>
          <cell r="M27">
            <v>50797</v>
          </cell>
          <cell r="N27">
            <v>38080</v>
          </cell>
          <cell r="O27">
            <v>0</v>
          </cell>
          <cell r="P27">
            <v>103365</v>
          </cell>
          <cell r="Q27">
            <v>302387</v>
          </cell>
          <cell r="R27">
            <v>120632</v>
          </cell>
          <cell r="S27">
            <v>65403</v>
          </cell>
          <cell r="T27">
            <v>131204</v>
          </cell>
          <cell r="U27">
            <v>269159</v>
          </cell>
          <cell r="V27">
            <v>362056</v>
          </cell>
          <cell r="W27">
            <v>103194</v>
          </cell>
          <cell r="X27">
            <v>900000</v>
          </cell>
          <cell r="Y27">
            <v>141885</v>
          </cell>
          <cell r="Z27">
            <v>76708</v>
          </cell>
          <cell r="AA27">
            <v>10855</v>
          </cell>
          <cell r="AB27">
            <v>46452</v>
          </cell>
          <cell r="AC27">
            <v>70730</v>
          </cell>
          <cell r="AD27">
            <v>172831</v>
          </cell>
          <cell r="AE27">
            <v>89600</v>
          </cell>
          <cell r="AF27">
            <v>15674</v>
          </cell>
          <cell r="AG27">
            <v>19821</v>
          </cell>
          <cell r="AH27">
            <v>117668</v>
          </cell>
          <cell r="AI27">
            <v>455187</v>
          </cell>
          <cell r="AJ27">
            <v>675019</v>
          </cell>
          <cell r="AK27">
            <v>176598</v>
          </cell>
          <cell r="AL27">
            <v>46314</v>
          </cell>
          <cell r="AM27">
            <v>0</v>
          </cell>
          <cell r="AN27">
            <v>163018</v>
          </cell>
          <cell r="AO27">
            <v>0</v>
          </cell>
          <cell r="AP27">
            <v>0</v>
          </cell>
          <cell r="AQ27">
            <v>16728</v>
          </cell>
          <cell r="AR27">
            <v>30838</v>
          </cell>
          <cell r="AS27">
            <v>53087</v>
          </cell>
          <cell r="AT27">
            <v>7596</v>
          </cell>
          <cell r="AU27">
            <v>39840</v>
          </cell>
          <cell r="AV27">
            <v>139467</v>
          </cell>
          <cell r="AW27">
            <v>14272</v>
          </cell>
          <cell r="AX27">
            <v>0</v>
          </cell>
          <cell r="AY27">
            <v>0</v>
          </cell>
          <cell r="AZ27">
            <v>24801</v>
          </cell>
          <cell r="BA27">
            <v>-39073</v>
          </cell>
          <cell r="BE27" t="str">
            <v>N/A</v>
          </cell>
          <cell r="BF27" t="str">
            <v>N/A</v>
          </cell>
          <cell r="BG27" t="str">
            <v>N/A</v>
          </cell>
        </row>
        <row r="28">
          <cell r="A28">
            <v>36488</v>
          </cell>
          <cell r="B28">
            <v>177781</v>
          </cell>
          <cell r="C28">
            <v>185913</v>
          </cell>
          <cell r="D28">
            <v>2639293</v>
          </cell>
          <cell r="E28">
            <v>429272</v>
          </cell>
          <cell r="F28">
            <v>2085029</v>
          </cell>
          <cell r="G28">
            <v>1030321</v>
          </cell>
          <cell r="H28">
            <v>0</v>
          </cell>
          <cell r="I28">
            <v>153744</v>
          </cell>
          <cell r="J28">
            <v>486051</v>
          </cell>
          <cell r="K28">
            <v>106403</v>
          </cell>
          <cell r="L28">
            <v>464936</v>
          </cell>
          <cell r="M28">
            <v>37285</v>
          </cell>
          <cell r="N28">
            <v>0</v>
          </cell>
          <cell r="O28">
            <v>0</v>
          </cell>
          <cell r="P28">
            <v>130785</v>
          </cell>
          <cell r="Q28">
            <v>323011</v>
          </cell>
          <cell r="R28">
            <v>127710</v>
          </cell>
          <cell r="S28">
            <v>17306</v>
          </cell>
          <cell r="T28">
            <v>121254</v>
          </cell>
          <cell r="U28">
            <v>298060</v>
          </cell>
          <cell r="V28">
            <v>337521</v>
          </cell>
          <cell r="W28">
            <v>107740</v>
          </cell>
          <cell r="X28">
            <v>900000</v>
          </cell>
          <cell r="Y28">
            <v>179867</v>
          </cell>
          <cell r="Z28">
            <v>100672</v>
          </cell>
          <cell r="AA28">
            <v>10855</v>
          </cell>
          <cell r="AB28">
            <v>48130</v>
          </cell>
          <cell r="AC28">
            <v>67259</v>
          </cell>
          <cell r="AD28">
            <v>166977</v>
          </cell>
          <cell r="AE28">
            <v>98337</v>
          </cell>
          <cell r="AF28">
            <v>18679</v>
          </cell>
          <cell r="AG28">
            <v>20615</v>
          </cell>
          <cell r="AH28">
            <v>117509</v>
          </cell>
          <cell r="AI28">
            <v>485015</v>
          </cell>
          <cell r="AJ28">
            <v>647129</v>
          </cell>
          <cell r="AK28">
            <v>135721</v>
          </cell>
          <cell r="AL28">
            <v>149014</v>
          </cell>
          <cell r="AM28">
            <v>0</v>
          </cell>
          <cell r="AN28">
            <v>160734</v>
          </cell>
          <cell r="AO28">
            <v>0</v>
          </cell>
          <cell r="AP28">
            <v>0</v>
          </cell>
          <cell r="AQ28">
            <v>12039</v>
          </cell>
          <cell r="AR28">
            <v>38597</v>
          </cell>
          <cell r="AS28">
            <v>53087</v>
          </cell>
          <cell r="AT28">
            <v>7596</v>
          </cell>
          <cell r="AU28">
            <v>39641</v>
          </cell>
          <cell r="AV28">
            <v>146648</v>
          </cell>
          <cell r="AW28">
            <v>18078</v>
          </cell>
          <cell r="AX28">
            <v>0</v>
          </cell>
          <cell r="AY28">
            <v>0</v>
          </cell>
          <cell r="AZ28">
            <v>24801</v>
          </cell>
          <cell r="BA28">
            <v>-42879</v>
          </cell>
          <cell r="BE28" t="str">
            <v>N/A</v>
          </cell>
          <cell r="BF28" t="str">
            <v>N/A</v>
          </cell>
          <cell r="BG28" t="str">
            <v>N/A</v>
          </cell>
        </row>
        <row r="29">
          <cell r="A29">
            <v>36489</v>
          </cell>
          <cell r="B29">
            <v>244084</v>
          </cell>
          <cell r="C29">
            <v>206040</v>
          </cell>
          <cell r="D29">
            <v>2573224</v>
          </cell>
          <cell r="E29">
            <v>521278</v>
          </cell>
          <cell r="F29">
            <v>1940998</v>
          </cell>
          <cell r="G29">
            <v>829180</v>
          </cell>
          <cell r="H29">
            <v>0</v>
          </cell>
          <cell r="I29">
            <v>144929</v>
          </cell>
          <cell r="J29">
            <v>308401</v>
          </cell>
          <cell r="K29">
            <v>1013731</v>
          </cell>
          <cell r="L29">
            <v>532803</v>
          </cell>
          <cell r="M29">
            <v>34859</v>
          </cell>
          <cell r="N29">
            <v>46286</v>
          </cell>
          <cell r="O29">
            <v>9381</v>
          </cell>
          <cell r="P29">
            <v>122617</v>
          </cell>
          <cell r="Q29">
            <v>288088</v>
          </cell>
          <cell r="R29">
            <v>139411</v>
          </cell>
          <cell r="S29">
            <v>83068</v>
          </cell>
          <cell r="T29">
            <v>120328</v>
          </cell>
          <cell r="U29">
            <v>292212</v>
          </cell>
          <cell r="V29">
            <v>323737</v>
          </cell>
          <cell r="W29">
            <v>106871</v>
          </cell>
          <cell r="X29">
            <v>896629</v>
          </cell>
          <cell r="Y29">
            <v>142325</v>
          </cell>
          <cell r="Z29">
            <v>17882</v>
          </cell>
          <cell r="AA29">
            <v>12271</v>
          </cell>
          <cell r="AB29">
            <v>49252</v>
          </cell>
          <cell r="AC29">
            <v>9020</v>
          </cell>
          <cell r="AD29">
            <v>92092</v>
          </cell>
          <cell r="AE29">
            <v>77249</v>
          </cell>
          <cell r="AF29">
            <v>10855</v>
          </cell>
          <cell r="AG29">
            <v>22603</v>
          </cell>
          <cell r="AH29">
            <v>118959</v>
          </cell>
          <cell r="AI29">
            <v>448399</v>
          </cell>
          <cell r="AJ29">
            <v>675029</v>
          </cell>
          <cell r="AK29">
            <v>131289</v>
          </cell>
          <cell r="AL29">
            <v>19102</v>
          </cell>
          <cell r="AM29">
            <v>0</v>
          </cell>
          <cell r="AN29">
            <v>167442</v>
          </cell>
          <cell r="AO29">
            <v>9753</v>
          </cell>
          <cell r="AP29">
            <v>0</v>
          </cell>
          <cell r="AQ29">
            <v>52538</v>
          </cell>
          <cell r="AR29">
            <v>38668</v>
          </cell>
          <cell r="AS29">
            <v>53087</v>
          </cell>
          <cell r="AT29">
            <v>7596</v>
          </cell>
          <cell r="AU29">
            <v>55718</v>
          </cell>
          <cell r="AV29">
            <v>169567</v>
          </cell>
          <cell r="AW29">
            <v>188</v>
          </cell>
          <cell r="AX29">
            <v>0</v>
          </cell>
          <cell r="AY29">
            <v>0</v>
          </cell>
          <cell r="AZ29">
            <v>24801</v>
          </cell>
          <cell r="BA29">
            <v>-24989</v>
          </cell>
          <cell r="BE29" t="str">
            <v>N/A</v>
          </cell>
          <cell r="BF29" t="str">
            <v>N/A</v>
          </cell>
          <cell r="BG29" t="str">
            <v>N/A</v>
          </cell>
        </row>
        <row r="30">
          <cell r="A30">
            <v>36490</v>
          </cell>
          <cell r="B30">
            <v>244054</v>
          </cell>
          <cell r="C30">
            <v>194470</v>
          </cell>
          <cell r="D30">
            <v>2557509</v>
          </cell>
          <cell r="E30">
            <v>511207</v>
          </cell>
          <cell r="F30">
            <v>1936986</v>
          </cell>
          <cell r="G30">
            <v>817752</v>
          </cell>
          <cell r="H30">
            <v>0</v>
          </cell>
          <cell r="I30">
            <v>133512</v>
          </cell>
          <cell r="J30">
            <v>316316</v>
          </cell>
          <cell r="K30">
            <v>998183</v>
          </cell>
          <cell r="L30">
            <v>534500</v>
          </cell>
          <cell r="M30">
            <v>49088</v>
          </cell>
          <cell r="N30">
            <v>46287</v>
          </cell>
          <cell r="O30">
            <v>9381</v>
          </cell>
          <cell r="P30">
            <v>123185</v>
          </cell>
          <cell r="Q30">
            <v>289729</v>
          </cell>
          <cell r="R30">
            <v>141364</v>
          </cell>
          <cell r="S30">
            <v>74604</v>
          </cell>
          <cell r="T30">
            <v>123140</v>
          </cell>
          <cell r="U30">
            <v>301940</v>
          </cell>
          <cell r="V30">
            <v>327471</v>
          </cell>
          <cell r="W30">
            <v>104453</v>
          </cell>
          <cell r="X30">
            <v>898479</v>
          </cell>
          <cell r="Y30">
            <v>142450</v>
          </cell>
          <cell r="Z30">
            <v>27911</v>
          </cell>
          <cell r="AA30">
            <v>12271</v>
          </cell>
          <cell r="AB30">
            <v>49353</v>
          </cell>
          <cell r="AC30">
            <v>9282</v>
          </cell>
          <cell r="AD30">
            <v>83597</v>
          </cell>
          <cell r="AE30">
            <v>67467</v>
          </cell>
          <cell r="AF30">
            <v>10560</v>
          </cell>
          <cell r="AG30">
            <v>11935</v>
          </cell>
          <cell r="AH30">
            <v>118971</v>
          </cell>
          <cell r="AI30">
            <v>452378</v>
          </cell>
          <cell r="AJ30">
            <v>675029</v>
          </cell>
          <cell r="AK30">
            <v>124677</v>
          </cell>
          <cell r="AL30">
            <v>19102</v>
          </cell>
          <cell r="AM30">
            <v>0</v>
          </cell>
          <cell r="AN30">
            <v>157655</v>
          </cell>
          <cell r="AO30">
            <v>9753</v>
          </cell>
          <cell r="AP30">
            <v>0</v>
          </cell>
          <cell r="AQ30">
            <v>52538</v>
          </cell>
          <cell r="AR30">
            <v>38726</v>
          </cell>
          <cell r="AS30">
            <v>53087</v>
          </cell>
          <cell r="AT30">
            <v>7596</v>
          </cell>
          <cell r="AU30">
            <v>55618</v>
          </cell>
          <cell r="AV30">
            <v>169525</v>
          </cell>
          <cell r="AW30">
            <v>188</v>
          </cell>
          <cell r="AX30">
            <v>0</v>
          </cell>
          <cell r="AY30">
            <v>0</v>
          </cell>
          <cell r="AZ30">
            <v>24801</v>
          </cell>
          <cell r="BA30">
            <v>-24989</v>
          </cell>
          <cell r="BE30" t="str">
            <v>N/A</v>
          </cell>
          <cell r="BF30" t="str">
            <v>N/A</v>
          </cell>
          <cell r="BG30" t="str">
            <v>N/A</v>
          </cell>
        </row>
        <row r="31">
          <cell r="A31">
            <v>36491</v>
          </cell>
          <cell r="B31">
            <v>244103</v>
          </cell>
          <cell r="C31">
            <v>191194</v>
          </cell>
          <cell r="D31">
            <v>2546871</v>
          </cell>
          <cell r="E31">
            <v>500873</v>
          </cell>
          <cell r="F31">
            <v>1936748</v>
          </cell>
          <cell r="G31">
            <v>807741</v>
          </cell>
          <cell r="H31">
            <v>0</v>
          </cell>
          <cell r="I31">
            <v>140681</v>
          </cell>
          <cell r="J31">
            <v>307923</v>
          </cell>
          <cell r="K31">
            <v>997942</v>
          </cell>
          <cell r="L31">
            <v>536725</v>
          </cell>
          <cell r="M31">
            <v>39810</v>
          </cell>
          <cell r="N31">
            <v>46287</v>
          </cell>
          <cell r="O31">
            <v>9381</v>
          </cell>
          <cell r="P31">
            <v>123147</v>
          </cell>
          <cell r="Q31">
            <v>284197</v>
          </cell>
          <cell r="R31">
            <v>142057</v>
          </cell>
          <cell r="S31">
            <v>76523</v>
          </cell>
          <cell r="T31">
            <v>126353</v>
          </cell>
          <cell r="U31">
            <v>297478</v>
          </cell>
          <cell r="V31">
            <v>317266</v>
          </cell>
          <cell r="W31">
            <v>107746</v>
          </cell>
          <cell r="X31">
            <v>890039</v>
          </cell>
          <cell r="Y31">
            <v>133387</v>
          </cell>
          <cell r="Z31">
            <v>27897</v>
          </cell>
          <cell r="AA31">
            <v>12271</v>
          </cell>
          <cell r="AB31">
            <v>49587</v>
          </cell>
          <cell r="AC31">
            <v>9355</v>
          </cell>
          <cell r="AD31">
            <v>88354</v>
          </cell>
          <cell r="AE31">
            <v>64949</v>
          </cell>
          <cell r="AF31">
            <v>10386</v>
          </cell>
          <cell r="AG31">
            <v>12112</v>
          </cell>
          <cell r="AH31">
            <v>118971</v>
          </cell>
          <cell r="AI31">
            <v>447889</v>
          </cell>
          <cell r="AJ31">
            <v>675029</v>
          </cell>
          <cell r="AK31">
            <v>138526</v>
          </cell>
          <cell r="AL31">
            <v>19102</v>
          </cell>
          <cell r="AM31">
            <v>0</v>
          </cell>
          <cell r="AN31">
            <v>160737</v>
          </cell>
          <cell r="AO31">
            <v>9753</v>
          </cell>
          <cell r="AP31">
            <v>0</v>
          </cell>
          <cell r="AQ31">
            <v>52538</v>
          </cell>
          <cell r="AR31">
            <v>38794</v>
          </cell>
          <cell r="AS31">
            <v>53087</v>
          </cell>
          <cell r="AT31">
            <v>7596</v>
          </cell>
          <cell r="AU31">
            <v>55605</v>
          </cell>
          <cell r="AV31">
            <v>169577</v>
          </cell>
          <cell r="AW31">
            <v>188</v>
          </cell>
          <cell r="AX31">
            <v>0</v>
          </cell>
          <cell r="AY31">
            <v>0</v>
          </cell>
          <cell r="AZ31">
            <v>24801</v>
          </cell>
          <cell r="BA31">
            <v>-24989</v>
          </cell>
          <cell r="BE31" t="str">
            <v>N/A</v>
          </cell>
          <cell r="BF31" t="str">
            <v>N/A</v>
          </cell>
          <cell r="BG31" t="str">
            <v>N/A</v>
          </cell>
        </row>
        <row r="32">
          <cell r="A32">
            <v>36492</v>
          </cell>
          <cell r="B32">
            <v>244123</v>
          </cell>
          <cell r="C32">
            <v>173705</v>
          </cell>
          <cell r="D32">
            <v>2541992</v>
          </cell>
          <cell r="E32">
            <v>482998</v>
          </cell>
          <cell r="F32">
            <v>1951366</v>
          </cell>
          <cell r="G32">
            <v>791585</v>
          </cell>
          <cell r="H32">
            <v>0</v>
          </cell>
          <cell r="I32">
            <v>153513</v>
          </cell>
          <cell r="J32">
            <v>316032</v>
          </cell>
          <cell r="K32">
            <v>991058</v>
          </cell>
          <cell r="L32">
            <v>527947</v>
          </cell>
          <cell r="M32">
            <v>35788</v>
          </cell>
          <cell r="N32">
            <v>46287</v>
          </cell>
          <cell r="O32">
            <v>9381</v>
          </cell>
          <cell r="P32">
            <v>122043</v>
          </cell>
          <cell r="Q32">
            <v>299500</v>
          </cell>
          <cell r="R32">
            <v>138849</v>
          </cell>
          <cell r="S32">
            <v>68863</v>
          </cell>
          <cell r="T32">
            <v>124166</v>
          </cell>
          <cell r="U32">
            <v>304956</v>
          </cell>
          <cell r="V32">
            <v>331888</v>
          </cell>
          <cell r="W32">
            <v>107746</v>
          </cell>
          <cell r="X32">
            <v>885201</v>
          </cell>
          <cell r="Y32">
            <v>133407</v>
          </cell>
          <cell r="Z32">
            <v>27670</v>
          </cell>
          <cell r="AA32">
            <v>12271</v>
          </cell>
          <cell r="AB32">
            <v>49646</v>
          </cell>
          <cell r="AC32">
            <v>9263</v>
          </cell>
          <cell r="AD32">
            <v>88827</v>
          </cell>
          <cell r="AE32">
            <v>62962</v>
          </cell>
          <cell r="AF32">
            <v>10085</v>
          </cell>
          <cell r="AG32">
            <v>12028</v>
          </cell>
          <cell r="AH32">
            <v>118959</v>
          </cell>
          <cell r="AI32">
            <v>458729</v>
          </cell>
          <cell r="AJ32">
            <v>675029</v>
          </cell>
          <cell r="AK32">
            <v>115502</v>
          </cell>
          <cell r="AL32">
            <v>19102</v>
          </cell>
          <cell r="AM32">
            <v>0</v>
          </cell>
          <cell r="AN32">
            <v>160738</v>
          </cell>
          <cell r="AO32">
            <v>9753</v>
          </cell>
          <cell r="AP32">
            <v>0</v>
          </cell>
          <cell r="AQ32">
            <v>52538</v>
          </cell>
          <cell r="AR32">
            <v>38709</v>
          </cell>
          <cell r="AS32">
            <v>53807</v>
          </cell>
          <cell r="AT32">
            <v>7596</v>
          </cell>
          <cell r="AU32">
            <v>55705</v>
          </cell>
          <cell r="AV32">
            <v>169595</v>
          </cell>
          <cell r="AW32">
            <v>188</v>
          </cell>
          <cell r="AX32">
            <v>0</v>
          </cell>
          <cell r="AY32">
            <v>0</v>
          </cell>
          <cell r="AZ32">
            <v>24801</v>
          </cell>
          <cell r="BA32">
            <v>-24989</v>
          </cell>
          <cell r="BE32" t="str">
            <v>N/A</v>
          </cell>
          <cell r="BF32" t="str">
            <v>N/A</v>
          </cell>
          <cell r="BG32" t="str">
            <v>N/A</v>
          </cell>
        </row>
        <row r="33">
          <cell r="A33">
            <v>36493</v>
          </cell>
          <cell r="B33">
            <v>244485</v>
          </cell>
          <cell r="C33">
            <v>194496</v>
          </cell>
          <cell r="D33">
            <v>2545629</v>
          </cell>
          <cell r="E33">
            <v>506737</v>
          </cell>
          <cell r="F33">
            <v>1925892</v>
          </cell>
          <cell r="G33">
            <v>843365</v>
          </cell>
          <cell r="H33">
            <v>0</v>
          </cell>
          <cell r="I33">
            <v>149180</v>
          </cell>
          <cell r="J33">
            <v>337516</v>
          </cell>
          <cell r="K33">
            <v>989159</v>
          </cell>
          <cell r="L33">
            <v>538924</v>
          </cell>
          <cell r="M33">
            <v>39184</v>
          </cell>
          <cell r="N33">
            <v>46287</v>
          </cell>
          <cell r="O33">
            <v>0</v>
          </cell>
          <cell r="P33">
            <v>102300</v>
          </cell>
          <cell r="Q33">
            <v>292652</v>
          </cell>
          <cell r="R33">
            <v>143932</v>
          </cell>
          <cell r="S33">
            <v>73129</v>
          </cell>
          <cell r="T33">
            <v>118676</v>
          </cell>
          <cell r="U33">
            <v>297170</v>
          </cell>
          <cell r="V33">
            <v>343261</v>
          </cell>
          <cell r="W33">
            <v>103967</v>
          </cell>
          <cell r="X33">
            <v>882846</v>
          </cell>
          <cell r="Y33">
            <v>132464</v>
          </cell>
          <cell r="Z33">
            <v>27667</v>
          </cell>
          <cell r="AA33">
            <v>12271</v>
          </cell>
          <cell r="AB33">
            <v>49620</v>
          </cell>
          <cell r="AC33">
            <v>46779</v>
          </cell>
          <cell r="AD33">
            <v>90409</v>
          </cell>
          <cell r="AE33">
            <v>62803</v>
          </cell>
          <cell r="AF33">
            <v>9733</v>
          </cell>
          <cell r="AG33">
            <v>12053</v>
          </cell>
          <cell r="AH33">
            <v>118927</v>
          </cell>
          <cell r="AI33">
            <v>458266</v>
          </cell>
          <cell r="AJ33">
            <v>673371</v>
          </cell>
          <cell r="AK33">
            <v>114023</v>
          </cell>
          <cell r="AL33">
            <v>19102</v>
          </cell>
          <cell r="AM33">
            <v>0</v>
          </cell>
          <cell r="AN33">
            <v>160738</v>
          </cell>
          <cell r="AO33">
            <v>9753</v>
          </cell>
          <cell r="AP33">
            <v>0</v>
          </cell>
          <cell r="AQ33">
            <v>52538</v>
          </cell>
          <cell r="AR33">
            <v>38794</v>
          </cell>
          <cell r="AS33">
            <v>53087</v>
          </cell>
          <cell r="AT33">
            <v>7596</v>
          </cell>
          <cell r="AU33">
            <v>55582</v>
          </cell>
          <cell r="AV33">
            <v>169556</v>
          </cell>
          <cell r="AW33">
            <v>188</v>
          </cell>
          <cell r="AX33">
            <v>0</v>
          </cell>
          <cell r="AY33">
            <v>0</v>
          </cell>
          <cell r="AZ33">
            <v>24801</v>
          </cell>
          <cell r="BA33">
            <v>-24989</v>
          </cell>
          <cell r="BE33" t="str">
            <v>N/A</v>
          </cell>
          <cell r="BF33" t="str">
            <v>N/A</v>
          </cell>
          <cell r="BG33" t="str">
            <v>N/A</v>
          </cell>
        </row>
        <row r="34">
          <cell r="A34">
            <v>36494</v>
          </cell>
          <cell r="B34">
            <v>244557</v>
          </cell>
          <cell r="C34">
            <v>225526</v>
          </cell>
          <cell r="D34">
            <v>2593935</v>
          </cell>
          <cell r="E34">
            <v>581675</v>
          </cell>
          <cell r="F34">
            <v>1899358</v>
          </cell>
          <cell r="G34">
            <v>916754</v>
          </cell>
          <cell r="H34">
            <v>0</v>
          </cell>
          <cell r="I34">
            <v>141414</v>
          </cell>
          <cell r="J34">
            <v>397647</v>
          </cell>
          <cell r="K34">
            <v>911704</v>
          </cell>
          <cell r="L34">
            <v>465541</v>
          </cell>
          <cell r="M34">
            <v>97917</v>
          </cell>
          <cell r="N34">
            <v>43251</v>
          </cell>
          <cell r="O34">
            <v>15881</v>
          </cell>
          <cell r="P34">
            <v>97605</v>
          </cell>
          <cell r="Q34">
            <v>312487</v>
          </cell>
          <cell r="R34">
            <v>128462</v>
          </cell>
          <cell r="S34">
            <v>69037</v>
          </cell>
          <cell r="T34">
            <v>117634</v>
          </cell>
          <cell r="U34">
            <v>304112</v>
          </cell>
          <cell r="V34">
            <v>329313</v>
          </cell>
          <cell r="W34">
            <v>60177</v>
          </cell>
          <cell r="X34">
            <v>890610</v>
          </cell>
          <cell r="Y34">
            <v>135461</v>
          </cell>
          <cell r="Z34">
            <v>46105</v>
          </cell>
          <cell r="AA34">
            <v>10855</v>
          </cell>
          <cell r="AB34">
            <v>45437</v>
          </cell>
          <cell r="AC34">
            <v>86165</v>
          </cell>
          <cell r="AD34">
            <v>98817</v>
          </cell>
          <cell r="AE34">
            <v>60479</v>
          </cell>
          <cell r="AF34">
            <v>9982</v>
          </cell>
          <cell r="AG34">
            <v>12412</v>
          </cell>
          <cell r="AH34">
            <v>107593</v>
          </cell>
          <cell r="AI34">
            <v>465019</v>
          </cell>
          <cell r="AJ34">
            <v>675019</v>
          </cell>
          <cell r="AK34">
            <v>123905</v>
          </cell>
          <cell r="AL34">
            <v>0</v>
          </cell>
          <cell r="AM34">
            <v>7836</v>
          </cell>
          <cell r="AN34">
            <v>159333</v>
          </cell>
          <cell r="AO34">
            <v>0</v>
          </cell>
          <cell r="AP34">
            <v>0</v>
          </cell>
          <cell r="AQ34">
            <v>60826</v>
          </cell>
          <cell r="AR34">
            <v>28894</v>
          </cell>
          <cell r="AS34">
            <v>53087</v>
          </cell>
          <cell r="AT34">
            <v>7596</v>
          </cell>
          <cell r="AU34">
            <v>65678</v>
          </cell>
          <cell r="AV34">
            <v>163924</v>
          </cell>
          <cell r="AW34">
            <v>0</v>
          </cell>
          <cell r="AX34">
            <v>0</v>
          </cell>
          <cell r="AY34">
            <v>0</v>
          </cell>
          <cell r="AZ34">
            <v>37460</v>
          </cell>
          <cell r="BA34">
            <v>-37460</v>
          </cell>
          <cell r="BE34" t="str">
            <v>N/A</v>
          </cell>
          <cell r="BF34" t="str">
            <v>N/A</v>
          </cell>
          <cell r="BG34" t="str">
            <v>N/A</v>
          </cell>
        </row>
        <row r="35">
          <cell r="A35">
            <v>36495</v>
          </cell>
          <cell r="B35">
            <v>185487</v>
          </cell>
          <cell r="C35">
            <v>281096</v>
          </cell>
          <cell r="D35">
            <v>2710153</v>
          </cell>
          <cell r="E35">
            <v>561447</v>
          </cell>
          <cell r="F35">
            <v>2021956</v>
          </cell>
          <cell r="G35">
            <v>1036731</v>
          </cell>
          <cell r="H35">
            <v>0</v>
          </cell>
          <cell r="I35">
            <v>150029</v>
          </cell>
          <cell r="J35">
            <v>467427</v>
          </cell>
          <cell r="K35">
            <v>960808</v>
          </cell>
          <cell r="L35">
            <v>450321</v>
          </cell>
          <cell r="M35">
            <v>87013</v>
          </cell>
          <cell r="N35">
            <v>76426</v>
          </cell>
          <cell r="O35">
            <v>40512</v>
          </cell>
          <cell r="P35">
            <v>108794</v>
          </cell>
          <cell r="Q35">
            <v>306665</v>
          </cell>
          <cell r="R35">
            <v>130925</v>
          </cell>
          <cell r="S35">
            <v>29434</v>
          </cell>
          <cell r="T35">
            <v>137975</v>
          </cell>
          <cell r="U35">
            <v>303527</v>
          </cell>
          <cell r="V35">
            <v>386315</v>
          </cell>
          <cell r="W35">
            <v>35136</v>
          </cell>
          <cell r="X35">
            <v>921373</v>
          </cell>
          <cell r="Y35">
            <v>158830</v>
          </cell>
          <cell r="Z35">
            <v>83891</v>
          </cell>
          <cell r="AA35">
            <v>11722</v>
          </cell>
          <cell r="AB35">
            <v>24166</v>
          </cell>
          <cell r="AC35">
            <v>78108</v>
          </cell>
          <cell r="AD35">
            <v>125737</v>
          </cell>
          <cell r="AE35">
            <v>64620</v>
          </cell>
          <cell r="AF35">
            <v>17749</v>
          </cell>
          <cell r="AG35">
            <v>11920</v>
          </cell>
          <cell r="AH35">
            <v>87885</v>
          </cell>
          <cell r="AI35">
            <v>465019</v>
          </cell>
          <cell r="AJ35">
            <v>664198</v>
          </cell>
          <cell r="AK35">
            <v>124185</v>
          </cell>
          <cell r="AL35">
            <v>29608</v>
          </cell>
          <cell r="AM35">
            <v>0</v>
          </cell>
          <cell r="AN35">
            <v>159417</v>
          </cell>
          <cell r="AO35">
            <v>9382</v>
          </cell>
          <cell r="AP35">
            <v>0</v>
          </cell>
          <cell r="AQ35">
            <v>15096</v>
          </cell>
          <cell r="AR35">
            <v>20698</v>
          </cell>
          <cell r="AS35">
            <v>53387</v>
          </cell>
          <cell r="AT35">
            <v>6637</v>
          </cell>
          <cell r="AU35">
            <v>55186</v>
          </cell>
          <cell r="AV35">
            <v>150491</v>
          </cell>
          <cell r="AW35">
            <v>0</v>
          </cell>
          <cell r="AX35">
            <v>0</v>
          </cell>
          <cell r="AY35">
            <v>0</v>
          </cell>
          <cell r="AZ35">
            <v>24801</v>
          </cell>
          <cell r="BA35">
            <v>-24801</v>
          </cell>
          <cell r="BE35" t="str">
            <v>N/A</v>
          </cell>
          <cell r="BF35" t="str">
            <v>N/A</v>
          </cell>
          <cell r="BG35" t="str">
            <v>N/A</v>
          </cell>
        </row>
        <row r="36">
          <cell r="A36">
            <v>36496</v>
          </cell>
          <cell r="B36">
            <v>175194</v>
          </cell>
          <cell r="C36">
            <v>295930</v>
          </cell>
          <cell r="D36">
            <v>2661241</v>
          </cell>
          <cell r="E36">
            <v>560498</v>
          </cell>
          <cell r="F36">
            <v>1997799</v>
          </cell>
          <cell r="G36">
            <v>1042354</v>
          </cell>
          <cell r="H36">
            <v>0</v>
          </cell>
          <cell r="I36">
            <v>145467</v>
          </cell>
          <cell r="J36">
            <v>461065</v>
          </cell>
          <cell r="K36">
            <v>1018754</v>
          </cell>
          <cell r="L36">
            <v>434094</v>
          </cell>
          <cell r="M36">
            <v>46260</v>
          </cell>
          <cell r="N36">
            <v>57361</v>
          </cell>
          <cell r="O36">
            <v>40545</v>
          </cell>
          <cell r="P36">
            <v>126315</v>
          </cell>
          <cell r="Q36">
            <v>323107</v>
          </cell>
          <cell r="R36">
            <v>123200</v>
          </cell>
          <cell r="S36">
            <v>20286</v>
          </cell>
          <cell r="T36">
            <v>137975</v>
          </cell>
          <cell r="U36">
            <v>287854</v>
          </cell>
          <cell r="V36">
            <v>376102</v>
          </cell>
          <cell r="W36">
            <v>42650</v>
          </cell>
          <cell r="X36">
            <v>930219</v>
          </cell>
          <cell r="Y36">
            <v>163178</v>
          </cell>
          <cell r="Z36">
            <v>60983</v>
          </cell>
          <cell r="AA36">
            <v>11711</v>
          </cell>
          <cell r="AB36">
            <v>24048</v>
          </cell>
          <cell r="AC36">
            <v>62658</v>
          </cell>
          <cell r="AD36">
            <v>123021</v>
          </cell>
          <cell r="AE36">
            <v>64350</v>
          </cell>
          <cell r="AF36">
            <v>19338</v>
          </cell>
          <cell r="AG36">
            <v>19692</v>
          </cell>
          <cell r="AH36">
            <v>88224</v>
          </cell>
          <cell r="AI36">
            <v>465019</v>
          </cell>
          <cell r="AJ36">
            <v>647504</v>
          </cell>
          <cell r="AK36">
            <v>124661</v>
          </cell>
          <cell r="AL36">
            <v>0</v>
          </cell>
          <cell r="AM36">
            <v>0</v>
          </cell>
          <cell r="AN36">
            <v>163177</v>
          </cell>
          <cell r="AO36">
            <v>0</v>
          </cell>
          <cell r="AP36">
            <v>0</v>
          </cell>
          <cell r="AQ36">
            <v>15103</v>
          </cell>
          <cell r="AR36">
            <v>30858</v>
          </cell>
          <cell r="AS36">
            <v>52756</v>
          </cell>
          <cell r="AT36">
            <v>6637</v>
          </cell>
          <cell r="AU36">
            <v>42654</v>
          </cell>
          <cell r="AV36">
            <v>139643</v>
          </cell>
          <cell r="AW36">
            <v>0</v>
          </cell>
          <cell r="AX36">
            <v>0</v>
          </cell>
          <cell r="AY36">
            <v>0</v>
          </cell>
          <cell r="AZ36">
            <v>24606</v>
          </cell>
          <cell r="BA36">
            <v>-24606</v>
          </cell>
          <cell r="BE36" t="str">
            <v>N/A</v>
          </cell>
          <cell r="BF36" t="str">
            <v>N/A</v>
          </cell>
          <cell r="BG36" t="str">
            <v>N/A</v>
          </cell>
        </row>
        <row r="37">
          <cell r="A37">
            <v>36497</v>
          </cell>
          <cell r="B37">
            <v>149377</v>
          </cell>
          <cell r="C37">
            <v>396709</v>
          </cell>
          <cell r="D37">
            <v>2684636</v>
          </cell>
          <cell r="E37">
            <v>609349</v>
          </cell>
          <cell r="F37">
            <v>1969579</v>
          </cell>
          <cell r="G37">
            <v>1077840</v>
          </cell>
          <cell r="H37">
            <v>0</v>
          </cell>
          <cell r="I37">
            <v>149282</v>
          </cell>
          <cell r="J37">
            <v>345068</v>
          </cell>
          <cell r="K37">
            <v>1037835</v>
          </cell>
          <cell r="L37">
            <v>514600</v>
          </cell>
          <cell r="M37">
            <v>49004</v>
          </cell>
          <cell r="N37">
            <v>63722</v>
          </cell>
          <cell r="O37">
            <v>40545</v>
          </cell>
          <cell r="P37">
            <v>122185</v>
          </cell>
          <cell r="Q37">
            <v>358842</v>
          </cell>
          <cell r="R37">
            <v>154181</v>
          </cell>
          <cell r="S37">
            <v>14584</v>
          </cell>
          <cell r="T37">
            <v>102510</v>
          </cell>
          <cell r="U37">
            <v>287380</v>
          </cell>
          <cell r="V37">
            <v>370106</v>
          </cell>
          <cell r="W37">
            <v>56452</v>
          </cell>
          <cell r="X37">
            <v>921899</v>
          </cell>
          <cell r="Y37">
            <v>166780</v>
          </cell>
          <cell r="Z37">
            <v>42052</v>
          </cell>
          <cell r="AA37">
            <v>11711</v>
          </cell>
          <cell r="AB37">
            <v>24048</v>
          </cell>
          <cell r="AC37">
            <v>48665</v>
          </cell>
          <cell r="AD37">
            <v>146232</v>
          </cell>
          <cell r="AE37">
            <v>49185</v>
          </cell>
          <cell r="AF37">
            <v>42815</v>
          </cell>
          <cell r="AG37">
            <v>11932</v>
          </cell>
          <cell r="AH37">
            <v>83806</v>
          </cell>
          <cell r="AI37">
            <v>534191</v>
          </cell>
          <cell r="AJ37">
            <v>675019</v>
          </cell>
          <cell r="AK37">
            <v>124725</v>
          </cell>
          <cell r="AL37">
            <v>0</v>
          </cell>
          <cell r="AM37">
            <v>0</v>
          </cell>
          <cell r="AN37">
            <v>163178</v>
          </cell>
          <cell r="AO37">
            <v>0</v>
          </cell>
          <cell r="AP37">
            <v>0</v>
          </cell>
          <cell r="AQ37">
            <v>19451</v>
          </cell>
          <cell r="AR37">
            <v>31354</v>
          </cell>
          <cell r="AS37">
            <v>52756</v>
          </cell>
          <cell r="AT37">
            <v>6637</v>
          </cell>
          <cell r="AU37">
            <v>11860</v>
          </cell>
          <cell r="AV37">
            <v>109260</v>
          </cell>
          <cell r="AW37">
            <v>0</v>
          </cell>
          <cell r="AX37">
            <v>0</v>
          </cell>
          <cell r="AY37">
            <v>0</v>
          </cell>
          <cell r="AZ37">
            <v>31213</v>
          </cell>
          <cell r="BA37">
            <v>-31213</v>
          </cell>
          <cell r="BE37" t="str">
            <v>N/A</v>
          </cell>
          <cell r="BF37" t="str">
            <v>N/A</v>
          </cell>
          <cell r="BG37" t="str">
            <v>N/A</v>
          </cell>
        </row>
        <row r="38">
          <cell r="A38">
            <v>36498</v>
          </cell>
          <cell r="B38">
            <v>175809</v>
          </cell>
          <cell r="C38">
            <v>386655</v>
          </cell>
          <cell r="D38">
            <v>2697155</v>
          </cell>
          <cell r="E38">
            <v>593148</v>
          </cell>
          <cell r="F38">
            <v>2001293</v>
          </cell>
          <cell r="G38">
            <v>1074312</v>
          </cell>
          <cell r="H38">
            <v>0</v>
          </cell>
          <cell r="I38">
            <v>149415</v>
          </cell>
          <cell r="J38">
            <v>431416</v>
          </cell>
          <cell r="K38">
            <v>992554</v>
          </cell>
          <cell r="L38">
            <v>427035</v>
          </cell>
          <cell r="M38">
            <v>71156</v>
          </cell>
          <cell r="N38">
            <v>91835</v>
          </cell>
          <cell r="O38">
            <v>47400</v>
          </cell>
          <cell r="P38">
            <v>75213</v>
          </cell>
          <cell r="Q38">
            <v>352738</v>
          </cell>
          <cell r="R38">
            <v>160712</v>
          </cell>
          <cell r="S38">
            <v>16365</v>
          </cell>
          <cell r="T38">
            <v>100040</v>
          </cell>
          <cell r="U38">
            <v>277059</v>
          </cell>
          <cell r="V38">
            <v>370000</v>
          </cell>
          <cell r="W38">
            <v>65609</v>
          </cell>
          <cell r="X38">
            <v>936300</v>
          </cell>
          <cell r="Y38">
            <v>148557</v>
          </cell>
          <cell r="Z38">
            <v>42052</v>
          </cell>
          <cell r="AA38">
            <v>11711</v>
          </cell>
          <cell r="AB38">
            <v>24048</v>
          </cell>
          <cell r="AC38">
            <v>71730</v>
          </cell>
          <cell r="AD38">
            <v>161275</v>
          </cell>
          <cell r="AE38">
            <v>78163</v>
          </cell>
          <cell r="AF38">
            <v>20665</v>
          </cell>
          <cell r="AG38">
            <v>16362</v>
          </cell>
          <cell r="AH38">
            <v>87145</v>
          </cell>
          <cell r="AI38">
            <v>534982</v>
          </cell>
          <cell r="AJ38">
            <v>675029</v>
          </cell>
          <cell r="AK38">
            <v>125301</v>
          </cell>
          <cell r="AL38">
            <v>15777</v>
          </cell>
          <cell r="AM38">
            <v>0</v>
          </cell>
          <cell r="AN38">
            <v>173125</v>
          </cell>
          <cell r="AO38">
            <v>0</v>
          </cell>
          <cell r="AP38">
            <v>0</v>
          </cell>
          <cell r="AQ38">
            <v>19644</v>
          </cell>
          <cell r="AR38">
            <v>31776</v>
          </cell>
          <cell r="AS38">
            <v>53440</v>
          </cell>
          <cell r="AT38">
            <v>6637</v>
          </cell>
          <cell r="AU38">
            <v>30474</v>
          </cell>
          <cell r="AV38">
            <v>135300</v>
          </cell>
          <cell r="AW38">
            <v>0</v>
          </cell>
          <cell r="AX38">
            <v>0</v>
          </cell>
          <cell r="AY38">
            <v>0</v>
          </cell>
          <cell r="AZ38">
            <v>37160</v>
          </cell>
          <cell r="BA38">
            <v>-37160</v>
          </cell>
          <cell r="BE38" t="str">
            <v>N/A</v>
          </cell>
          <cell r="BF38" t="str">
            <v>N/A</v>
          </cell>
          <cell r="BG38" t="str">
            <v>N/A</v>
          </cell>
        </row>
        <row r="39">
          <cell r="A39">
            <v>36499</v>
          </cell>
          <cell r="B39">
            <v>185146</v>
          </cell>
          <cell r="C39">
            <v>363049</v>
          </cell>
          <cell r="D39">
            <v>2664014</v>
          </cell>
          <cell r="E39">
            <v>591996</v>
          </cell>
          <cell r="F39">
            <v>1973376</v>
          </cell>
          <cell r="G39">
            <v>1042938</v>
          </cell>
          <cell r="H39">
            <v>0</v>
          </cell>
          <cell r="I39">
            <v>146484</v>
          </cell>
          <cell r="J39">
            <v>423603</v>
          </cell>
          <cell r="K39">
            <v>995634</v>
          </cell>
          <cell r="L39">
            <v>412921</v>
          </cell>
          <cell r="M39">
            <v>63534</v>
          </cell>
          <cell r="N39">
            <v>91835</v>
          </cell>
          <cell r="O39">
            <v>28087</v>
          </cell>
          <cell r="P39">
            <v>113642</v>
          </cell>
          <cell r="Q39">
            <v>354527</v>
          </cell>
          <cell r="R39">
            <v>157681</v>
          </cell>
          <cell r="S39">
            <v>8953</v>
          </cell>
          <cell r="T39">
            <v>103007</v>
          </cell>
          <cell r="U39">
            <v>283213</v>
          </cell>
          <cell r="V39">
            <v>358451</v>
          </cell>
          <cell r="W39">
            <v>68501</v>
          </cell>
          <cell r="X39">
            <v>910000</v>
          </cell>
          <cell r="Y39">
            <v>148716</v>
          </cell>
          <cell r="Z39">
            <v>42052</v>
          </cell>
          <cell r="AA39">
            <v>11711</v>
          </cell>
          <cell r="AB39">
            <v>24048</v>
          </cell>
          <cell r="AC39">
            <v>64585</v>
          </cell>
          <cell r="AD39">
            <v>138814</v>
          </cell>
          <cell r="AE39">
            <v>77450</v>
          </cell>
          <cell r="AF39">
            <v>20648</v>
          </cell>
          <cell r="AG39">
            <v>16340</v>
          </cell>
          <cell r="AH39">
            <v>87138</v>
          </cell>
          <cell r="AI39">
            <v>539399</v>
          </cell>
          <cell r="AJ39">
            <v>675029</v>
          </cell>
          <cell r="AK39">
            <v>125127</v>
          </cell>
          <cell r="AL39">
            <v>15777</v>
          </cell>
          <cell r="AM39">
            <v>0</v>
          </cell>
          <cell r="AN39">
            <v>173121</v>
          </cell>
          <cell r="AO39">
            <v>0</v>
          </cell>
          <cell r="AP39">
            <v>0</v>
          </cell>
          <cell r="AQ39">
            <v>19644</v>
          </cell>
          <cell r="AR39">
            <v>30803</v>
          </cell>
          <cell r="AS39">
            <v>53440</v>
          </cell>
          <cell r="AT39">
            <v>6670</v>
          </cell>
          <cell r="AU39">
            <v>30495</v>
          </cell>
          <cell r="AV39">
            <v>144241</v>
          </cell>
          <cell r="AW39">
            <v>0</v>
          </cell>
          <cell r="AX39">
            <v>0</v>
          </cell>
          <cell r="AY39">
            <v>0</v>
          </cell>
          <cell r="AZ39">
            <v>24875</v>
          </cell>
          <cell r="BA39">
            <v>-24875</v>
          </cell>
          <cell r="BE39" t="str">
            <v>N/A</v>
          </cell>
          <cell r="BF39" t="str">
            <v>N/A</v>
          </cell>
          <cell r="BG39" t="str">
            <v>N/A</v>
          </cell>
        </row>
        <row r="40">
          <cell r="A40">
            <v>36500</v>
          </cell>
          <cell r="B40">
            <v>186070</v>
          </cell>
          <cell r="C40">
            <v>347398</v>
          </cell>
          <cell r="D40">
            <v>2678575</v>
          </cell>
          <cell r="E40">
            <v>585541</v>
          </cell>
          <cell r="F40">
            <v>1992797</v>
          </cell>
          <cell r="G40">
            <v>1056687</v>
          </cell>
          <cell r="H40">
            <v>0</v>
          </cell>
          <cell r="I40">
            <v>145250</v>
          </cell>
          <cell r="J40">
            <v>427801</v>
          </cell>
          <cell r="K40">
            <v>993923</v>
          </cell>
          <cell r="L40">
            <v>414538</v>
          </cell>
          <cell r="M40">
            <v>60579</v>
          </cell>
          <cell r="N40">
            <v>91835</v>
          </cell>
          <cell r="O40">
            <v>31055</v>
          </cell>
          <cell r="P40">
            <v>10449</v>
          </cell>
          <cell r="Q40">
            <v>363089</v>
          </cell>
          <cell r="R40">
            <v>155521</v>
          </cell>
          <cell r="S40">
            <v>8826</v>
          </cell>
          <cell r="T40">
            <v>97746</v>
          </cell>
          <cell r="U40">
            <v>280531</v>
          </cell>
          <cell r="V40">
            <v>357199</v>
          </cell>
          <cell r="W40">
            <v>68426</v>
          </cell>
          <cell r="X40">
            <v>936902</v>
          </cell>
          <cell r="Y40">
            <v>166393</v>
          </cell>
          <cell r="Z40">
            <v>56548</v>
          </cell>
          <cell r="AA40">
            <v>11711</v>
          </cell>
          <cell r="AB40">
            <v>24048</v>
          </cell>
          <cell r="AC40">
            <v>68836</v>
          </cell>
          <cell r="AD40">
            <v>146416</v>
          </cell>
          <cell r="AE40">
            <v>76009</v>
          </cell>
          <cell r="AF40">
            <v>20575</v>
          </cell>
          <cell r="AG40">
            <v>16252</v>
          </cell>
          <cell r="AH40">
            <v>87147</v>
          </cell>
          <cell r="AI40">
            <v>544728</v>
          </cell>
          <cell r="AJ40">
            <v>675019</v>
          </cell>
          <cell r="AK40">
            <v>119455</v>
          </cell>
          <cell r="AL40">
            <v>15777</v>
          </cell>
          <cell r="AM40">
            <v>0</v>
          </cell>
          <cell r="AN40">
            <v>173123</v>
          </cell>
          <cell r="AO40">
            <v>0</v>
          </cell>
          <cell r="AP40">
            <v>0</v>
          </cell>
          <cell r="AQ40">
            <v>19644</v>
          </cell>
          <cell r="AR40">
            <v>31388</v>
          </cell>
          <cell r="AS40">
            <v>53440</v>
          </cell>
          <cell r="AT40">
            <v>6670</v>
          </cell>
          <cell r="AU40">
            <v>30506</v>
          </cell>
          <cell r="AV40">
            <v>145156</v>
          </cell>
          <cell r="AW40">
            <v>0</v>
          </cell>
          <cell r="AX40">
            <v>0</v>
          </cell>
          <cell r="AY40">
            <v>0</v>
          </cell>
          <cell r="AZ40">
            <v>24875</v>
          </cell>
          <cell r="BA40">
            <v>-24875</v>
          </cell>
          <cell r="BE40" t="str">
            <v>N/A</v>
          </cell>
          <cell r="BF40" t="str">
            <v>N/A</v>
          </cell>
          <cell r="BG40" t="str">
            <v>N/A</v>
          </cell>
        </row>
        <row r="41">
          <cell r="A41">
            <v>36501</v>
          </cell>
          <cell r="B41">
            <v>193774</v>
          </cell>
          <cell r="C41">
            <v>269108</v>
          </cell>
          <cell r="D41">
            <v>2502107</v>
          </cell>
          <cell r="E41">
            <v>522022</v>
          </cell>
          <cell r="F41">
            <v>1888357</v>
          </cell>
          <cell r="G41">
            <v>1000090</v>
          </cell>
          <cell r="H41">
            <v>0</v>
          </cell>
          <cell r="I41">
            <v>147105</v>
          </cell>
          <cell r="J41">
            <v>402689</v>
          </cell>
          <cell r="K41">
            <v>937045</v>
          </cell>
          <cell r="L41">
            <v>357259</v>
          </cell>
          <cell r="M41">
            <v>66858</v>
          </cell>
          <cell r="N41">
            <v>85276</v>
          </cell>
          <cell r="O41">
            <v>28087</v>
          </cell>
          <cell r="P41">
            <v>115530</v>
          </cell>
          <cell r="Q41">
            <v>345393</v>
          </cell>
          <cell r="R41">
            <v>151438</v>
          </cell>
          <cell r="S41">
            <v>18354</v>
          </cell>
          <cell r="T41">
            <v>114214</v>
          </cell>
          <cell r="U41">
            <v>296323</v>
          </cell>
          <cell r="V41">
            <v>340712</v>
          </cell>
          <cell r="W41">
            <v>72447</v>
          </cell>
          <cell r="X41">
            <v>750000</v>
          </cell>
          <cell r="Y41">
            <v>148541</v>
          </cell>
          <cell r="Z41">
            <v>46563</v>
          </cell>
          <cell r="AA41">
            <v>11711</v>
          </cell>
          <cell r="AB41">
            <v>24048</v>
          </cell>
          <cell r="AC41">
            <v>77380</v>
          </cell>
          <cell r="AD41">
            <v>152123</v>
          </cell>
          <cell r="AE41">
            <v>65712</v>
          </cell>
          <cell r="AF41">
            <v>19457</v>
          </cell>
          <cell r="AG41">
            <v>15431</v>
          </cell>
          <cell r="AH41">
            <v>84425</v>
          </cell>
          <cell r="AI41">
            <v>518908</v>
          </cell>
          <cell r="AJ41">
            <v>675019</v>
          </cell>
          <cell r="AK41">
            <v>119418</v>
          </cell>
          <cell r="AL41">
            <v>31934</v>
          </cell>
          <cell r="AM41">
            <v>0</v>
          </cell>
          <cell r="AN41">
            <v>170459</v>
          </cell>
          <cell r="AO41">
            <v>0</v>
          </cell>
          <cell r="AP41">
            <v>0</v>
          </cell>
          <cell r="AQ41">
            <v>15293</v>
          </cell>
          <cell r="AR41">
            <v>32519</v>
          </cell>
          <cell r="AS41">
            <v>53440</v>
          </cell>
          <cell r="AT41">
            <v>6670</v>
          </cell>
          <cell r="AU41">
            <v>38987</v>
          </cell>
          <cell r="AV41">
            <v>154418</v>
          </cell>
          <cell r="AW41">
            <v>0</v>
          </cell>
          <cell r="AX41">
            <v>0</v>
          </cell>
          <cell r="AY41">
            <v>0</v>
          </cell>
          <cell r="AZ41">
            <v>24875</v>
          </cell>
          <cell r="BA41">
            <v>-24875</v>
          </cell>
          <cell r="BB41">
            <v>0</v>
          </cell>
          <cell r="BC41">
            <v>6372</v>
          </cell>
          <cell r="BD41">
            <v>44248</v>
          </cell>
          <cell r="BE41" t="str">
            <v>N/A</v>
          </cell>
          <cell r="BF41" t="str">
            <v>N/A</v>
          </cell>
          <cell r="BG41" t="str">
            <v>N/A</v>
          </cell>
        </row>
        <row r="42">
          <cell r="A42">
            <v>36502</v>
          </cell>
          <cell r="B42">
            <v>124215</v>
          </cell>
          <cell r="C42">
            <v>412220</v>
          </cell>
          <cell r="D42">
            <v>2626687</v>
          </cell>
          <cell r="E42">
            <v>608405</v>
          </cell>
          <cell r="F42">
            <v>1913100</v>
          </cell>
          <cell r="G42">
            <v>1173138</v>
          </cell>
          <cell r="H42">
            <v>0</v>
          </cell>
          <cell r="I42">
            <v>147280</v>
          </cell>
          <cell r="J42">
            <v>359451</v>
          </cell>
          <cell r="K42">
            <v>1050258</v>
          </cell>
          <cell r="L42">
            <v>441509</v>
          </cell>
          <cell r="M42">
            <v>53672</v>
          </cell>
          <cell r="N42">
            <v>28651</v>
          </cell>
          <cell r="O42">
            <v>0</v>
          </cell>
          <cell r="P42">
            <v>125519</v>
          </cell>
          <cell r="Q42">
            <v>334047</v>
          </cell>
          <cell r="R42">
            <v>158064</v>
          </cell>
          <cell r="S42">
            <v>12919</v>
          </cell>
          <cell r="T42">
            <v>107023</v>
          </cell>
          <cell r="U42">
            <v>291812</v>
          </cell>
          <cell r="V42">
            <v>380092</v>
          </cell>
          <cell r="W42">
            <v>63147</v>
          </cell>
          <cell r="X42">
            <v>750000</v>
          </cell>
          <cell r="Y42">
            <v>168496</v>
          </cell>
          <cell r="Z42">
            <v>62476</v>
          </cell>
          <cell r="AA42">
            <v>11711</v>
          </cell>
          <cell r="AB42">
            <v>43286</v>
          </cell>
          <cell r="AC42">
            <v>64451</v>
          </cell>
          <cell r="AD42">
            <v>209948</v>
          </cell>
          <cell r="AE42">
            <v>122246</v>
          </cell>
          <cell r="AF42">
            <v>22943</v>
          </cell>
          <cell r="AG42">
            <v>18750</v>
          </cell>
          <cell r="AH42">
            <v>93055</v>
          </cell>
          <cell r="AI42">
            <v>531444</v>
          </cell>
          <cell r="AJ42">
            <v>675009</v>
          </cell>
          <cell r="AK42">
            <v>125728</v>
          </cell>
          <cell r="AL42">
            <v>29469</v>
          </cell>
          <cell r="AM42">
            <v>6562</v>
          </cell>
          <cell r="AN42">
            <v>168296</v>
          </cell>
          <cell r="AO42">
            <v>0</v>
          </cell>
          <cell r="AP42">
            <v>0</v>
          </cell>
          <cell r="AQ42">
            <v>10269</v>
          </cell>
          <cell r="AR42">
            <v>31986</v>
          </cell>
          <cell r="AS42">
            <v>53440</v>
          </cell>
          <cell r="AT42">
            <v>6668</v>
          </cell>
          <cell r="AU42">
            <v>0</v>
          </cell>
          <cell r="AV42">
            <v>90274</v>
          </cell>
          <cell r="AW42">
            <v>0</v>
          </cell>
          <cell r="AX42">
            <v>0</v>
          </cell>
          <cell r="AY42">
            <v>0</v>
          </cell>
          <cell r="AZ42">
            <v>24875</v>
          </cell>
          <cell r="BA42">
            <v>-24875</v>
          </cell>
          <cell r="BB42">
            <v>16870</v>
          </cell>
          <cell r="BC42">
            <v>5397</v>
          </cell>
          <cell r="BD42">
            <v>51615</v>
          </cell>
          <cell r="BE42" t="str">
            <v>N/A</v>
          </cell>
          <cell r="BF42" t="str">
            <v>N/A</v>
          </cell>
          <cell r="BG42">
            <v>178210</v>
          </cell>
        </row>
        <row r="43">
          <cell r="A43">
            <v>36503</v>
          </cell>
          <cell r="B43">
            <v>119889</v>
          </cell>
          <cell r="C43">
            <v>308271</v>
          </cell>
          <cell r="D43">
            <v>2540567</v>
          </cell>
          <cell r="E43">
            <v>476012</v>
          </cell>
          <cell r="F43">
            <v>1958253</v>
          </cell>
          <cell r="G43">
            <v>1150408</v>
          </cell>
          <cell r="H43">
            <v>0</v>
          </cell>
          <cell r="I43">
            <v>153903</v>
          </cell>
          <cell r="J43">
            <v>373598</v>
          </cell>
          <cell r="K43">
            <v>962116</v>
          </cell>
          <cell r="L43">
            <v>468011</v>
          </cell>
          <cell r="M43">
            <v>16028</v>
          </cell>
          <cell r="N43">
            <v>0</v>
          </cell>
          <cell r="O43">
            <v>0</v>
          </cell>
          <cell r="P43">
            <v>92521</v>
          </cell>
          <cell r="Q43">
            <v>333951</v>
          </cell>
          <cell r="R43">
            <v>156977</v>
          </cell>
          <cell r="S43">
            <v>8876</v>
          </cell>
          <cell r="T43">
            <v>110972</v>
          </cell>
          <cell r="U43">
            <v>269987</v>
          </cell>
          <cell r="V43">
            <v>323230</v>
          </cell>
          <cell r="W43">
            <v>75603</v>
          </cell>
          <cell r="X43">
            <v>753371</v>
          </cell>
          <cell r="Y43">
            <v>167715</v>
          </cell>
          <cell r="Z43">
            <v>61460</v>
          </cell>
          <cell r="AA43">
            <v>11711</v>
          </cell>
          <cell r="AB43">
            <v>44068</v>
          </cell>
          <cell r="AC43">
            <v>67939</v>
          </cell>
          <cell r="AD43">
            <v>221816</v>
          </cell>
          <cell r="AE43">
            <v>126822</v>
          </cell>
          <cell r="AF43">
            <v>24245</v>
          </cell>
          <cell r="AG43">
            <v>18961</v>
          </cell>
          <cell r="AH43">
            <v>91051</v>
          </cell>
          <cell r="AI43">
            <v>531561</v>
          </cell>
          <cell r="AJ43">
            <v>675009</v>
          </cell>
          <cell r="AK43">
            <v>120653</v>
          </cell>
          <cell r="AL43">
            <v>15606</v>
          </cell>
          <cell r="AM43">
            <v>0</v>
          </cell>
          <cell r="AN43">
            <v>167683</v>
          </cell>
          <cell r="AO43">
            <v>0</v>
          </cell>
          <cell r="AP43">
            <v>0</v>
          </cell>
          <cell r="AQ43">
            <v>10269</v>
          </cell>
          <cell r="AR43">
            <v>33354</v>
          </cell>
          <cell r="AS43">
            <v>53440</v>
          </cell>
          <cell r="AT43">
            <v>6670</v>
          </cell>
          <cell r="AU43">
            <v>0</v>
          </cell>
          <cell r="AV43">
            <v>86470</v>
          </cell>
          <cell r="AW43">
            <v>0</v>
          </cell>
          <cell r="AX43">
            <v>0</v>
          </cell>
          <cell r="AY43">
            <v>0</v>
          </cell>
          <cell r="AZ43">
            <v>24875</v>
          </cell>
          <cell r="BA43">
            <v>-24875</v>
          </cell>
          <cell r="BB43">
            <v>17172</v>
          </cell>
          <cell r="BC43">
            <v>5397</v>
          </cell>
          <cell r="BD43">
            <v>58881</v>
          </cell>
          <cell r="BE43">
            <v>809990</v>
          </cell>
          <cell r="BF43">
            <v>250186</v>
          </cell>
          <cell r="BG43">
            <v>106576</v>
          </cell>
        </row>
        <row r="44">
          <cell r="A44">
            <v>36504</v>
          </cell>
          <cell r="B44">
            <v>97089</v>
          </cell>
          <cell r="C44">
            <v>379518</v>
          </cell>
          <cell r="D44">
            <v>2610630</v>
          </cell>
          <cell r="E44">
            <v>509886</v>
          </cell>
          <cell r="F44">
            <v>1990009</v>
          </cell>
          <cell r="G44">
            <v>1149756</v>
          </cell>
          <cell r="H44">
            <v>0</v>
          </cell>
          <cell r="I44">
            <v>150572</v>
          </cell>
          <cell r="J44">
            <v>403572</v>
          </cell>
          <cell r="K44">
            <v>951905</v>
          </cell>
          <cell r="L44">
            <v>491811</v>
          </cell>
          <cell r="M44">
            <v>19778</v>
          </cell>
          <cell r="N44">
            <v>46097</v>
          </cell>
          <cell r="O44">
            <v>1354</v>
          </cell>
          <cell r="P44">
            <v>145222</v>
          </cell>
          <cell r="Q44">
            <v>357062</v>
          </cell>
          <cell r="R44">
            <v>150145</v>
          </cell>
          <cell r="S44">
            <v>11857</v>
          </cell>
          <cell r="T44">
            <v>96104</v>
          </cell>
          <cell r="U44">
            <v>295192</v>
          </cell>
          <cell r="V44">
            <v>358188</v>
          </cell>
          <cell r="W44">
            <v>72730</v>
          </cell>
          <cell r="X44">
            <v>795614</v>
          </cell>
          <cell r="Y44">
            <v>167418</v>
          </cell>
          <cell r="Z44">
            <v>73415</v>
          </cell>
          <cell r="AA44">
            <v>11711</v>
          </cell>
          <cell r="AB44">
            <v>24048</v>
          </cell>
          <cell r="AC44">
            <v>58535</v>
          </cell>
          <cell r="AD44">
            <v>251190</v>
          </cell>
          <cell r="AE44">
            <v>135511</v>
          </cell>
          <cell r="AF44">
            <v>25445</v>
          </cell>
          <cell r="AG44">
            <v>19488</v>
          </cell>
          <cell r="AH44">
            <v>78659</v>
          </cell>
          <cell r="AI44">
            <v>543324</v>
          </cell>
          <cell r="AJ44">
            <v>675009</v>
          </cell>
          <cell r="AK44">
            <v>125147</v>
          </cell>
          <cell r="AL44">
            <v>0</v>
          </cell>
          <cell r="AM44">
            <v>0</v>
          </cell>
          <cell r="AN44">
            <v>168192</v>
          </cell>
          <cell r="AO44">
            <v>0</v>
          </cell>
          <cell r="AP44">
            <v>0</v>
          </cell>
          <cell r="AQ44">
            <v>10269</v>
          </cell>
          <cell r="AR44">
            <v>31272</v>
          </cell>
          <cell r="AS44">
            <v>53440</v>
          </cell>
          <cell r="AT44">
            <v>6670</v>
          </cell>
          <cell r="AU44">
            <v>0</v>
          </cell>
          <cell r="AV44">
            <v>66926</v>
          </cell>
          <cell r="AW44">
            <v>11930</v>
          </cell>
          <cell r="AX44">
            <v>0</v>
          </cell>
          <cell r="AY44">
            <v>0</v>
          </cell>
          <cell r="AZ44">
            <v>24875</v>
          </cell>
          <cell r="BA44">
            <v>-36805</v>
          </cell>
          <cell r="BB44">
            <v>15994</v>
          </cell>
          <cell r="BC44">
            <v>6573</v>
          </cell>
          <cell r="BD44">
            <v>58880</v>
          </cell>
          <cell r="BE44">
            <v>868890</v>
          </cell>
          <cell r="BF44">
            <v>257740</v>
          </cell>
          <cell r="BG44">
            <v>176727</v>
          </cell>
        </row>
        <row r="45">
          <cell r="A45">
            <v>36505</v>
          </cell>
          <cell r="B45">
            <v>130442</v>
          </cell>
          <cell r="C45">
            <v>450912</v>
          </cell>
          <cell r="D45">
            <v>2680527</v>
          </cell>
          <cell r="E45">
            <v>636712</v>
          </cell>
          <cell r="F45">
            <v>1942376</v>
          </cell>
          <cell r="G45">
            <v>1115366</v>
          </cell>
          <cell r="H45">
            <v>0</v>
          </cell>
          <cell r="I45">
            <v>149735</v>
          </cell>
          <cell r="J45">
            <v>398731</v>
          </cell>
          <cell r="K45">
            <v>983547</v>
          </cell>
          <cell r="L45">
            <v>453047</v>
          </cell>
          <cell r="M45">
            <v>64101</v>
          </cell>
          <cell r="N45">
            <v>95559</v>
          </cell>
          <cell r="O45">
            <v>0</v>
          </cell>
          <cell r="P45">
            <v>174725</v>
          </cell>
          <cell r="Q45">
            <v>360319</v>
          </cell>
          <cell r="R45">
            <v>149467</v>
          </cell>
          <cell r="S45">
            <v>14353</v>
          </cell>
          <cell r="T45">
            <v>108390</v>
          </cell>
          <cell r="U45">
            <v>299952</v>
          </cell>
          <cell r="V45">
            <v>370636</v>
          </cell>
          <cell r="W45">
            <v>69034</v>
          </cell>
          <cell r="X45">
            <v>920000</v>
          </cell>
          <cell r="Y45">
            <v>152641</v>
          </cell>
          <cell r="Z45">
            <v>45459</v>
          </cell>
          <cell r="AA45">
            <v>9889</v>
          </cell>
          <cell r="AB45">
            <v>23278</v>
          </cell>
          <cell r="AC45">
            <v>42809</v>
          </cell>
          <cell r="AD45">
            <v>157221</v>
          </cell>
          <cell r="AE45">
            <v>102198</v>
          </cell>
          <cell r="AF45">
            <v>22675</v>
          </cell>
          <cell r="AG45">
            <v>17248</v>
          </cell>
          <cell r="AH45">
            <v>78657</v>
          </cell>
          <cell r="AI45">
            <v>528669</v>
          </cell>
          <cell r="AJ45">
            <v>675019</v>
          </cell>
          <cell r="AK45">
            <v>125107</v>
          </cell>
          <cell r="AL45">
            <v>4911</v>
          </cell>
          <cell r="AM45">
            <v>0</v>
          </cell>
          <cell r="AN45">
            <v>170780</v>
          </cell>
          <cell r="AO45">
            <v>0</v>
          </cell>
          <cell r="AP45">
            <v>0</v>
          </cell>
          <cell r="AQ45">
            <v>10269</v>
          </cell>
          <cell r="AR45">
            <v>33204</v>
          </cell>
          <cell r="AS45">
            <v>53440</v>
          </cell>
          <cell r="AT45">
            <v>6670</v>
          </cell>
          <cell r="AU45">
            <v>0</v>
          </cell>
          <cell r="AV45">
            <v>99932</v>
          </cell>
          <cell r="AW45">
            <v>0</v>
          </cell>
          <cell r="AX45">
            <v>0</v>
          </cell>
          <cell r="AY45">
            <v>0</v>
          </cell>
          <cell r="AZ45">
            <v>24875</v>
          </cell>
          <cell r="BA45">
            <v>-24875</v>
          </cell>
          <cell r="BB45">
            <v>7964</v>
          </cell>
          <cell r="BC45">
            <v>6574</v>
          </cell>
          <cell r="BD45">
            <v>56442</v>
          </cell>
          <cell r="BE45">
            <v>683363</v>
          </cell>
          <cell r="BF45">
            <v>232869</v>
          </cell>
          <cell r="BG45">
            <v>30476</v>
          </cell>
        </row>
        <row r="46">
          <cell r="A46">
            <v>36506</v>
          </cell>
          <cell r="B46">
            <v>129335</v>
          </cell>
          <cell r="C46">
            <v>440184</v>
          </cell>
          <cell r="D46">
            <v>2733723</v>
          </cell>
          <cell r="E46">
            <v>636965</v>
          </cell>
          <cell r="F46">
            <v>1994931</v>
          </cell>
          <cell r="G46">
            <v>1107519</v>
          </cell>
          <cell r="H46">
            <v>0</v>
          </cell>
          <cell r="I46">
            <v>149374</v>
          </cell>
          <cell r="J46">
            <v>397140</v>
          </cell>
          <cell r="K46">
            <v>1019335</v>
          </cell>
          <cell r="L46">
            <v>441216</v>
          </cell>
          <cell r="M46">
            <v>76469</v>
          </cell>
          <cell r="N46">
            <v>95559</v>
          </cell>
          <cell r="O46">
            <v>18196</v>
          </cell>
          <cell r="P46">
            <v>177464</v>
          </cell>
          <cell r="Q46">
            <v>354348</v>
          </cell>
          <cell r="R46">
            <v>155182</v>
          </cell>
          <cell r="S46">
            <v>14485</v>
          </cell>
          <cell r="T46">
            <v>109014</v>
          </cell>
          <cell r="U46">
            <v>299369</v>
          </cell>
          <cell r="V46">
            <v>388950</v>
          </cell>
          <cell r="W46">
            <v>70232</v>
          </cell>
          <cell r="X46">
            <v>943386</v>
          </cell>
          <cell r="Y46">
            <v>148057</v>
          </cell>
          <cell r="Z46">
            <v>46963</v>
          </cell>
          <cell r="AA46">
            <v>10216</v>
          </cell>
          <cell r="AB46">
            <v>16833</v>
          </cell>
          <cell r="AC46">
            <v>32649</v>
          </cell>
          <cell r="AD46">
            <v>158122</v>
          </cell>
          <cell r="AE46">
            <v>97078</v>
          </cell>
          <cell r="AF46">
            <v>23045</v>
          </cell>
          <cell r="AG46">
            <v>17341</v>
          </cell>
          <cell r="AH46">
            <v>78658</v>
          </cell>
          <cell r="AI46">
            <v>528995</v>
          </cell>
          <cell r="AJ46">
            <v>675009</v>
          </cell>
          <cell r="AK46">
            <v>124696</v>
          </cell>
          <cell r="AL46">
            <v>4911</v>
          </cell>
          <cell r="AM46">
            <v>0</v>
          </cell>
          <cell r="AN46">
            <v>170781</v>
          </cell>
          <cell r="AO46">
            <v>0</v>
          </cell>
          <cell r="AP46">
            <v>0</v>
          </cell>
          <cell r="AQ46">
            <v>10269</v>
          </cell>
          <cell r="AR46">
            <v>32136</v>
          </cell>
          <cell r="AS46">
            <v>53440</v>
          </cell>
          <cell r="AT46">
            <v>6670</v>
          </cell>
          <cell r="AU46">
            <v>0</v>
          </cell>
          <cell r="AV46">
            <v>98872</v>
          </cell>
          <cell r="AW46">
            <v>0</v>
          </cell>
          <cell r="AX46">
            <v>0</v>
          </cell>
          <cell r="AY46">
            <v>0</v>
          </cell>
          <cell r="AZ46">
            <v>24875</v>
          </cell>
          <cell r="BA46">
            <v>-24875</v>
          </cell>
          <cell r="BB46">
            <v>7997</v>
          </cell>
          <cell r="BC46">
            <v>6574</v>
          </cell>
          <cell r="BD46">
            <v>58817</v>
          </cell>
          <cell r="BE46">
            <v>678131</v>
          </cell>
          <cell r="BF46">
            <v>227156</v>
          </cell>
          <cell r="BG46">
            <v>0</v>
          </cell>
        </row>
        <row r="47">
          <cell r="A47">
            <v>36507</v>
          </cell>
          <cell r="B47">
            <v>128969</v>
          </cell>
          <cell r="C47">
            <v>450902</v>
          </cell>
          <cell r="D47">
            <v>2688262</v>
          </cell>
          <cell r="E47">
            <v>607741</v>
          </cell>
          <cell r="F47">
            <v>1984957</v>
          </cell>
          <cell r="G47">
            <v>1170217</v>
          </cell>
          <cell r="H47">
            <v>53695</v>
          </cell>
          <cell r="I47">
            <v>139523</v>
          </cell>
          <cell r="J47">
            <v>385433</v>
          </cell>
          <cell r="K47">
            <v>1001381</v>
          </cell>
          <cell r="L47">
            <v>441377</v>
          </cell>
          <cell r="M47">
            <v>64282</v>
          </cell>
          <cell r="N47">
            <v>96600</v>
          </cell>
          <cell r="O47">
            <v>18298</v>
          </cell>
          <cell r="P47">
            <v>172503</v>
          </cell>
          <cell r="Q47">
            <v>362881</v>
          </cell>
          <cell r="R47">
            <v>154438</v>
          </cell>
          <cell r="S47">
            <v>21714</v>
          </cell>
          <cell r="T47">
            <v>86263</v>
          </cell>
          <cell r="U47">
            <v>289543</v>
          </cell>
          <cell r="V47">
            <v>362648</v>
          </cell>
          <cell r="W47">
            <v>69623</v>
          </cell>
          <cell r="X47">
            <v>918145</v>
          </cell>
          <cell r="Y47">
            <v>157183</v>
          </cell>
          <cell r="Z47">
            <v>63428</v>
          </cell>
          <cell r="AA47">
            <v>9734</v>
          </cell>
          <cell r="AB47">
            <v>16041</v>
          </cell>
          <cell r="AC47">
            <v>60559</v>
          </cell>
          <cell r="AD47">
            <v>160423</v>
          </cell>
          <cell r="AE47">
            <v>90369</v>
          </cell>
          <cell r="AF47">
            <v>22036</v>
          </cell>
          <cell r="AG47">
            <v>16563</v>
          </cell>
          <cell r="AH47">
            <v>76986</v>
          </cell>
          <cell r="AI47">
            <v>544107</v>
          </cell>
          <cell r="AJ47">
            <v>675009</v>
          </cell>
          <cell r="AK47">
            <v>162559</v>
          </cell>
          <cell r="AL47">
            <v>4911</v>
          </cell>
          <cell r="AM47">
            <v>0</v>
          </cell>
          <cell r="AN47">
            <v>169331</v>
          </cell>
          <cell r="AO47">
            <v>0</v>
          </cell>
          <cell r="AP47">
            <v>0</v>
          </cell>
          <cell r="AQ47">
            <v>10269</v>
          </cell>
          <cell r="AR47">
            <v>31788</v>
          </cell>
          <cell r="AS47">
            <v>53440</v>
          </cell>
          <cell r="AT47">
            <v>6670</v>
          </cell>
          <cell r="AU47">
            <v>0</v>
          </cell>
          <cell r="AV47">
            <v>98507</v>
          </cell>
          <cell r="AW47">
            <v>0</v>
          </cell>
          <cell r="AX47">
            <v>0</v>
          </cell>
          <cell r="AY47">
            <v>0</v>
          </cell>
          <cell r="AZ47">
            <v>24875</v>
          </cell>
          <cell r="BA47">
            <v>-24875</v>
          </cell>
          <cell r="BB47">
            <v>7950</v>
          </cell>
          <cell r="BC47">
            <v>6574</v>
          </cell>
          <cell r="BD47">
            <v>58820</v>
          </cell>
          <cell r="BE47">
            <v>704385</v>
          </cell>
          <cell r="BF47">
            <v>236609</v>
          </cell>
          <cell r="BG47">
            <v>0</v>
          </cell>
        </row>
        <row r="48">
          <cell r="A48">
            <v>36508</v>
          </cell>
          <cell r="B48">
            <v>145885</v>
          </cell>
          <cell r="C48">
            <v>354838</v>
          </cell>
          <cell r="D48">
            <v>2630137</v>
          </cell>
          <cell r="E48">
            <v>599477</v>
          </cell>
          <cell r="F48">
            <v>1939218</v>
          </cell>
          <cell r="G48">
            <v>1055683</v>
          </cell>
          <cell r="H48">
            <v>25326</v>
          </cell>
          <cell r="I48">
            <v>149710</v>
          </cell>
          <cell r="J48">
            <v>364333</v>
          </cell>
          <cell r="K48">
            <v>933921</v>
          </cell>
          <cell r="L48">
            <v>411422</v>
          </cell>
          <cell r="M48">
            <v>72095</v>
          </cell>
          <cell r="N48">
            <v>88141</v>
          </cell>
          <cell r="O48">
            <v>28087</v>
          </cell>
          <cell r="P48">
            <v>139509</v>
          </cell>
          <cell r="Q48">
            <v>365819</v>
          </cell>
          <cell r="R48">
            <v>149191</v>
          </cell>
          <cell r="S48">
            <v>23741</v>
          </cell>
          <cell r="T48">
            <v>85508</v>
          </cell>
          <cell r="U48">
            <v>310343</v>
          </cell>
          <cell r="V48">
            <v>337247</v>
          </cell>
          <cell r="W48">
            <v>70351</v>
          </cell>
          <cell r="X48">
            <v>864076</v>
          </cell>
          <cell r="Y48">
            <v>165907</v>
          </cell>
          <cell r="Z48">
            <v>56997</v>
          </cell>
          <cell r="AA48">
            <v>10772</v>
          </cell>
          <cell r="AB48">
            <v>15485</v>
          </cell>
          <cell r="AC48">
            <v>62829</v>
          </cell>
          <cell r="AD48">
            <v>186765</v>
          </cell>
          <cell r="AE48">
            <v>99939</v>
          </cell>
          <cell r="AF48">
            <v>22337</v>
          </cell>
          <cell r="AG48">
            <v>15688</v>
          </cell>
          <cell r="AH48">
            <v>70788</v>
          </cell>
          <cell r="AI48">
            <v>537322</v>
          </cell>
          <cell r="AJ48">
            <v>669601</v>
          </cell>
          <cell r="AK48">
            <v>154213</v>
          </cell>
          <cell r="AL48">
            <v>5893</v>
          </cell>
          <cell r="AM48">
            <v>7455</v>
          </cell>
          <cell r="AN48">
            <v>165662</v>
          </cell>
          <cell r="AO48">
            <v>0</v>
          </cell>
          <cell r="AP48">
            <v>9898</v>
          </cell>
          <cell r="AQ48">
            <v>10269</v>
          </cell>
          <cell r="AR48">
            <v>34862</v>
          </cell>
          <cell r="AS48">
            <v>53440</v>
          </cell>
          <cell r="AT48">
            <v>6670</v>
          </cell>
          <cell r="AU48">
            <v>5293</v>
          </cell>
          <cell r="AV48">
            <v>106443</v>
          </cell>
          <cell r="AW48">
            <v>0</v>
          </cell>
          <cell r="AX48">
            <v>0</v>
          </cell>
          <cell r="AY48">
            <v>0</v>
          </cell>
          <cell r="AZ48">
            <v>24875</v>
          </cell>
          <cell r="BA48">
            <v>-24875</v>
          </cell>
          <cell r="BB48">
            <v>8277</v>
          </cell>
          <cell r="BC48">
            <v>5715</v>
          </cell>
          <cell r="BD48">
            <v>58821</v>
          </cell>
          <cell r="BE48">
            <v>691719</v>
          </cell>
          <cell r="BF48">
            <v>234124</v>
          </cell>
          <cell r="BG48">
            <v>0</v>
          </cell>
        </row>
        <row r="49">
          <cell r="A49">
            <v>36509</v>
          </cell>
          <cell r="B49">
            <v>114147</v>
          </cell>
          <cell r="C49">
            <v>443968</v>
          </cell>
          <cell r="D49">
            <v>2658179</v>
          </cell>
          <cell r="E49">
            <v>598880</v>
          </cell>
          <cell r="F49">
            <v>1960082</v>
          </cell>
          <cell r="G49">
            <v>1125720</v>
          </cell>
          <cell r="H49">
            <v>0</v>
          </cell>
          <cell r="I49">
            <v>137731</v>
          </cell>
          <cell r="J49">
            <v>419484</v>
          </cell>
          <cell r="K49">
            <v>978515</v>
          </cell>
          <cell r="L49">
            <v>371415</v>
          </cell>
          <cell r="M49">
            <v>26635</v>
          </cell>
          <cell r="N49">
            <v>64707</v>
          </cell>
          <cell r="O49">
            <v>18202</v>
          </cell>
          <cell r="P49">
            <v>131589</v>
          </cell>
          <cell r="Q49">
            <v>352090</v>
          </cell>
          <cell r="R49">
            <v>139489</v>
          </cell>
          <cell r="S49">
            <v>16301</v>
          </cell>
          <cell r="T49">
            <v>102781</v>
          </cell>
          <cell r="U49">
            <v>298296</v>
          </cell>
          <cell r="V49">
            <v>323939</v>
          </cell>
          <cell r="W49">
            <v>71380</v>
          </cell>
          <cell r="X49">
            <v>902352</v>
          </cell>
          <cell r="Y49">
            <v>168662</v>
          </cell>
          <cell r="Z49">
            <v>70005</v>
          </cell>
          <cell r="AA49">
            <v>11393</v>
          </cell>
          <cell r="AB49">
            <v>9358</v>
          </cell>
          <cell r="AC49">
            <v>77806</v>
          </cell>
          <cell r="AD49">
            <v>224928</v>
          </cell>
          <cell r="AE49">
            <v>131321</v>
          </cell>
          <cell r="AF49">
            <v>23989</v>
          </cell>
          <cell r="AG49">
            <v>18644</v>
          </cell>
          <cell r="AH49">
            <v>88493</v>
          </cell>
          <cell r="AI49">
            <v>527165</v>
          </cell>
          <cell r="AJ49">
            <v>668876</v>
          </cell>
          <cell r="AK49">
            <v>139392</v>
          </cell>
          <cell r="AL49">
            <v>9626</v>
          </cell>
          <cell r="AM49">
            <v>0</v>
          </cell>
          <cell r="AN49">
            <v>167024</v>
          </cell>
          <cell r="AO49">
            <v>0</v>
          </cell>
          <cell r="AP49">
            <v>0</v>
          </cell>
          <cell r="AQ49">
            <v>10281</v>
          </cell>
          <cell r="AR49">
            <v>33798</v>
          </cell>
          <cell r="AS49">
            <v>53440</v>
          </cell>
          <cell r="AT49">
            <v>6670</v>
          </cell>
          <cell r="AU49">
            <v>0</v>
          </cell>
          <cell r="AV49">
            <v>68174</v>
          </cell>
          <cell r="AW49">
            <v>0</v>
          </cell>
          <cell r="AX49">
            <v>0</v>
          </cell>
          <cell r="AY49">
            <v>0</v>
          </cell>
          <cell r="AZ49">
            <v>24875</v>
          </cell>
          <cell r="BA49">
            <v>-24875</v>
          </cell>
          <cell r="BB49">
            <v>8328</v>
          </cell>
          <cell r="BC49">
            <v>5397</v>
          </cell>
          <cell r="BD49">
            <v>58880</v>
          </cell>
          <cell r="BE49">
            <v>779658</v>
          </cell>
          <cell r="BF49">
            <v>249449</v>
          </cell>
          <cell r="BG49">
            <v>52709</v>
          </cell>
        </row>
        <row r="50">
          <cell r="A50">
            <v>36510</v>
          </cell>
          <cell r="B50">
            <v>160254</v>
          </cell>
          <cell r="C50">
            <v>366709</v>
          </cell>
          <cell r="D50">
            <v>2664117</v>
          </cell>
          <cell r="E50">
            <v>567200</v>
          </cell>
          <cell r="F50">
            <v>1991838</v>
          </cell>
          <cell r="G50">
            <v>1105556</v>
          </cell>
          <cell r="H50">
            <v>0</v>
          </cell>
          <cell r="I50">
            <v>133885</v>
          </cell>
          <cell r="J50">
            <v>395675</v>
          </cell>
          <cell r="K50">
            <v>933108</v>
          </cell>
          <cell r="L50">
            <v>429456</v>
          </cell>
          <cell r="M50">
            <v>26785</v>
          </cell>
          <cell r="N50">
            <v>59083</v>
          </cell>
          <cell r="O50">
            <v>37821</v>
          </cell>
          <cell r="P50">
            <v>159191</v>
          </cell>
          <cell r="Q50">
            <v>365938</v>
          </cell>
          <cell r="R50">
            <v>123473</v>
          </cell>
          <cell r="S50">
            <v>14670</v>
          </cell>
          <cell r="T50">
            <v>110258</v>
          </cell>
          <cell r="U50">
            <v>280569</v>
          </cell>
          <cell r="V50">
            <v>306759</v>
          </cell>
          <cell r="W50">
            <v>69809</v>
          </cell>
          <cell r="X50">
            <v>900000</v>
          </cell>
          <cell r="Y50">
            <v>172751</v>
          </cell>
          <cell r="Z50">
            <v>80629</v>
          </cell>
          <cell r="AA50">
            <v>11711</v>
          </cell>
          <cell r="AB50">
            <v>9619</v>
          </cell>
          <cell r="AC50">
            <v>62455</v>
          </cell>
          <cell r="AD50">
            <v>197606</v>
          </cell>
          <cell r="AE50">
            <v>92681</v>
          </cell>
          <cell r="AF50">
            <v>21798</v>
          </cell>
          <cell r="AG50">
            <v>17633</v>
          </cell>
          <cell r="AH50">
            <v>98327</v>
          </cell>
          <cell r="AI50">
            <v>527589</v>
          </cell>
          <cell r="AJ50">
            <v>675009</v>
          </cell>
          <cell r="AK50">
            <v>152215</v>
          </cell>
          <cell r="AL50">
            <v>15324</v>
          </cell>
          <cell r="AM50">
            <v>0</v>
          </cell>
          <cell r="AN50">
            <v>165543</v>
          </cell>
          <cell r="AO50">
            <v>0</v>
          </cell>
          <cell r="AP50">
            <v>0</v>
          </cell>
          <cell r="AQ50">
            <v>10269</v>
          </cell>
          <cell r="AR50">
            <v>32979</v>
          </cell>
          <cell r="AS50">
            <v>53440</v>
          </cell>
          <cell r="AT50">
            <v>6670</v>
          </cell>
          <cell r="AU50">
            <v>0</v>
          </cell>
          <cell r="AV50">
            <v>109127</v>
          </cell>
          <cell r="AW50">
            <v>0</v>
          </cell>
          <cell r="AX50">
            <v>0</v>
          </cell>
          <cell r="AY50">
            <v>0</v>
          </cell>
          <cell r="AZ50">
            <v>24875</v>
          </cell>
          <cell r="BA50">
            <v>-24875</v>
          </cell>
          <cell r="BB50">
            <v>981</v>
          </cell>
          <cell r="BC50">
            <v>5397</v>
          </cell>
          <cell r="BD50">
            <v>58874</v>
          </cell>
          <cell r="BE50">
            <v>744267</v>
          </cell>
          <cell r="BF50">
            <v>252429</v>
          </cell>
          <cell r="BG50">
            <v>0</v>
          </cell>
        </row>
        <row r="51">
          <cell r="A51">
            <v>36511</v>
          </cell>
          <cell r="B51">
            <v>193334</v>
          </cell>
          <cell r="C51">
            <v>336497</v>
          </cell>
          <cell r="D51">
            <v>2712381</v>
          </cell>
          <cell r="E51">
            <v>609041</v>
          </cell>
          <cell r="F51">
            <v>2013662</v>
          </cell>
          <cell r="G51">
            <v>972089</v>
          </cell>
          <cell r="H51">
            <v>0</v>
          </cell>
          <cell r="I51">
            <v>139176</v>
          </cell>
          <cell r="J51">
            <v>435241</v>
          </cell>
          <cell r="K51">
            <v>949132</v>
          </cell>
          <cell r="L51">
            <v>398062</v>
          </cell>
          <cell r="M51">
            <v>102578</v>
          </cell>
          <cell r="N51">
            <v>51975</v>
          </cell>
          <cell r="O51">
            <v>47051</v>
          </cell>
          <cell r="P51">
            <v>169200</v>
          </cell>
          <cell r="Q51">
            <v>347747</v>
          </cell>
          <cell r="R51">
            <v>131301</v>
          </cell>
          <cell r="S51">
            <v>21147</v>
          </cell>
          <cell r="T51">
            <v>120191</v>
          </cell>
          <cell r="U51">
            <v>284471</v>
          </cell>
          <cell r="V51">
            <v>358098</v>
          </cell>
          <cell r="W51">
            <v>69317</v>
          </cell>
          <cell r="X51">
            <v>895608</v>
          </cell>
          <cell r="Y51">
            <v>179075</v>
          </cell>
          <cell r="Z51">
            <v>71044</v>
          </cell>
          <cell r="AA51">
            <v>11711</v>
          </cell>
          <cell r="AB51">
            <v>9619</v>
          </cell>
          <cell r="AC51">
            <v>75487</v>
          </cell>
          <cell r="AD51">
            <v>156118</v>
          </cell>
          <cell r="AE51">
            <v>48177</v>
          </cell>
          <cell r="AF51">
            <v>20986</v>
          </cell>
          <cell r="AG51">
            <v>10901</v>
          </cell>
          <cell r="AH51">
            <v>98323</v>
          </cell>
          <cell r="AI51">
            <v>537716</v>
          </cell>
          <cell r="AJ51">
            <v>675009</v>
          </cell>
          <cell r="AK51">
            <v>151412</v>
          </cell>
          <cell r="AL51">
            <v>10805</v>
          </cell>
          <cell r="AM51">
            <v>0</v>
          </cell>
          <cell r="AN51">
            <v>180598</v>
          </cell>
          <cell r="AO51">
            <v>0</v>
          </cell>
          <cell r="AP51">
            <v>3052</v>
          </cell>
          <cell r="AQ51">
            <v>10269</v>
          </cell>
          <cell r="AR51">
            <v>29270</v>
          </cell>
          <cell r="AS51">
            <v>53440</v>
          </cell>
          <cell r="AT51">
            <v>6670</v>
          </cell>
          <cell r="AU51">
            <v>22722</v>
          </cell>
          <cell r="AV51">
            <v>131613</v>
          </cell>
          <cell r="AW51">
            <v>0</v>
          </cell>
          <cell r="AX51">
            <v>0</v>
          </cell>
          <cell r="AY51">
            <v>0</v>
          </cell>
          <cell r="AZ51">
            <v>24875</v>
          </cell>
          <cell r="BA51">
            <v>-24875</v>
          </cell>
          <cell r="BB51">
            <v>981</v>
          </cell>
          <cell r="BC51">
            <v>5397</v>
          </cell>
          <cell r="BD51">
            <v>23189</v>
          </cell>
          <cell r="BE51">
            <v>635459</v>
          </cell>
          <cell r="BF51">
            <v>254529</v>
          </cell>
          <cell r="BG51">
            <v>0</v>
          </cell>
        </row>
        <row r="52">
          <cell r="A52">
            <v>36512</v>
          </cell>
          <cell r="B52">
            <v>195663</v>
          </cell>
          <cell r="C52">
            <v>284202</v>
          </cell>
          <cell r="D52">
            <v>2672273</v>
          </cell>
          <cell r="E52">
            <v>559017</v>
          </cell>
          <cell r="F52">
            <v>2021158</v>
          </cell>
          <cell r="G52">
            <v>914718</v>
          </cell>
          <cell r="H52">
            <v>0</v>
          </cell>
          <cell r="I52">
            <v>166874</v>
          </cell>
          <cell r="J52">
            <v>347422</v>
          </cell>
          <cell r="K52">
            <v>886025</v>
          </cell>
          <cell r="L52">
            <v>493957</v>
          </cell>
          <cell r="M52">
            <v>56660</v>
          </cell>
          <cell r="N52">
            <v>75723</v>
          </cell>
          <cell r="O52">
            <v>84961</v>
          </cell>
          <cell r="P52">
            <v>127239</v>
          </cell>
          <cell r="Q52">
            <v>382989</v>
          </cell>
          <cell r="R52">
            <v>131042</v>
          </cell>
          <cell r="S52">
            <v>17494</v>
          </cell>
          <cell r="T52">
            <v>117388</v>
          </cell>
          <cell r="U52">
            <v>290126</v>
          </cell>
          <cell r="V52">
            <v>328927</v>
          </cell>
          <cell r="W52">
            <v>59082</v>
          </cell>
          <cell r="X52">
            <v>915000</v>
          </cell>
          <cell r="Y52">
            <v>144760</v>
          </cell>
          <cell r="Z52">
            <v>71044</v>
          </cell>
          <cell r="AA52">
            <v>11711</v>
          </cell>
          <cell r="AB52">
            <v>9619</v>
          </cell>
          <cell r="AC52">
            <v>19801</v>
          </cell>
          <cell r="AD52">
            <v>136476</v>
          </cell>
          <cell r="AE52">
            <v>74207</v>
          </cell>
          <cell r="AF52">
            <v>19919</v>
          </cell>
          <cell r="AG52">
            <v>18073</v>
          </cell>
          <cell r="AH52">
            <v>98321</v>
          </cell>
          <cell r="AI52">
            <v>544129</v>
          </cell>
          <cell r="AJ52">
            <v>675029</v>
          </cell>
          <cell r="AK52">
            <v>148519</v>
          </cell>
          <cell r="AL52">
            <v>0</v>
          </cell>
          <cell r="AM52">
            <v>0</v>
          </cell>
          <cell r="AN52">
            <v>195642</v>
          </cell>
          <cell r="AO52">
            <v>0</v>
          </cell>
          <cell r="AP52">
            <v>0</v>
          </cell>
          <cell r="AQ52">
            <v>10269</v>
          </cell>
          <cell r="AR52">
            <v>28067</v>
          </cell>
          <cell r="AS52">
            <v>5344</v>
          </cell>
          <cell r="AT52">
            <v>6670</v>
          </cell>
          <cell r="AU52">
            <v>42078</v>
          </cell>
          <cell r="AV52">
            <v>137025</v>
          </cell>
          <cell r="AW52">
            <v>0</v>
          </cell>
          <cell r="AX52">
            <v>0</v>
          </cell>
          <cell r="AY52">
            <v>0</v>
          </cell>
          <cell r="AZ52">
            <v>42384</v>
          </cell>
          <cell r="BA52">
            <v>-42384</v>
          </cell>
          <cell r="BB52">
            <v>981</v>
          </cell>
          <cell r="BC52">
            <v>5397</v>
          </cell>
          <cell r="BD52">
            <v>58878</v>
          </cell>
          <cell r="BE52">
            <v>606838</v>
          </cell>
          <cell r="BF52">
            <v>228809</v>
          </cell>
          <cell r="BG52">
            <v>0</v>
          </cell>
        </row>
        <row r="53">
          <cell r="A53">
            <v>36513</v>
          </cell>
          <cell r="B53">
            <v>196072</v>
          </cell>
          <cell r="C53">
            <v>307817</v>
          </cell>
          <cell r="D53">
            <v>2642233</v>
          </cell>
          <cell r="E53">
            <v>584567</v>
          </cell>
          <cell r="F53">
            <v>1969120</v>
          </cell>
          <cell r="G53">
            <v>932024</v>
          </cell>
          <cell r="H53">
            <v>0</v>
          </cell>
          <cell r="I53">
            <v>164902</v>
          </cell>
          <cell r="J53">
            <v>340919</v>
          </cell>
          <cell r="K53">
            <v>889599</v>
          </cell>
          <cell r="L53">
            <v>486015</v>
          </cell>
          <cell r="M53">
            <v>55040</v>
          </cell>
          <cell r="N53">
            <v>75723</v>
          </cell>
          <cell r="O53">
            <v>84961</v>
          </cell>
          <cell r="P53">
            <v>127002</v>
          </cell>
          <cell r="Q53">
            <v>381027</v>
          </cell>
          <cell r="R53">
            <v>129680</v>
          </cell>
          <cell r="S53">
            <v>17012</v>
          </cell>
          <cell r="T53">
            <v>116982</v>
          </cell>
          <cell r="U53">
            <v>285286</v>
          </cell>
          <cell r="V53">
            <v>326548</v>
          </cell>
          <cell r="W53">
            <v>59570</v>
          </cell>
          <cell r="X53">
            <v>910000</v>
          </cell>
          <cell r="Y53">
            <v>179075</v>
          </cell>
          <cell r="Z53">
            <v>39999</v>
          </cell>
          <cell r="AA53">
            <v>11711</v>
          </cell>
          <cell r="AB53">
            <v>9619</v>
          </cell>
          <cell r="AC53">
            <v>19801</v>
          </cell>
          <cell r="AD53">
            <v>166757</v>
          </cell>
          <cell r="AE53">
            <v>77222</v>
          </cell>
          <cell r="AF53">
            <v>21129</v>
          </cell>
          <cell r="AG53">
            <v>18542</v>
          </cell>
          <cell r="AH53">
            <v>98321</v>
          </cell>
          <cell r="AI53">
            <v>545006</v>
          </cell>
          <cell r="AJ53">
            <v>675029</v>
          </cell>
          <cell r="AK53">
            <v>148770</v>
          </cell>
          <cell r="AL53">
            <v>0</v>
          </cell>
          <cell r="AM53">
            <v>0</v>
          </cell>
          <cell r="AN53">
            <v>195889</v>
          </cell>
          <cell r="AO53">
            <v>0</v>
          </cell>
          <cell r="AP53">
            <v>0</v>
          </cell>
          <cell r="AQ53">
            <v>10269</v>
          </cell>
          <cell r="AR53">
            <v>27838</v>
          </cell>
          <cell r="AS53">
            <v>53440</v>
          </cell>
          <cell r="AT53">
            <v>6670</v>
          </cell>
          <cell r="AU53">
            <v>42078</v>
          </cell>
          <cell r="AV53">
            <v>136606</v>
          </cell>
          <cell r="AW53">
            <v>0</v>
          </cell>
          <cell r="AX53">
            <v>0</v>
          </cell>
          <cell r="AY53">
            <v>0</v>
          </cell>
          <cell r="AZ53">
            <v>42384</v>
          </cell>
          <cell r="BA53">
            <v>-42384</v>
          </cell>
          <cell r="BB53">
            <v>981</v>
          </cell>
          <cell r="BC53">
            <v>5397</v>
          </cell>
          <cell r="BD53">
            <v>58875</v>
          </cell>
          <cell r="BE53">
            <v>616014</v>
          </cell>
          <cell r="BF53">
            <v>185829</v>
          </cell>
          <cell r="BG53">
            <v>0</v>
          </cell>
        </row>
        <row r="54">
          <cell r="A54">
            <v>36514</v>
          </cell>
          <cell r="B54">
            <v>192186</v>
          </cell>
          <cell r="C54">
            <v>330127</v>
          </cell>
          <cell r="D54">
            <v>2682285</v>
          </cell>
          <cell r="E54">
            <v>605909</v>
          </cell>
          <cell r="F54">
            <v>1986899</v>
          </cell>
          <cell r="G54">
            <v>980625</v>
          </cell>
          <cell r="H54">
            <v>0</v>
          </cell>
          <cell r="I54">
            <v>164032</v>
          </cell>
          <cell r="J54">
            <v>335011</v>
          </cell>
          <cell r="K54">
            <v>889649</v>
          </cell>
          <cell r="L54">
            <v>484784</v>
          </cell>
          <cell r="M54">
            <v>55293</v>
          </cell>
          <cell r="N54">
            <v>76909</v>
          </cell>
          <cell r="O54">
            <v>84961</v>
          </cell>
          <cell r="P54">
            <v>121664</v>
          </cell>
          <cell r="Q54">
            <v>386763</v>
          </cell>
          <cell r="R54">
            <v>116510</v>
          </cell>
          <cell r="S54">
            <v>17225</v>
          </cell>
          <cell r="T54">
            <v>117133</v>
          </cell>
          <cell r="U54">
            <v>284333</v>
          </cell>
          <cell r="V54">
            <v>326911</v>
          </cell>
          <cell r="W54">
            <v>59614</v>
          </cell>
          <cell r="X54">
            <v>917614</v>
          </cell>
          <cell r="Y54">
            <v>134806</v>
          </cell>
          <cell r="Z54">
            <v>71044</v>
          </cell>
          <cell r="AA54">
            <v>11711</v>
          </cell>
          <cell r="AB54">
            <v>9619</v>
          </cell>
          <cell r="AC54">
            <v>43703</v>
          </cell>
          <cell r="AD54">
            <v>150372</v>
          </cell>
          <cell r="AE54">
            <v>80616</v>
          </cell>
          <cell r="AF54">
            <v>21563</v>
          </cell>
          <cell r="AG54">
            <v>18767</v>
          </cell>
          <cell r="AH54">
            <v>98321</v>
          </cell>
          <cell r="AI54">
            <v>544626</v>
          </cell>
          <cell r="AJ54">
            <v>675009</v>
          </cell>
          <cell r="AK54">
            <v>168363</v>
          </cell>
          <cell r="AL54">
            <v>0</v>
          </cell>
          <cell r="AM54">
            <v>0</v>
          </cell>
          <cell r="AN54">
            <v>196789</v>
          </cell>
          <cell r="AO54">
            <v>0</v>
          </cell>
          <cell r="AP54">
            <v>0</v>
          </cell>
          <cell r="AQ54">
            <v>10269</v>
          </cell>
          <cell r="AR54">
            <v>28075</v>
          </cell>
          <cell r="AS54">
            <v>53440</v>
          </cell>
          <cell r="AT54">
            <v>6670</v>
          </cell>
          <cell r="AU54">
            <v>42078</v>
          </cell>
          <cell r="AV54">
            <v>136185</v>
          </cell>
          <cell r="AW54">
            <v>0</v>
          </cell>
          <cell r="AX54">
            <v>0</v>
          </cell>
          <cell r="AY54">
            <v>0</v>
          </cell>
          <cell r="AZ54">
            <v>42384</v>
          </cell>
          <cell r="BA54">
            <v>-42384</v>
          </cell>
          <cell r="BB54">
            <v>981</v>
          </cell>
          <cell r="BC54">
            <v>5397</v>
          </cell>
          <cell r="BD54">
            <v>58880</v>
          </cell>
          <cell r="BE54">
            <v>665312</v>
          </cell>
          <cell r="BF54">
            <v>213676</v>
          </cell>
          <cell r="BG54">
            <v>0</v>
          </cell>
        </row>
        <row r="55">
          <cell r="A55">
            <v>36515</v>
          </cell>
          <cell r="B55">
            <v>248602</v>
          </cell>
          <cell r="C55">
            <v>261368</v>
          </cell>
          <cell r="D55">
            <v>2561773</v>
          </cell>
          <cell r="E55">
            <v>617925</v>
          </cell>
          <cell r="F55">
            <v>1860809</v>
          </cell>
          <cell r="G55">
            <v>903989</v>
          </cell>
          <cell r="H55">
            <v>0</v>
          </cell>
          <cell r="I55">
            <v>164477</v>
          </cell>
          <cell r="J55">
            <v>293773</v>
          </cell>
          <cell r="K55">
            <v>776430</v>
          </cell>
          <cell r="L55">
            <v>408273</v>
          </cell>
          <cell r="M55">
            <v>82442</v>
          </cell>
          <cell r="N55">
            <v>80621</v>
          </cell>
          <cell r="O55">
            <v>45173</v>
          </cell>
          <cell r="P55">
            <v>53051</v>
          </cell>
          <cell r="Q55">
            <v>365556</v>
          </cell>
          <cell r="R55">
            <v>141180</v>
          </cell>
          <cell r="S55">
            <v>31561</v>
          </cell>
          <cell r="T55">
            <v>92666</v>
          </cell>
          <cell r="U55">
            <v>274614</v>
          </cell>
          <cell r="V55">
            <v>315147</v>
          </cell>
          <cell r="W55">
            <v>57052</v>
          </cell>
          <cell r="X55">
            <v>880000</v>
          </cell>
          <cell r="Y55">
            <v>125955</v>
          </cell>
          <cell r="Z55">
            <v>48648</v>
          </cell>
          <cell r="AA55">
            <v>11016</v>
          </cell>
          <cell r="AB55">
            <v>9607</v>
          </cell>
          <cell r="AC55">
            <v>32401</v>
          </cell>
          <cell r="AD55">
            <v>212672</v>
          </cell>
          <cell r="AE55">
            <v>97220</v>
          </cell>
          <cell r="AF55">
            <v>21065</v>
          </cell>
          <cell r="AG55">
            <v>15864</v>
          </cell>
          <cell r="AH55">
            <v>113073</v>
          </cell>
          <cell r="AI55">
            <v>554294</v>
          </cell>
          <cell r="AJ55">
            <v>675029</v>
          </cell>
          <cell r="AK55">
            <v>160203</v>
          </cell>
          <cell r="AL55">
            <v>36695</v>
          </cell>
          <cell r="AM55">
            <v>0</v>
          </cell>
          <cell r="AN55">
            <v>192031</v>
          </cell>
          <cell r="AO55">
            <v>3975</v>
          </cell>
          <cell r="AP55">
            <v>0</v>
          </cell>
          <cell r="AQ55">
            <v>30209</v>
          </cell>
          <cell r="AR55">
            <v>30212</v>
          </cell>
          <cell r="AS55">
            <v>53440</v>
          </cell>
          <cell r="AT55">
            <v>6670</v>
          </cell>
          <cell r="AU55">
            <v>50899</v>
          </cell>
          <cell r="AV55">
            <v>163212</v>
          </cell>
          <cell r="AW55">
            <v>0</v>
          </cell>
          <cell r="AX55">
            <v>0</v>
          </cell>
          <cell r="AY55">
            <v>0</v>
          </cell>
          <cell r="AZ55">
            <v>65794</v>
          </cell>
          <cell r="BA55">
            <v>-65794</v>
          </cell>
          <cell r="BB55">
            <v>949</v>
          </cell>
          <cell r="BC55">
            <v>5272</v>
          </cell>
          <cell r="BD55">
            <v>58881</v>
          </cell>
          <cell r="BE55">
            <v>709364</v>
          </cell>
          <cell r="BF55">
            <v>210466</v>
          </cell>
          <cell r="BG55">
            <v>0</v>
          </cell>
        </row>
        <row r="56">
          <cell r="A56">
            <v>36516</v>
          </cell>
          <cell r="B56">
            <v>207755</v>
          </cell>
          <cell r="C56">
            <v>309202</v>
          </cell>
          <cell r="D56">
            <v>2596642</v>
          </cell>
          <cell r="E56">
            <v>620776</v>
          </cell>
          <cell r="F56">
            <v>1891197</v>
          </cell>
          <cell r="G56">
            <v>832729</v>
          </cell>
          <cell r="H56">
            <v>0</v>
          </cell>
          <cell r="I56">
            <v>164797</v>
          </cell>
          <cell r="J56">
            <v>270300</v>
          </cell>
          <cell r="K56">
            <v>687486</v>
          </cell>
          <cell r="L56">
            <v>452274</v>
          </cell>
          <cell r="M56">
            <v>54600</v>
          </cell>
          <cell r="N56">
            <v>126395</v>
          </cell>
          <cell r="O56">
            <v>64961</v>
          </cell>
          <cell r="P56">
            <v>157929</v>
          </cell>
          <cell r="Q56">
            <v>374986</v>
          </cell>
          <cell r="R56">
            <v>131432</v>
          </cell>
          <cell r="S56">
            <v>8942</v>
          </cell>
          <cell r="T56">
            <v>95226</v>
          </cell>
          <cell r="U56">
            <v>262388</v>
          </cell>
          <cell r="V56">
            <v>319362</v>
          </cell>
          <cell r="W56">
            <v>56927</v>
          </cell>
          <cell r="X56">
            <v>885000</v>
          </cell>
          <cell r="Y56">
            <v>130333</v>
          </cell>
          <cell r="Z56">
            <v>41025</v>
          </cell>
          <cell r="AA56">
            <v>11385</v>
          </cell>
          <cell r="AB56">
            <v>9385</v>
          </cell>
          <cell r="AC56">
            <v>25447</v>
          </cell>
          <cell r="AD56">
            <v>182045</v>
          </cell>
          <cell r="AE56">
            <v>126503</v>
          </cell>
          <cell r="AF56">
            <v>24962</v>
          </cell>
          <cell r="AG56">
            <v>21828</v>
          </cell>
          <cell r="AH56">
            <v>87916</v>
          </cell>
          <cell r="AI56">
            <v>569523</v>
          </cell>
          <cell r="AJ56">
            <v>675029</v>
          </cell>
          <cell r="AK56">
            <v>147878</v>
          </cell>
          <cell r="AL56">
            <v>0</v>
          </cell>
          <cell r="AM56">
            <v>0</v>
          </cell>
          <cell r="AN56">
            <v>194019</v>
          </cell>
          <cell r="AO56">
            <v>0</v>
          </cell>
          <cell r="AP56">
            <v>0</v>
          </cell>
          <cell r="AQ56">
            <v>40352</v>
          </cell>
          <cell r="AR56">
            <v>28949</v>
          </cell>
          <cell r="AS56">
            <v>53440</v>
          </cell>
          <cell r="AT56">
            <v>6632</v>
          </cell>
          <cell r="AU56">
            <v>0</v>
          </cell>
          <cell r="AV56">
            <v>103296</v>
          </cell>
          <cell r="AW56">
            <v>0</v>
          </cell>
          <cell r="AX56">
            <v>0</v>
          </cell>
          <cell r="AY56">
            <v>0</v>
          </cell>
          <cell r="AZ56">
            <v>65779</v>
          </cell>
          <cell r="BA56">
            <v>-65779</v>
          </cell>
          <cell r="BB56">
            <v>956</v>
          </cell>
          <cell r="BC56">
            <v>5397</v>
          </cell>
          <cell r="BD56">
            <v>52632</v>
          </cell>
          <cell r="BE56">
            <v>738452</v>
          </cell>
          <cell r="BF56">
            <v>217521</v>
          </cell>
          <cell r="BG56">
            <v>0</v>
          </cell>
        </row>
        <row r="57">
          <cell r="A57">
            <v>36517</v>
          </cell>
          <cell r="B57">
            <v>243963</v>
          </cell>
          <cell r="C57">
            <v>302717</v>
          </cell>
          <cell r="D57">
            <v>2636701</v>
          </cell>
          <cell r="E57">
            <v>647409</v>
          </cell>
          <cell r="F57">
            <v>1903615</v>
          </cell>
          <cell r="G57">
            <v>903501</v>
          </cell>
          <cell r="H57">
            <v>0</v>
          </cell>
          <cell r="I57">
            <v>168709</v>
          </cell>
          <cell r="J57">
            <v>270293</v>
          </cell>
          <cell r="K57">
            <v>826388</v>
          </cell>
          <cell r="L57">
            <v>468320</v>
          </cell>
          <cell r="M57">
            <v>52379</v>
          </cell>
          <cell r="N57">
            <v>119168</v>
          </cell>
          <cell r="O57">
            <v>64815</v>
          </cell>
          <cell r="P57">
            <v>95398</v>
          </cell>
          <cell r="Q57">
            <v>372181</v>
          </cell>
          <cell r="R57">
            <v>126317</v>
          </cell>
          <cell r="S57">
            <v>27826</v>
          </cell>
          <cell r="T57">
            <v>123466</v>
          </cell>
          <cell r="U57">
            <v>284610</v>
          </cell>
          <cell r="V57">
            <v>309522</v>
          </cell>
          <cell r="W57">
            <v>62621</v>
          </cell>
          <cell r="X57">
            <v>897406</v>
          </cell>
          <cell r="Y57">
            <v>117462</v>
          </cell>
          <cell r="Z57">
            <v>46725</v>
          </cell>
          <cell r="AA57">
            <v>11612</v>
          </cell>
          <cell r="AB57">
            <v>9619</v>
          </cell>
          <cell r="AC57">
            <v>4462</v>
          </cell>
          <cell r="AD57">
            <v>154955</v>
          </cell>
          <cell r="AE57">
            <v>114305</v>
          </cell>
          <cell r="AF57">
            <v>23671</v>
          </cell>
          <cell r="AG57">
            <v>22459</v>
          </cell>
          <cell r="AH57">
            <v>88337</v>
          </cell>
          <cell r="AI57">
            <v>522969</v>
          </cell>
          <cell r="AJ57">
            <v>675029</v>
          </cell>
          <cell r="AK57">
            <v>141030</v>
          </cell>
          <cell r="AL57">
            <v>0</v>
          </cell>
          <cell r="AM57">
            <v>0</v>
          </cell>
          <cell r="AN57">
            <v>178867</v>
          </cell>
          <cell r="AO57">
            <v>0</v>
          </cell>
          <cell r="AP57">
            <v>2749</v>
          </cell>
          <cell r="AQ57">
            <v>48480</v>
          </cell>
          <cell r="AR57">
            <v>30725</v>
          </cell>
          <cell r="AS57">
            <v>53440</v>
          </cell>
          <cell r="AT57">
            <v>6670</v>
          </cell>
          <cell r="AU57">
            <v>44481</v>
          </cell>
          <cell r="AV57">
            <v>147361</v>
          </cell>
          <cell r="AW57">
            <v>0</v>
          </cell>
          <cell r="AX57">
            <v>0</v>
          </cell>
          <cell r="AY57">
            <v>0</v>
          </cell>
          <cell r="AZ57">
            <v>60722</v>
          </cell>
          <cell r="BA57">
            <v>-60722</v>
          </cell>
          <cell r="BB57">
            <v>981</v>
          </cell>
          <cell r="BC57">
            <v>8831</v>
          </cell>
          <cell r="BD57">
            <v>58832</v>
          </cell>
          <cell r="BE57">
            <v>672517</v>
          </cell>
          <cell r="BF57">
            <v>202587</v>
          </cell>
          <cell r="BG57">
            <v>0</v>
          </cell>
        </row>
        <row r="58">
          <cell r="A58">
            <v>36518</v>
          </cell>
          <cell r="B58">
            <v>212803</v>
          </cell>
          <cell r="C58">
            <v>298987</v>
          </cell>
          <cell r="D58">
            <v>2673921</v>
          </cell>
          <cell r="E58">
            <v>648057</v>
          </cell>
          <cell r="F58">
            <v>1936688</v>
          </cell>
          <cell r="G58">
            <v>850192</v>
          </cell>
          <cell r="H58">
            <v>0</v>
          </cell>
          <cell r="I58">
            <v>168652</v>
          </cell>
          <cell r="J58">
            <v>255973</v>
          </cell>
          <cell r="K58">
            <v>902245</v>
          </cell>
          <cell r="L58">
            <v>539999</v>
          </cell>
          <cell r="M58">
            <v>77326</v>
          </cell>
          <cell r="N58">
            <v>123049</v>
          </cell>
          <cell r="O58">
            <v>48803</v>
          </cell>
          <cell r="P58">
            <v>118005</v>
          </cell>
          <cell r="Q58">
            <v>358003</v>
          </cell>
          <cell r="R58">
            <v>131247</v>
          </cell>
          <cell r="S58">
            <v>17544</v>
          </cell>
          <cell r="T58">
            <v>124114</v>
          </cell>
          <cell r="U58">
            <v>279976</v>
          </cell>
          <cell r="V58">
            <v>327511</v>
          </cell>
          <cell r="W58">
            <v>62382</v>
          </cell>
          <cell r="X58">
            <v>892084</v>
          </cell>
          <cell r="Y58">
            <v>101013</v>
          </cell>
          <cell r="Z58">
            <v>18671</v>
          </cell>
          <cell r="AA58">
            <v>11689</v>
          </cell>
          <cell r="AB58">
            <v>9610</v>
          </cell>
          <cell r="AC58">
            <v>4639</v>
          </cell>
          <cell r="AD58">
            <v>134767</v>
          </cell>
          <cell r="AE58">
            <v>79050</v>
          </cell>
          <cell r="AF58">
            <v>21417</v>
          </cell>
          <cell r="AG58">
            <v>21246</v>
          </cell>
          <cell r="AH58">
            <v>88468</v>
          </cell>
          <cell r="AI58">
            <v>517220</v>
          </cell>
          <cell r="AJ58">
            <v>675029</v>
          </cell>
          <cell r="AK58">
            <v>147312</v>
          </cell>
          <cell r="AL58">
            <v>0</v>
          </cell>
          <cell r="AM58">
            <v>0</v>
          </cell>
          <cell r="AN58">
            <v>178867</v>
          </cell>
          <cell r="AO58">
            <v>0</v>
          </cell>
          <cell r="AP58">
            <v>5651</v>
          </cell>
          <cell r="AQ58">
            <v>15254</v>
          </cell>
          <cell r="AR58">
            <v>35287</v>
          </cell>
          <cell r="AS58">
            <v>53440</v>
          </cell>
          <cell r="AT58">
            <v>6670</v>
          </cell>
          <cell r="AU58">
            <v>44481</v>
          </cell>
          <cell r="AV58">
            <v>149610</v>
          </cell>
          <cell r="AW58">
            <v>0</v>
          </cell>
          <cell r="AX58">
            <v>0</v>
          </cell>
          <cell r="AY58">
            <v>0</v>
          </cell>
          <cell r="AZ58">
            <v>55748</v>
          </cell>
          <cell r="BA58">
            <v>-55748</v>
          </cell>
          <cell r="BB58">
            <v>979</v>
          </cell>
          <cell r="BC58">
            <v>6868</v>
          </cell>
          <cell r="BD58">
            <v>44152</v>
          </cell>
          <cell r="BE58">
            <v>559627</v>
          </cell>
          <cell r="BF58">
            <v>178428</v>
          </cell>
          <cell r="BG58">
            <v>0</v>
          </cell>
        </row>
        <row r="59">
          <cell r="A59">
            <v>36519</v>
          </cell>
          <cell r="B59">
            <v>229685</v>
          </cell>
          <cell r="C59">
            <v>279104</v>
          </cell>
          <cell r="D59">
            <v>2659651</v>
          </cell>
          <cell r="E59">
            <v>642788</v>
          </cell>
          <cell r="F59">
            <v>1929747</v>
          </cell>
          <cell r="G59">
            <v>839625</v>
          </cell>
          <cell r="H59">
            <v>0</v>
          </cell>
          <cell r="I59">
            <v>168805</v>
          </cell>
          <cell r="J59">
            <v>254132</v>
          </cell>
          <cell r="K59">
            <v>897645</v>
          </cell>
          <cell r="L59">
            <v>537938</v>
          </cell>
          <cell r="M59">
            <v>74627</v>
          </cell>
          <cell r="N59">
            <v>123049</v>
          </cell>
          <cell r="O59">
            <v>48803</v>
          </cell>
          <cell r="P59">
            <v>117444</v>
          </cell>
          <cell r="Q59">
            <v>355221</v>
          </cell>
          <cell r="R59">
            <v>127961</v>
          </cell>
          <cell r="S59">
            <v>17455</v>
          </cell>
          <cell r="T59">
            <v>125250</v>
          </cell>
          <cell r="U59">
            <v>276511</v>
          </cell>
          <cell r="V59">
            <v>322758</v>
          </cell>
          <cell r="W59">
            <v>62384</v>
          </cell>
          <cell r="X59">
            <v>898179</v>
          </cell>
          <cell r="Y59">
            <v>101099</v>
          </cell>
          <cell r="Z59">
            <v>18689</v>
          </cell>
          <cell r="AA59">
            <v>11687</v>
          </cell>
          <cell r="AB59">
            <v>9619</v>
          </cell>
          <cell r="AC59">
            <v>0</v>
          </cell>
          <cell r="AD59">
            <v>136074</v>
          </cell>
          <cell r="AE59">
            <v>77352</v>
          </cell>
          <cell r="AF59">
            <v>21336</v>
          </cell>
          <cell r="AG59">
            <v>21055</v>
          </cell>
          <cell r="AH59">
            <v>88274</v>
          </cell>
          <cell r="AI59">
            <v>510123</v>
          </cell>
          <cell r="AJ59">
            <v>675029</v>
          </cell>
          <cell r="AK59">
            <v>148044</v>
          </cell>
          <cell r="AL59">
            <v>0</v>
          </cell>
          <cell r="AM59">
            <v>0</v>
          </cell>
          <cell r="AN59">
            <v>178844</v>
          </cell>
          <cell r="AO59">
            <v>0</v>
          </cell>
          <cell r="AP59">
            <v>21550</v>
          </cell>
          <cell r="AQ59">
            <v>15254</v>
          </cell>
          <cell r="AR59">
            <v>35763</v>
          </cell>
          <cell r="AS59">
            <v>53440</v>
          </cell>
          <cell r="AT59">
            <v>6670</v>
          </cell>
          <cell r="AU59">
            <v>44481</v>
          </cell>
          <cell r="AV59">
            <v>166339</v>
          </cell>
          <cell r="AW59">
            <v>0</v>
          </cell>
          <cell r="AX59">
            <v>0</v>
          </cell>
          <cell r="AY59">
            <v>0</v>
          </cell>
          <cell r="AZ59">
            <v>55748</v>
          </cell>
          <cell r="BA59">
            <v>-55748</v>
          </cell>
          <cell r="BB59">
            <v>981</v>
          </cell>
          <cell r="BC59">
            <v>6868</v>
          </cell>
          <cell r="BD59">
            <v>44160</v>
          </cell>
          <cell r="BE59">
            <v>554453</v>
          </cell>
          <cell r="BF59">
            <v>175992</v>
          </cell>
          <cell r="BG59">
            <v>0</v>
          </cell>
        </row>
        <row r="60">
          <cell r="A60">
            <v>36520</v>
          </cell>
          <cell r="B60">
            <v>229476</v>
          </cell>
          <cell r="C60">
            <v>277713</v>
          </cell>
          <cell r="D60">
            <v>2652555</v>
          </cell>
          <cell r="E60">
            <v>640669</v>
          </cell>
          <cell r="F60">
            <v>1923587</v>
          </cell>
          <cell r="G60">
            <v>872622</v>
          </cell>
          <cell r="H60">
            <v>0</v>
          </cell>
          <cell r="I60">
            <v>168652</v>
          </cell>
          <cell r="J60">
            <v>253903</v>
          </cell>
          <cell r="K60">
            <v>904114</v>
          </cell>
          <cell r="L60">
            <v>538326</v>
          </cell>
          <cell r="M60">
            <v>68359</v>
          </cell>
          <cell r="N60">
            <v>123935</v>
          </cell>
          <cell r="O60">
            <v>48803</v>
          </cell>
          <cell r="P60">
            <v>87496</v>
          </cell>
          <cell r="Q60">
            <v>353468</v>
          </cell>
          <cell r="R60">
            <v>131339</v>
          </cell>
          <cell r="S60">
            <v>17043</v>
          </cell>
          <cell r="T60">
            <v>126239</v>
          </cell>
          <cell r="U60">
            <v>279851</v>
          </cell>
          <cell r="V60">
            <v>314121</v>
          </cell>
          <cell r="W60">
            <v>62382</v>
          </cell>
          <cell r="X60">
            <v>896090</v>
          </cell>
          <cell r="Y60">
            <v>101014</v>
          </cell>
          <cell r="Z60">
            <v>48159</v>
          </cell>
          <cell r="AA60">
            <v>11711</v>
          </cell>
          <cell r="AB60">
            <v>9619</v>
          </cell>
          <cell r="AC60">
            <v>0</v>
          </cell>
          <cell r="AD60">
            <v>138556</v>
          </cell>
          <cell r="AE60">
            <v>75987</v>
          </cell>
          <cell r="AF60">
            <v>20672</v>
          </cell>
          <cell r="AG60">
            <v>20998</v>
          </cell>
          <cell r="AH60">
            <v>85190</v>
          </cell>
          <cell r="AI60">
            <v>509563</v>
          </cell>
          <cell r="AJ60">
            <v>675029</v>
          </cell>
          <cell r="AK60">
            <v>147811</v>
          </cell>
          <cell r="AL60">
            <v>0</v>
          </cell>
          <cell r="AM60">
            <v>0</v>
          </cell>
          <cell r="AN60">
            <v>179745</v>
          </cell>
          <cell r="AO60">
            <v>0</v>
          </cell>
          <cell r="AP60">
            <v>21550</v>
          </cell>
          <cell r="AQ60">
            <v>15254</v>
          </cell>
          <cell r="AR60">
            <v>35823</v>
          </cell>
          <cell r="AS60">
            <v>53440</v>
          </cell>
          <cell r="AT60">
            <v>6670</v>
          </cell>
          <cell r="AU60">
            <v>44481</v>
          </cell>
          <cell r="AV60">
            <v>166177</v>
          </cell>
          <cell r="AW60">
            <v>0</v>
          </cell>
          <cell r="AX60">
            <v>0</v>
          </cell>
          <cell r="AY60">
            <v>0</v>
          </cell>
          <cell r="AZ60">
            <v>55748</v>
          </cell>
          <cell r="BA60">
            <v>-55748</v>
          </cell>
          <cell r="BB60">
            <v>981</v>
          </cell>
          <cell r="BC60">
            <v>6868</v>
          </cell>
          <cell r="BD60">
            <v>44142</v>
          </cell>
          <cell r="BE60">
            <v>583930</v>
          </cell>
          <cell r="BF60">
            <v>169110</v>
          </cell>
          <cell r="BG60">
            <v>0</v>
          </cell>
        </row>
        <row r="61">
          <cell r="A61">
            <v>36521</v>
          </cell>
          <cell r="B61">
            <v>226820</v>
          </cell>
          <cell r="C61">
            <v>289108</v>
          </cell>
          <cell r="D61">
            <v>2652303</v>
          </cell>
          <cell r="E61">
            <v>648036</v>
          </cell>
          <cell r="F61">
            <v>1917985</v>
          </cell>
          <cell r="G61">
            <v>828183</v>
          </cell>
          <cell r="H61">
            <v>0</v>
          </cell>
          <cell r="I61">
            <v>166362</v>
          </cell>
          <cell r="J61">
            <v>253933</v>
          </cell>
          <cell r="K61">
            <v>890281</v>
          </cell>
          <cell r="L61">
            <v>534789</v>
          </cell>
          <cell r="M61">
            <v>64332</v>
          </cell>
          <cell r="N61">
            <v>123935</v>
          </cell>
          <cell r="O61">
            <v>47870</v>
          </cell>
          <cell r="P61">
            <v>118438</v>
          </cell>
          <cell r="Q61">
            <v>354166</v>
          </cell>
          <cell r="R61">
            <v>134587</v>
          </cell>
          <cell r="S61">
            <v>17148</v>
          </cell>
          <cell r="T61">
            <v>119844</v>
          </cell>
          <cell r="U61">
            <v>279869</v>
          </cell>
          <cell r="V61">
            <v>314111</v>
          </cell>
          <cell r="W61">
            <v>62384</v>
          </cell>
          <cell r="X61">
            <v>890886</v>
          </cell>
          <cell r="Y61">
            <v>101321</v>
          </cell>
          <cell r="Z61">
            <v>18689</v>
          </cell>
          <cell r="AA61">
            <v>11711</v>
          </cell>
          <cell r="AB61">
            <v>9619</v>
          </cell>
          <cell r="AC61">
            <v>4665</v>
          </cell>
          <cell r="AD61">
            <v>142321</v>
          </cell>
          <cell r="AE61">
            <v>74415</v>
          </cell>
          <cell r="AF61">
            <v>20768</v>
          </cell>
          <cell r="AG61">
            <v>20868</v>
          </cell>
          <cell r="AH61">
            <v>69817</v>
          </cell>
          <cell r="AI61">
            <v>515715</v>
          </cell>
          <cell r="AJ61">
            <v>675009</v>
          </cell>
          <cell r="AK61">
            <v>147413</v>
          </cell>
          <cell r="AL61">
            <v>0</v>
          </cell>
          <cell r="AM61">
            <v>0</v>
          </cell>
          <cell r="AN61">
            <v>179742</v>
          </cell>
          <cell r="AO61">
            <v>0</v>
          </cell>
          <cell r="AP61">
            <v>21550</v>
          </cell>
          <cell r="AQ61">
            <v>15254</v>
          </cell>
          <cell r="AR61">
            <v>34949</v>
          </cell>
          <cell r="AS61">
            <v>53440</v>
          </cell>
          <cell r="AT61">
            <v>6670</v>
          </cell>
          <cell r="AU61">
            <v>44481</v>
          </cell>
          <cell r="AV61">
            <v>165292</v>
          </cell>
          <cell r="AW61">
            <v>0</v>
          </cell>
          <cell r="AX61">
            <v>0</v>
          </cell>
          <cell r="AY61">
            <v>0</v>
          </cell>
          <cell r="AZ61">
            <v>55748</v>
          </cell>
          <cell r="BA61">
            <v>-55748</v>
          </cell>
          <cell r="BB61">
            <v>981</v>
          </cell>
          <cell r="BC61">
            <v>6868</v>
          </cell>
          <cell r="BD61">
            <v>44143</v>
          </cell>
          <cell r="BE61">
            <v>567021</v>
          </cell>
          <cell r="BF61">
            <v>169372</v>
          </cell>
          <cell r="BG61">
            <v>0</v>
          </cell>
        </row>
        <row r="62">
          <cell r="A62">
            <v>36522</v>
          </cell>
          <cell r="B62">
            <v>206649</v>
          </cell>
          <cell r="C62">
            <v>270386</v>
          </cell>
          <cell r="D62">
            <v>2626882</v>
          </cell>
          <cell r="E62">
            <v>568109</v>
          </cell>
          <cell r="F62">
            <v>1969254</v>
          </cell>
          <cell r="G62">
            <v>885537</v>
          </cell>
          <cell r="H62">
            <v>0</v>
          </cell>
          <cell r="I62">
            <v>166801</v>
          </cell>
          <cell r="J62">
            <v>289341</v>
          </cell>
          <cell r="K62">
            <v>916059</v>
          </cell>
          <cell r="L62">
            <v>539463</v>
          </cell>
          <cell r="M62">
            <v>87370</v>
          </cell>
          <cell r="N62">
            <v>102738</v>
          </cell>
          <cell r="O62">
            <v>30065</v>
          </cell>
          <cell r="P62">
            <v>124065</v>
          </cell>
          <cell r="Q62">
            <v>349267</v>
          </cell>
          <cell r="R62">
            <v>165388</v>
          </cell>
          <cell r="S62">
            <v>6623</v>
          </cell>
          <cell r="T62">
            <v>105009</v>
          </cell>
          <cell r="U62">
            <v>286793</v>
          </cell>
          <cell r="V62">
            <v>322395</v>
          </cell>
          <cell r="W62">
            <v>58203</v>
          </cell>
          <cell r="X62">
            <v>869516</v>
          </cell>
          <cell r="Y62">
            <v>102952</v>
          </cell>
          <cell r="Z62">
            <v>42052</v>
          </cell>
          <cell r="AA62">
            <v>11711</v>
          </cell>
          <cell r="AB62">
            <v>9619</v>
          </cell>
          <cell r="AC62">
            <v>4665</v>
          </cell>
          <cell r="AD62">
            <v>151261</v>
          </cell>
          <cell r="AE62">
            <v>78662</v>
          </cell>
          <cell r="AF62">
            <v>21411</v>
          </cell>
          <cell r="AG62">
            <v>16398</v>
          </cell>
          <cell r="AH62">
            <v>95832</v>
          </cell>
          <cell r="AI62">
            <v>533940</v>
          </cell>
          <cell r="AJ62">
            <v>668189</v>
          </cell>
          <cell r="AK62">
            <v>150477</v>
          </cell>
          <cell r="AL62">
            <v>6876</v>
          </cell>
          <cell r="AM62">
            <v>0</v>
          </cell>
          <cell r="AN62">
            <v>180767</v>
          </cell>
          <cell r="AO62">
            <v>0</v>
          </cell>
          <cell r="AP62">
            <v>16124</v>
          </cell>
          <cell r="AQ62">
            <v>15254</v>
          </cell>
          <cell r="AR62">
            <v>30572</v>
          </cell>
          <cell r="AS62">
            <v>53440</v>
          </cell>
          <cell r="AT62">
            <v>6670</v>
          </cell>
          <cell r="AU62">
            <v>40996</v>
          </cell>
          <cell r="AV62">
            <v>151832</v>
          </cell>
          <cell r="AW62">
            <v>0</v>
          </cell>
          <cell r="AX62">
            <v>0</v>
          </cell>
          <cell r="AY62">
            <v>0</v>
          </cell>
          <cell r="AZ62">
            <v>33637</v>
          </cell>
          <cell r="BA62">
            <v>-33637</v>
          </cell>
          <cell r="BB62">
            <v>981</v>
          </cell>
          <cell r="BC62">
            <v>7400</v>
          </cell>
          <cell r="BD62">
            <v>28210</v>
          </cell>
          <cell r="BE62">
            <v>588687</v>
          </cell>
          <cell r="BF62">
            <v>179095</v>
          </cell>
          <cell r="BG62">
            <v>0</v>
          </cell>
        </row>
        <row r="63">
          <cell r="A63">
            <v>36523</v>
          </cell>
          <cell r="B63">
            <v>206993</v>
          </cell>
          <cell r="C63">
            <v>311984</v>
          </cell>
          <cell r="D63">
            <v>2656322</v>
          </cell>
          <cell r="E63">
            <v>603425</v>
          </cell>
          <cell r="F63">
            <v>1962499</v>
          </cell>
          <cell r="G63">
            <v>942663</v>
          </cell>
          <cell r="H63">
            <v>0</v>
          </cell>
          <cell r="I63">
            <v>168390</v>
          </cell>
          <cell r="J63">
            <v>272975</v>
          </cell>
          <cell r="K63">
            <v>943569</v>
          </cell>
          <cell r="L63">
            <v>539999</v>
          </cell>
          <cell r="M63">
            <v>83677</v>
          </cell>
          <cell r="N63">
            <v>127616</v>
          </cell>
          <cell r="O63">
            <v>28087</v>
          </cell>
          <cell r="P63">
            <v>96603</v>
          </cell>
          <cell r="Q63">
            <v>347774</v>
          </cell>
          <cell r="R63">
            <v>130516</v>
          </cell>
          <cell r="S63">
            <v>8631</v>
          </cell>
          <cell r="T63">
            <v>144391</v>
          </cell>
          <cell r="U63">
            <v>285869</v>
          </cell>
          <cell r="V63">
            <v>345066</v>
          </cell>
          <cell r="W63">
            <v>60419</v>
          </cell>
          <cell r="X63">
            <v>887281</v>
          </cell>
          <cell r="Y63">
            <v>119290</v>
          </cell>
          <cell r="Z63">
            <v>46726</v>
          </cell>
          <cell r="AA63">
            <v>11711</v>
          </cell>
          <cell r="AB63">
            <v>9619</v>
          </cell>
          <cell r="AC63">
            <v>4665</v>
          </cell>
          <cell r="AD63">
            <v>155283</v>
          </cell>
          <cell r="AE63">
            <v>75554</v>
          </cell>
          <cell r="AF63">
            <v>22835</v>
          </cell>
          <cell r="AG63">
            <v>20470</v>
          </cell>
          <cell r="AH63">
            <v>100107</v>
          </cell>
          <cell r="AI63">
            <v>500016</v>
          </cell>
          <cell r="AJ63">
            <v>675009</v>
          </cell>
          <cell r="AK63">
            <v>146377</v>
          </cell>
          <cell r="AL63">
            <v>12770</v>
          </cell>
          <cell r="AM63">
            <v>6866</v>
          </cell>
          <cell r="AN63">
            <v>179798</v>
          </cell>
          <cell r="AO63">
            <v>1427</v>
          </cell>
          <cell r="AP63">
            <v>14352</v>
          </cell>
          <cell r="AQ63">
            <v>15254</v>
          </cell>
          <cell r="AR63">
            <v>33015</v>
          </cell>
          <cell r="AS63">
            <v>53440</v>
          </cell>
          <cell r="AT63">
            <v>6670</v>
          </cell>
          <cell r="AU63">
            <v>45362</v>
          </cell>
          <cell r="AV63">
            <v>158068</v>
          </cell>
          <cell r="AW63">
            <v>0</v>
          </cell>
          <cell r="AX63">
            <v>0</v>
          </cell>
          <cell r="AY63">
            <v>0</v>
          </cell>
          <cell r="AZ63">
            <v>40337</v>
          </cell>
          <cell r="BA63">
            <v>-40337</v>
          </cell>
          <cell r="BB63">
            <v>981</v>
          </cell>
          <cell r="BC63">
            <v>7848</v>
          </cell>
          <cell r="BD63">
            <v>44161</v>
          </cell>
          <cell r="BE63">
            <v>596461</v>
          </cell>
          <cell r="BF63">
            <v>187628</v>
          </cell>
          <cell r="BG63">
            <v>0</v>
          </cell>
        </row>
        <row r="64">
          <cell r="A64">
            <v>36524</v>
          </cell>
          <cell r="B64">
            <v>209641</v>
          </cell>
          <cell r="C64">
            <v>316792</v>
          </cell>
          <cell r="D64">
            <v>2687219</v>
          </cell>
          <cell r="E64">
            <v>611686</v>
          </cell>
          <cell r="F64">
            <v>1980117</v>
          </cell>
          <cell r="G64">
            <v>912869</v>
          </cell>
          <cell r="H64">
            <v>0</v>
          </cell>
          <cell r="I64">
            <v>167619</v>
          </cell>
          <cell r="J64">
            <v>294852</v>
          </cell>
          <cell r="K64">
            <v>929615</v>
          </cell>
          <cell r="L64">
            <v>540536</v>
          </cell>
          <cell r="M64">
            <v>79592</v>
          </cell>
          <cell r="N64">
            <v>181623</v>
          </cell>
          <cell r="O64">
            <v>30837</v>
          </cell>
          <cell r="P64">
            <v>61544</v>
          </cell>
          <cell r="Q64">
            <v>363824</v>
          </cell>
          <cell r="R64">
            <v>132798</v>
          </cell>
          <cell r="S64">
            <v>7082</v>
          </cell>
          <cell r="T64">
            <v>127583</v>
          </cell>
          <cell r="U64">
            <v>295214</v>
          </cell>
          <cell r="V64">
            <v>341834</v>
          </cell>
          <cell r="W64">
            <v>60847</v>
          </cell>
          <cell r="X64">
            <v>899599</v>
          </cell>
          <cell r="Y64">
            <v>108255</v>
          </cell>
          <cell r="Z64">
            <v>42042</v>
          </cell>
          <cell r="AA64">
            <v>11711</v>
          </cell>
          <cell r="AB64">
            <v>9619</v>
          </cell>
          <cell r="AC64">
            <v>0</v>
          </cell>
          <cell r="AD64">
            <v>141733</v>
          </cell>
          <cell r="AE64">
            <v>67991</v>
          </cell>
          <cell r="AF64">
            <v>22274</v>
          </cell>
          <cell r="AG64">
            <v>15357</v>
          </cell>
          <cell r="AH64">
            <v>87682</v>
          </cell>
          <cell r="AI64">
            <v>518157</v>
          </cell>
          <cell r="AJ64">
            <v>675009</v>
          </cell>
          <cell r="AK64">
            <v>147717</v>
          </cell>
          <cell r="AL64">
            <v>10552</v>
          </cell>
          <cell r="AM64">
            <v>0</v>
          </cell>
          <cell r="AN64">
            <v>184144</v>
          </cell>
          <cell r="AO64">
            <v>8407</v>
          </cell>
          <cell r="AP64">
            <v>5164</v>
          </cell>
          <cell r="AQ64">
            <v>15254</v>
          </cell>
          <cell r="AR64">
            <v>26347</v>
          </cell>
          <cell r="AS64">
            <v>53440</v>
          </cell>
          <cell r="AT64">
            <v>6638</v>
          </cell>
          <cell r="AU64">
            <v>48962</v>
          </cell>
          <cell r="AV64">
            <v>153526</v>
          </cell>
          <cell r="AW64">
            <v>0</v>
          </cell>
          <cell r="AX64">
            <v>0</v>
          </cell>
          <cell r="AY64">
            <v>0</v>
          </cell>
          <cell r="AZ64">
            <v>25899</v>
          </cell>
          <cell r="BA64">
            <v>-25899</v>
          </cell>
          <cell r="BB64">
            <v>14152</v>
          </cell>
          <cell r="BC64">
            <v>7720</v>
          </cell>
          <cell r="BD64">
            <v>44148</v>
          </cell>
          <cell r="BE64">
            <v>593963</v>
          </cell>
          <cell r="BF64">
            <v>183084</v>
          </cell>
          <cell r="BG64">
            <v>0</v>
          </cell>
        </row>
        <row r="65">
          <cell r="A65">
            <v>36525</v>
          </cell>
          <cell r="B65">
            <v>246509</v>
          </cell>
          <cell r="C65">
            <v>276673</v>
          </cell>
          <cell r="D65">
            <v>2702156</v>
          </cell>
          <cell r="E65">
            <v>625496</v>
          </cell>
          <cell r="F65">
            <v>1967245</v>
          </cell>
          <cell r="G65">
            <v>941905</v>
          </cell>
          <cell r="H65">
            <v>0</v>
          </cell>
          <cell r="I65">
            <v>169768</v>
          </cell>
          <cell r="J65">
            <v>308931</v>
          </cell>
          <cell r="K65">
            <v>935097</v>
          </cell>
          <cell r="L65">
            <v>514412</v>
          </cell>
          <cell r="M65">
            <v>73534</v>
          </cell>
          <cell r="N65">
            <v>182928</v>
          </cell>
          <cell r="O65">
            <v>30205</v>
          </cell>
          <cell r="P65">
            <v>39618</v>
          </cell>
          <cell r="Q65">
            <v>363623</v>
          </cell>
          <cell r="R65">
            <v>130580</v>
          </cell>
          <cell r="S65">
            <v>8374</v>
          </cell>
          <cell r="T65">
            <v>132511</v>
          </cell>
          <cell r="U65">
            <v>301271</v>
          </cell>
          <cell r="V65">
            <v>331866</v>
          </cell>
          <cell r="W65">
            <v>61126</v>
          </cell>
          <cell r="X65">
            <v>896927</v>
          </cell>
          <cell r="Y65">
            <v>102706</v>
          </cell>
          <cell r="Z65">
            <v>34999</v>
          </cell>
          <cell r="AA65">
            <v>11663</v>
          </cell>
          <cell r="AB65">
            <v>9619</v>
          </cell>
          <cell r="AC65">
            <v>5247</v>
          </cell>
          <cell r="AD65">
            <v>162427</v>
          </cell>
          <cell r="AE65">
            <v>78785</v>
          </cell>
          <cell r="AF65">
            <v>21750</v>
          </cell>
          <cell r="AG65">
            <v>15089</v>
          </cell>
          <cell r="AH65">
            <v>83574</v>
          </cell>
          <cell r="AI65">
            <v>511949</v>
          </cell>
          <cell r="AJ65">
            <v>675029</v>
          </cell>
          <cell r="AK65">
            <v>146837</v>
          </cell>
          <cell r="AL65">
            <v>19154</v>
          </cell>
          <cell r="AM65">
            <v>0</v>
          </cell>
          <cell r="AN65">
            <v>183984</v>
          </cell>
          <cell r="AO65">
            <v>17725</v>
          </cell>
          <cell r="AP65">
            <v>29926</v>
          </cell>
          <cell r="AQ65">
            <v>15254</v>
          </cell>
          <cell r="AR65">
            <v>27056</v>
          </cell>
          <cell r="AS65">
            <v>52499</v>
          </cell>
          <cell r="AT65">
            <v>6670</v>
          </cell>
          <cell r="AU65">
            <v>50096</v>
          </cell>
          <cell r="AV65">
            <v>187165</v>
          </cell>
          <cell r="AW65">
            <v>0</v>
          </cell>
          <cell r="AX65">
            <v>0</v>
          </cell>
          <cell r="AY65">
            <v>0</v>
          </cell>
          <cell r="AZ65">
            <v>57254</v>
          </cell>
          <cell r="BA65">
            <v>-57254</v>
          </cell>
          <cell r="BB65">
            <v>14706</v>
          </cell>
          <cell r="BC65">
            <v>7849</v>
          </cell>
          <cell r="BD65">
            <v>40712</v>
          </cell>
          <cell r="BE65">
            <v>622758</v>
          </cell>
          <cell r="BF65">
            <v>179751</v>
          </cell>
          <cell r="BG65">
            <v>0</v>
          </cell>
        </row>
        <row r="66">
          <cell r="A66">
            <v>36526</v>
          </cell>
          <cell r="B66">
            <v>213880</v>
          </cell>
          <cell r="C66">
            <v>225676</v>
          </cell>
          <cell r="D66">
            <v>2645833</v>
          </cell>
          <cell r="E66">
            <v>474323</v>
          </cell>
          <cell r="F66">
            <v>2067351</v>
          </cell>
          <cell r="G66">
            <v>820875</v>
          </cell>
          <cell r="H66">
            <v>0</v>
          </cell>
          <cell r="I66">
            <v>203305</v>
          </cell>
          <cell r="J66">
            <v>346410</v>
          </cell>
          <cell r="K66">
            <v>879304</v>
          </cell>
          <cell r="L66">
            <v>539462</v>
          </cell>
          <cell r="M66">
            <v>98675</v>
          </cell>
          <cell r="N66">
            <v>93758</v>
          </cell>
          <cell r="O66">
            <v>19782</v>
          </cell>
          <cell r="P66">
            <v>69758</v>
          </cell>
          <cell r="Q66">
            <v>316615</v>
          </cell>
          <cell r="R66">
            <v>138270</v>
          </cell>
          <cell r="S66">
            <v>2929</v>
          </cell>
          <cell r="T66">
            <v>95846</v>
          </cell>
          <cell r="U66">
            <v>317303</v>
          </cell>
          <cell r="V66">
            <v>346159</v>
          </cell>
          <cell r="W66">
            <v>59542</v>
          </cell>
          <cell r="X66">
            <v>877880</v>
          </cell>
          <cell r="Y66">
            <v>108854</v>
          </cell>
          <cell r="Z66">
            <v>12646</v>
          </cell>
          <cell r="AA66">
            <v>10909</v>
          </cell>
          <cell r="AB66">
            <v>24189</v>
          </cell>
          <cell r="AC66">
            <v>4664</v>
          </cell>
          <cell r="AD66">
            <v>135377</v>
          </cell>
          <cell r="AE66">
            <v>72182</v>
          </cell>
          <cell r="AF66">
            <v>20853</v>
          </cell>
          <cell r="AG66">
            <v>17013</v>
          </cell>
          <cell r="AH66">
            <v>75161</v>
          </cell>
          <cell r="AI66">
            <v>475895</v>
          </cell>
          <cell r="AJ66">
            <v>606163</v>
          </cell>
          <cell r="AK66">
            <v>204016</v>
          </cell>
          <cell r="AL66">
            <v>20909</v>
          </cell>
          <cell r="AM66">
            <v>3757</v>
          </cell>
          <cell r="AN66">
            <v>173444</v>
          </cell>
          <cell r="AO66">
            <v>0</v>
          </cell>
          <cell r="AP66">
            <v>0</v>
          </cell>
          <cell r="AQ66">
            <v>46476</v>
          </cell>
          <cell r="AR66">
            <v>35694</v>
          </cell>
          <cell r="AS66">
            <v>53141</v>
          </cell>
          <cell r="AT66">
            <v>5352</v>
          </cell>
          <cell r="AU66">
            <v>34939</v>
          </cell>
          <cell r="AV66">
            <v>135789</v>
          </cell>
          <cell r="AW66">
            <v>0</v>
          </cell>
          <cell r="AX66">
            <v>0</v>
          </cell>
          <cell r="AY66">
            <v>0</v>
          </cell>
          <cell r="AZ66">
            <v>49104</v>
          </cell>
          <cell r="BA66">
            <v>-49104</v>
          </cell>
          <cell r="BB66">
            <v>18464</v>
          </cell>
          <cell r="BC66">
            <v>7851</v>
          </cell>
          <cell r="BD66">
            <v>56366</v>
          </cell>
          <cell r="BE66">
            <v>558076</v>
          </cell>
          <cell r="BF66">
            <v>178248</v>
          </cell>
          <cell r="BG66">
            <v>4023</v>
          </cell>
        </row>
        <row r="67">
          <cell r="A67">
            <v>36527</v>
          </cell>
          <cell r="B67">
            <v>215296</v>
          </cell>
          <cell r="C67">
            <v>285432</v>
          </cell>
          <cell r="D67">
            <v>2728896</v>
          </cell>
          <cell r="E67">
            <v>527488</v>
          </cell>
          <cell r="F67">
            <v>2084112</v>
          </cell>
          <cell r="G67">
            <v>905203</v>
          </cell>
          <cell r="H67">
            <v>0</v>
          </cell>
          <cell r="I67">
            <v>188738</v>
          </cell>
          <cell r="J67">
            <v>347567</v>
          </cell>
          <cell r="K67">
            <v>925635</v>
          </cell>
          <cell r="L67">
            <v>539462</v>
          </cell>
          <cell r="M67">
            <v>97566</v>
          </cell>
          <cell r="N67">
            <v>93758</v>
          </cell>
          <cell r="O67">
            <v>0</v>
          </cell>
          <cell r="P67">
            <v>60113</v>
          </cell>
          <cell r="Q67">
            <v>321218</v>
          </cell>
          <cell r="R67">
            <v>130610</v>
          </cell>
          <cell r="S67">
            <v>2932</v>
          </cell>
          <cell r="T67">
            <v>104651</v>
          </cell>
          <cell r="U67">
            <v>348217</v>
          </cell>
          <cell r="V67">
            <v>358988</v>
          </cell>
          <cell r="W67">
            <v>52517</v>
          </cell>
          <cell r="X67">
            <v>901480</v>
          </cell>
          <cell r="Y67">
            <v>126588</v>
          </cell>
          <cell r="Z67">
            <v>30734</v>
          </cell>
          <cell r="AA67">
            <v>11459</v>
          </cell>
          <cell r="AB67">
            <v>24462</v>
          </cell>
          <cell r="AC67">
            <v>31117</v>
          </cell>
          <cell r="AD67">
            <v>152468</v>
          </cell>
          <cell r="AE67">
            <v>77565</v>
          </cell>
          <cell r="AF67">
            <v>20901</v>
          </cell>
          <cell r="AG67">
            <v>17462</v>
          </cell>
          <cell r="AH67">
            <v>75871</v>
          </cell>
          <cell r="AI67">
            <v>482590</v>
          </cell>
          <cell r="AJ67">
            <v>614424</v>
          </cell>
          <cell r="AK67">
            <v>206527</v>
          </cell>
          <cell r="AL67">
            <v>24483</v>
          </cell>
          <cell r="AM67">
            <v>3757</v>
          </cell>
          <cell r="AN67">
            <v>171615</v>
          </cell>
          <cell r="AO67">
            <v>0</v>
          </cell>
          <cell r="AP67">
            <v>0</v>
          </cell>
          <cell r="AQ67">
            <v>46476</v>
          </cell>
          <cell r="AR67">
            <v>35694</v>
          </cell>
          <cell r="AS67">
            <v>53141</v>
          </cell>
          <cell r="AT67">
            <v>5352</v>
          </cell>
          <cell r="AU67">
            <v>35110</v>
          </cell>
          <cell r="AV67">
            <v>134814</v>
          </cell>
          <cell r="AW67">
            <v>0</v>
          </cell>
          <cell r="AX67">
            <v>0</v>
          </cell>
          <cell r="AY67">
            <v>0</v>
          </cell>
          <cell r="AZ67">
            <v>39442</v>
          </cell>
          <cell r="BA67">
            <v>-39442</v>
          </cell>
          <cell r="BB67">
            <v>18134</v>
          </cell>
          <cell r="BC67">
            <v>7851</v>
          </cell>
          <cell r="BD67">
            <v>53301</v>
          </cell>
          <cell r="BE67">
            <v>626431</v>
          </cell>
          <cell r="BF67">
            <v>207398</v>
          </cell>
          <cell r="BG67">
            <v>37850</v>
          </cell>
        </row>
        <row r="68">
          <cell r="A68">
            <v>36528</v>
          </cell>
          <cell r="B68">
            <v>168538</v>
          </cell>
          <cell r="C68">
            <v>331652</v>
          </cell>
          <cell r="D68">
            <v>2672751</v>
          </cell>
          <cell r="E68">
            <v>494771</v>
          </cell>
          <cell r="F68">
            <v>2053827</v>
          </cell>
          <cell r="G68">
            <v>1026616</v>
          </cell>
          <cell r="H68">
            <v>0</v>
          </cell>
          <cell r="I68">
            <v>187756</v>
          </cell>
          <cell r="J68">
            <v>341864</v>
          </cell>
          <cell r="K68">
            <v>908869</v>
          </cell>
          <cell r="L68">
            <v>494844</v>
          </cell>
          <cell r="M68">
            <v>81932</v>
          </cell>
          <cell r="N68">
            <v>88860</v>
          </cell>
          <cell r="O68">
            <v>0</v>
          </cell>
          <cell r="P68">
            <v>32253</v>
          </cell>
          <cell r="Q68">
            <v>326383</v>
          </cell>
          <cell r="R68">
            <v>131176</v>
          </cell>
          <cell r="S68">
            <v>3022</v>
          </cell>
          <cell r="T68">
            <v>106227</v>
          </cell>
          <cell r="U68">
            <v>349908</v>
          </cell>
          <cell r="V68">
            <v>330000</v>
          </cell>
          <cell r="W68">
            <v>54906</v>
          </cell>
          <cell r="X68">
            <v>870000</v>
          </cell>
          <cell r="Y68">
            <v>136897</v>
          </cell>
          <cell r="Z68">
            <v>93379</v>
          </cell>
          <cell r="AA68">
            <v>11446</v>
          </cell>
          <cell r="AB68">
            <v>24462</v>
          </cell>
          <cell r="AC68">
            <v>60023</v>
          </cell>
          <cell r="AD68">
            <v>221027</v>
          </cell>
          <cell r="AE68">
            <v>116947</v>
          </cell>
          <cell r="AF68">
            <v>21250</v>
          </cell>
          <cell r="AG68">
            <v>17466</v>
          </cell>
          <cell r="AH68">
            <v>77699</v>
          </cell>
          <cell r="AI68">
            <v>489606</v>
          </cell>
          <cell r="AJ68">
            <v>621621</v>
          </cell>
          <cell r="AK68">
            <v>217250</v>
          </cell>
          <cell r="AL68">
            <v>24483</v>
          </cell>
          <cell r="AM68">
            <v>3757</v>
          </cell>
          <cell r="AN68">
            <v>174286</v>
          </cell>
          <cell r="AO68">
            <v>0</v>
          </cell>
          <cell r="AP68">
            <v>0</v>
          </cell>
          <cell r="AQ68">
            <v>46476</v>
          </cell>
          <cell r="AR68">
            <v>35694</v>
          </cell>
          <cell r="AS68">
            <v>53141</v>
          </cell>
          <cell r="AT68">
            <v>5352</v>
          </cell>
          <cell r="AU68">
            <v>35110</v>
          </cell>
          <cell r="AV68">
            <v>93802</v>
          </cell>
          <cell r="AW68">
            <v>0</v>
          </cell>
          <cell r="AX68">
            <v>0</v>
          </cell>
          <cell r="AY68">
            <v>0</v>
          </cell>
          <cell r="AZ68">
            <v>49139</v>
          </cell>
          <cell r="BA68">
            <v>-49139</v>
          </cell>
          <cell r="BB68">
            <v>17120</v>
          </cell>
          <cell r="BC68">
            <v>7851</v>
          </cell>
          <cell r="BD68">
            <v>56428</v>
          </cell>
          <cell r="BE68">
            <v>852074</v>
          </cell>
          <cell r="BF68">
            <v>231612</v>
          </cell>
          <cell r="BG68">
            <v>133167</v>
          </cell>
        </row>
        <row r="69">
          <cell r="A69">
            <v>36529</v>
          </cell>
          <cell r="B69">
            <v>163101</v>
          </cell>
          <cell r="C69">
            <v>358632</v>
          </cell>
          <cell r="D69">
            <v>2766263</v>
          </cell>
          <cell r="E69">
            <v>543592</v>
          </cell>
          <cell r="F69">
            <v>2099069</v>
          </cell>
          <cell r="G69">
            <v>1033147</v>
          </cell>
          <cell r="H69">
            <v>0</v>
          </cell>
          <cell r="I69">
            <v>189390</v>
          </cell>
          <cell r="J69">
            <v>342889</v>
          </cell>
          <cell r="K69">
            <v>926370</v>
          </cell>
          <cell r="L69">
            <v>539999</v>
          </cell>
          <cell r="M69">
            <v>77388</v>
          </cell>
          <cell r="N69">
            <v>83958</v>
          </cell>
          <cell r="O69">
            <v>0</v>
          </cell>
          <cell r="P69">
            <v>0</v>
          </cell>
          <cell r="Q69">
            <v>322922</v>
          </cell>
          <cell r="R69">
            <v>141433</v>
          </cell>
          <cell r="S69">
            <v>2992</v>
          </cell>
          <cell r="T69">
            <v>105444</v>
          </cell>
          <cell r="U69">
            <v>364440</v>
          </cell>
          <cell r="V69">
            <v>358341</v>
          </cell>
          <cell r="W69">
            <v>56603</v>
          </cell>
          <cell r="X69">
            <v>903860</v>
          </cell>
          <cell r="Y69">
            <v>133749</v>
          </cell>
          <cell r="Z69">
            <v>66745</v>
          </cell>
          <cell r="AA69">
            <v>6591</v>
          </cell>
          <cell r="AB69">
            <v>24462</v>
          </cell>
          <cell r="AC69">
            <v>50304</v>
          </cell>
          <cell r="AD69">
            <v>216539</v>
          </cell>
          <cell r="AE69">
            <v>150669</v>
          </cell>
          <cell r="AF69">
            <v>25862</v>
          </cell>
          <cell r="AG69">
            <v>20377</v>
          </cell>
          <cell r="AH69">
            <v>79933</v>
          </cell>
          <cell r="AI69">
            <v>496221</v>
          </cell>
          <cell r="AJ69">
            <v>627429</v>
          </cell>
          <cell r="AK69">
            <v>217437</v>
          </cell>
          <cell r="AL69">
            <v>22028</v>
          </cell>
          <cell r="AM69">
            <v>3757</v>
          </cell>
          <cell r="AN69">
            <v>178260</v>
          </cell>
          <cell r="AO69">
            <v>0</v>
          </cell>
          <cell r="AP69">
            <v>0</v>
          </cell>
          <cell r="AQ69">
            <v>46476</v>
          </cell>
          <cell r="AR69">
            <v>35694</v>
          </cell>
          <cell r="AS69">
            <v>53141</v>
          </cell>
          <cell r="AT69">
            <v>5352</v>
          </cell>
          <cell r="AU69">
            <v>35110</v>
          </cell>
          <cell r="AV69">
            <v>94450</v>
          </cell>
          <cell r="AW69">
            <v>0</v>
          </cell>
          <cell r="AX69">
            <v>0</v>
          </cell>
          <cell r="AY69">
            <v>0</v>
          </cell>
          <cell r="AZ69">
            <v>52705</v>
          </cell>
          <cell r="BA69">
            <v>-52705</v>
          </cell>
          <cell r="BB69">
            <v>18779</v>
          </cell>
          <cell r="BC69">
            <v>7851</v>
          </cell>
          <cell r="BD69">
            <v>56428</v>
          </cell>
          <cell r="BE69">
            <v>859469</v>
          </cell>
          <cell r="BF69">
            <v>225673</v>
          </cell>
          <cell r="BG69">
            <v>156001</v>
          </cell>
        </row>
        <row r="70">
          <cell r="A70">
            <v>36530</v>
          </cell>
          <cell r="B70">
            <v>99400</v>
          </cell>
          <cell r="C70">
            <v>330899</v>
          </cell>
          <cell r="D70">
            <v>2621888</v>
          </cell>
          <cell r="E70">
            <v>465286</v>
          </cell>
          <cell r="F70">
            <v>2049561</v>
          </cell>
          <cell r="G70">
            <v>1067775</v>
          </cell>
          <cell r="H70">
            <v>0</v>
          </cell>
          <cell r="I70">
            <v>158729</v>
          </cell>
          <cell r="J70">
            <v>335442</v>
          </cell>
          <cell r="K70">
            <v>865129</v>
          </cell>
          <cell r="L70">
            <v>532070</v>
          </cell>
          <cell r="M70">
            <v>34305</v>
          </cell>
          <cell r="N70">
            <v>29889</v>
          </cell>
          <cell r="O70">
            <v>19782</v>
          </cell>
          <cell r="P70">
            <v>83685</v>
          </cell>
          <cell r="Q70">
            <v>357057</v>
          </cell>
          <cell r="R70">
            <v>128306</v>
          </cell>
          <cell r="S70">
            <v>1807</v>
          </cell>
          <cell r="T70">
            <v>105791</v>
          </cell>
          <cell r="U70">
            <v>317531</v>
          </cell>
          <cell r="V70">
            <v>329006</v>
          </cell>
          <cell r="W70">
            <v>52190</v>
          </cell>
          <cell r="X70">
            <v>810000</v>
          </cell>
          <cell r="Y70">
            <v>139269</v>
          </cell>
          <cell r="Z70">
            <v>67116</v>
          </cell>
          <cell r="AA70">
            <v>6441</v>
          </cell>
          <cell r="AB70">
            <v>24213</v>
          </cell>
          <cell r="AC70">
            <v>75346</v>
          </cell>
          <cell r="AD70">
            <v>225079</v>
          </cell>
          <cell r="AE70">
            <v>129575</v>
          </cell>
          <cell r="AF70">
            <v>24482</v>
          </cell>
          <cell r="AG70">
            <v>20164</v>
          </cell>
          <cell r="AH70">
            <v>95437</v>
          </cell>
          <cell r="AI70">
            <v>517821</v>
          </cell>
          <cell r="AJ70">
            <v>648203</v>
          </cell>
          <cell r="AK70">
            <v>207874</v>
          </cell>
          <cell r="AL70">
            <v>51497</v>
          </cell>
          <cell r="AM70">
            <v>0</v>
          </cell>
          <cell r="AN70">
            <v>193691</v>
          </cell>
          <cell r="AO70">
            <v>0</v>
          </cell>
          <cell r="AP70">
            <v>0</v>
          </cell>
          <cell r="AQ70">
            <v>15254</v>
          </cell>
          <cell r="AR70">
            <v>35701</v>
          </cell>
          <cell r="AS70">
            <v>53141</v>
          </cell>
          <cell r="AT70">
            <v>5352</v>
          </cell>
          <cell r="AU70">
            <v>0</v>
          </cell>
          <cell r="AV70">
            <v>58499</v>
          </cell>
          <cell r="AW70">
            <v>0</v>
          </cell>
          <cell r="AX70">
            <v>0</v>
          </cell>
          <cell r="AY70">
            <v>0</v>
          </cell>
          <cell r="AZ70">
            <v>40135</v>
          </cell>
          <cell r="BA70">
            <v>-40135</v>
          </cell>
          <cell r="BB70">
            <v>3564</v>
          </cell>
          <cell r="BC70">
            <v>7851</v>
          </cell>
          <cell r="BD70">
            <v>71639</v>
          </cell>
          <cell r="BE70">
            <v>875877</v>
          </cell>
          <cell r="BF70">
            <v>223656</v>
          </cell>
          <cell r="BG70">
            <v>105498</v>
          </cell>
        </row>
        <row r="71">
          <cell r="A71">
            <v>36531</v>
          </cell>
          <cell r="B71">
            <v>110585</v>
          </cell>
          <cell r="C71">
            <v>312078</v>
          </cell>
          <cell r="D71">
            <v>2609494</v>
          </cell>
          <cell r="E71">
            <v>460907</v>
          </cell>
          <cell r="F71">
            <v>2056014</v>
          </cell>
          <cell r="G71">
            <v>1143270</v>
          </cell>
          <cell r="H71">
            <v>0</v>
          </cell>
          <cell r="I71">
            <v>183910</v>
          </cell>
          <cell r="J71">
            <v>306312</v>
          </cell>
          <cell r="K71">
            <v>929490</v>
          </cell>
          <cell r="L71">
            <v>537910</v>
          </cell>
          <cell r="M71">
            <v>27499</v>
          </cell>
          <cell r="N71">
            <v>29889</v>
          </cell>
          <cell r="O71">
            <v>19782</v>
          </cell>
          <cell r="P71">
            <v>109836</v>
          </cell>
          <cell r="Q71">
            <v>370240</v>
          </cell>
          <cell r="R71">
            <v>130895</v>
          </cell>
          <cell r="S71">
            <v>1807</v>
          </cell>
          <cell r="T71">
            <v>105880</v>
          </cell>
          <cell r="U71">
            <v>339815</v>
          </cell>
          <cell r="V71">
            <v>334774</v>
          </cell>
          <cell r="W71">
            <v>48619</v>
          </cell>
          <cell r="X71">
            <v>766307</v>
          </cell>
          <cell r="Y71">
            <v>143907</v>
          </cell>
          <cell r="Z71">
            <v>70522</v>
          </cell>
          <cell r="AA71">
            <v>9378</v>
          </cell>
          <cell r="AB71">
            <v>24213</v>
          </cell>
          <cell r="AC71">
            <v>80471</v>
          </cell>
          <cell r="AD71">
            <v>222647</v>
          </cell>
          <cell r="AE71">
            <v>123720</v>
          </cell>
          <cell r="AF71">
            <v>24837</v>
          </cell>
          <cell r="AG71">
            <v>19894</v>
          </cell>
          <cell r="AH71">
            <v>115122</v>
          </cell>
          <cell r="AI71">
            <v>544160</v>
          </cell>
          <cell r="AJ71">
            <v>674478</v>
          </cell>
          <cell r="AK71">
            <v>203439</v>
          </cell>
          <cell r="AL71">
            <v>141255</v>
          </cell>
          <cell r="AM71">
            <v>3418</v>
          </cell>
          <cell r="AN71">
            <v>196044</v>
          </cell>
          <cell r="AO71">
            <v>0</v>
          </cell>
          <cell r="AP71">
            <v>0</v>
          </cell>
          <cell r="AQ71">
            <v>10269</v>
          </cell>
          <cell r="AR71">
            <v>35680</v>
          </cell>
          <cell r="AS71">
            <v>53141</v>
          </cell>
          <cell r="AT71">
            <v>5352</v>
          </cell>
          <cell r="AU71">
            <v>0</v>
          </cell>
          <cell r="AV71">
            <v>61192</v>
          </cell>
          <cell r="AW71">
            <v>0</v>
          </cell>
          <cell r="AX71">
            <v>0</v>
          </cell>
          <cell r="AY71">
            <v>0</v>
          </cell>
          <cell r="AZ71">
            <v>38057</v>
          </cell>
          <cell r="BA71">
            <v>-38057</v>
          </cell>
          <cell r="BB71">
            <v>3925</v>
          </cell>
          <cell r="BC71">
            <v>7834</v>
          </cell>
          <cell r="BD71">
            <v>72621</v>
          </cell>
          <cell r="BE71">
            <v>876699</v>
          </cell>
          <cell r="BF71">
            <v>228432</v>
          </cell>
          <cell r="BG71">
            <v>118432</v>
          </cell>
        </row>
        <row r="72">
          <cell r="A72">
            <v>36532</v>
          </cell>
          <cell r="B72">
            <v>106595</v>
          </cell>
          <cell r="C72">
            <v>425474</v>
          </cell>
          <cell r="D72">
            <v>2674973</v>
          </cell>
          <cell r="E72">
            <v>542484</v>
          </cell>
          <cell r="F72">
            <v>2041039</v>
          </cell>
          <cell r="G72">
            <v>1156936</v>
          </cell>
          <cell r="H72">
            <v>0</v>
          </cell>
          <cell r="I72">
            <v>160696</v>
          </cell>
          <cell r="J72">
            <v>337620</v>
          </cell>
          <cell r="K72">
            <v>986906</v>
          </cell>
          <cell r="L72">
            <v>539999</v>
          </cell>
          <cell r="M72">
            <v>24187</v>
          </cell>
          <cell r="N72">
            <v>36745</v>
          </cell>
          <cell r="O72">
            <v>3562</v>
          </cell>
          <cell r="P72">
            <v>127468</v>
          </cell>
          <cell r="Q72">
            <v>377390</v>
          </cell>
          <cell r="R72">
            <v>129577</v>
          </cell>
          <cell r="S72">
            <v>11276</v>
          </cell>
          <cell r="T72">
            <v>89844</v>
          </cell>
          <cell r="U72">
            <v>326912</v>
          </cell>
          <cell r="V72">
            <v>307316</v>
          </cell>
          <cell r="W72">
            <v>44499</v>
          </cell>
          <cell r="X72">
            <v>869830</v>
          </cell>
          <cell r="Y72">
            <v>124112</v>
          </cell>
          <cell r="Z72">
            <v>96337</v>
          </cell>
          <cell r="AA72">
            <v>10069</v>
          </cell>
          <cell r="AB72">
            <v>37116</v>
          </cell>
          <cell r="AC72">
            <v>96015</v>
          </cell>
          <cell r="AD72">
            <v>190368</v>
          </cell>
          <cell r="AE72">
            <v>114498</v>
          </cell>
          <cell r="AF72">
            <v>23174</v>
          </cell>
          <cell r="AG72">
            <v>19179</v>
          </cell>
          <cell r="AH72">
            <v>113674</v>
          </cell>
          <cell r="AI72">
            <v>551000</v>
          </cell>
          <cell r="AJ72">
            <v>675009</v>
          </cell>
          <cell r="AK72">
            <v>206225</v>
          </cell>
          <cell r="AL72">
            <v>35422</v>
          </cell>
          <cell r="AM72">
            <v>18211</v>
          </cell>
          <cell r="AN72">
            <v>186077</v>
          </cell>
          <cell r="AO72">
            <v>0</v>
          </cell>
          <cell r="AP72">
            <v>0</v>
          </cell>
          <cell r="AQ72">
            <v>10269</v>
          </cell>
          <cell r="AR72">
            <v>35720</v>
          </cell>
          <cell r="AS72">
            <v>53141</v>
          </cell>
          <cell r="AT72">
            <v>5352</v>
          </cell>
          <cell r="AU72">
            <v>0</v>
          </cell>
          <cell r="AV72">
            <v>59566</v>
          </cell>
          <cell r="AW72">
            <v>6865</v>
          </cell>
          <cell r="AX72">
            <v>0</v>
          </cell>
          <cell r="AY72">
            <v>0</v>
          </cell>
          <cell r="AZ72">
            <v>30852</v>
          </cell>
          <cell r="BA72">
            <v>-37717</v>
          </cell>
          <cell r="BB72">
            <v>3925</v>
          </cell>
          <cell r="BC72">
            <v>7851</v>
          </cell>
          <cell r="BD72">
            <v>72621</v>
          </cell>
          <cell r="BE72">
            <v>845811</v>
          </cell>
          <cell r="BF72">
            <v>202930</v>
          </cell>
          <cell r="BG72">
            <v>128894</v>
          </cell>
        </row>
        <row r="73">
          <cell r="A73">
            <v>36533</v>
          </cell>
          <cell r="B73">
            <v>93015</v>
          </cell>
          <cell r="C73">
            <v>438629</v>
          </cell>
          <cell r="D73">
            <v>2663308</v>
          </cell>
          <cell r="E73">
            <v>552547</v>
          </cell>
          <cell r="F73">
            <v>2019929</v>
          </cell>
          <cell r="G73">
            <v>1177455</v>
          </cell>
          <cell r="H73">
            <v>0</v>
          </cell>
          <cell r="I73">
            <v>148940</v>
          </cell>
          <cell r="J73">
            <v>346149</v>
          </cell>
          <cell r="K73">
            <v>1119970</v>
          </cell>
          <cell r="L73">
            <v>540536</v>
          </cell>
          <cell r="M73">
            <v>53917</v>
          </cell>
          <cell r="N73">
            <v>29889</v>
          </cell>
          <cell r="O73">
            <v>19782</v>
          </cell>
          <cell r="P73">
            <v>126091</v>
          </cell>
          <cell r="Q73">
            <v>361346</v>
          </cell>
          <cell r="R73">
            <v>131425</v>
          </cell>
          <cell r="S73">
            <v>11296</v>
          </cell>
          <cell r="T73">
            <v>105945</v>
          </cell>
          <cell r="U73">
            <v>331632</v>
          </cell>
          <cell r="V73">
            <v>335242</v>
          </cell>
          <cell r="W73">
            <v>46264</v>
          </cell>
          <cell r="X73">
            <v>869401</v>
          </cell>
          <cell r="Y73">
            <v>113743</v>
          </cell>
          <cell r="Z73">
            <v>54169</v>
          </cell>
          <cell r="AA73">
            <v>6483</v>
          </cell>
          <cell r="AB73">
            <v>29801</v>
          </cell>
          <cell r="AC73">
            <v>79290</v>
          </cell>
          <cell r="AD73">
            <v>185046</v>
          </cell>
          <cell r="AE73">
            <v>97640</v>
          </cell>
          <cell r="AF73">
            <v>21669</v>
          </cell>
          <cell r="AG73">
            <v>18203</v>
          </cell>
          <cell r="AH73">
            <v>127806</v>
          </cell>
          <cell r="AI73">
            <v>523866</v>
          </cell>
          <cell r="AJ73">
            <v>663723</v>
          </cell>
          <cell r="AK73">
            <v>181059</v>
          </cell>
          <cell r="AL73">
            <v>48978</v>
          </cell>
          <cell r="AM73">
            <v>25201</v>
          </cell>
          <cell r="AN73">
            <v>193235</v>
          </cell>
          <cell r="AO73">
            <v>0</v>
          </cell>
          <cell r="AP73">
            <v>0</v>
          </cell>
          <cell r="AQ73">
            <v>10276</v>
          </cell>
          <cell r="AR73">
            <v>35629</v>
          </cell>
          <cell r="AS73">
            <v>53141</v>
          </cell>
          <cell r="AT73">
            <v>5352</v>
          </cell>
          <cell r="AU73">
            <v>0</v>
          </cell>
          <cell r="AV73">
            <v>48546</v>
          </cell>
          <cell r="AW73">
            <v>11950</v>
          </cell>
          <cell r="AX73">
            <v>0</v>
          </cell>
          <cell r="AY73">
            <v>0</v>
          </cell>
          <cell r="AZ73">
            <v>38126</v>
          </cell>
          <cell r="BA73">
            <v>-50076</v>
          </cell>
          <cell r="BB73">
            <v>3925</v>
          </cell>
          <cell r="BC73">
            <v>7837</v>
          </cell>
          <cell r="BD73">
            <v>62807</v>
          </cell>
          <cell r="BE73">
            <v>733811</v>
          </cell>
          <cell r="BF73">
            <v>185561</v>
          </cell>
          <cell r="BG73">
            <v>134880</v>
          </cell>
        </row>
        <row r="74">
          <cell r="A74">
            <v>36534</v>
          </cell>
          <cell r="B74">
            <v>106595</v>
          </cell>
          <cell r="C74">
            <v>425474</v>
          </cell>
          <cell r="D74">
            <v>2674973</v>
          </cell>
          <cell r="E74">
            <v>542484</v>
          </cell>
          <cell r="F74">
            <v>2041039</v>
          </cell>
          <cell r="G74">
            <v>1156936</v>
          </cell>
          <cell r="H74">
            <v>0</v>
          </cell>
          <cell r="I74">
            <v>160696</v>
          </cell>
          <cell r="J74">
            <v>337620</v>
          </cell>
          <cell r="K74">
            <v>986906</v>
          </cell>
          <cell r="L74">
            <v>539999</v>
          </cell>
          <cell r="M74">
            <v>24187</v>
          </cell>
          <cell r="N74">
            <v>36745</v>
          </cell>
          <cell r="O74">
            <v>3562</v>
          </cell>
          <cell r="P74">
            <v>127468</v>
          </cell>
          <cell r="Q74">
            <v>377390</v>
          </cell>
          <cell r="R74">
            <v>129577</v>
          </cell>
          <cell r="S74">
            <v>11276</v>
          </cell>
          <cell r="T74">
            <v>89844</v>
          </cell>
          <cell r="U74">
            <v>326912</v>
          </cell>
          <cell r="V74">
            <v>307316</v>
          </cell>
          <cell r="W74">
            <v>44499</v>
          </cell>
          <cell r="X74">
            <v>869830</v>
          </cell>
          <cell r="Y74">
            <v>124112</v>
          </cell>
          <cell r="Z74">
            <v>96337</v>
          </cell>
          <cell r="AA74">
            <v>10069</v>
          </cell>
          <cell r="AB74">
            <v>37116</v>
          </cell>
          <cell r="AC74">
            <v>96015</v>
          </cell>
          <cell r="AD74">
            <v>190368</v>
          </cell>
          <cell r="AE74">
            <v>114498</v>
          </cell>
          <cell r="AF74">
            <v>23174</v>
          </cell>
          <cell r="AG74">
            <v>19179</v>
          </cell>
          <cell r="AH74">
            <v>113674</v>
          </cell>
          <cell r="AI74">
            <v>551000</v>
          </cell>
          <cell r="AJ74">
            <v>675009</v>
          </cell>
          <cell r="AK74">
            <v>206225</v>
          </cell>
          <cell r="AL74">
            <v>35422</v>
          </cell>
          <cell r="AM74">
            <v>18211</v>
          </cell>
          <cell r="AN74">
            <v>186077</v>
          </cell>
          <cell r="AO74">
            <v>0</v>
          </cell>
          <cell r="AP74">
            <v>0</v>
          </cell>
          <cell r="AQ74">
            <v>10269</v>
          </cell>
          <cell r="AR74">
            <v>35720</v>
          </cell>
          <cell r="AS74">
            <v>53141</v>
          </cell>
          <cell r="AT74">
            <v>5352</v>
          </cell>
          <cell r="AU74">
            <v>0</v>
          </cell>
          <cell r="AV74">
            <v>59566</v>
          </cell>
          <cell r="AW74">
            <v>6865</v>
          </cell>
          <cell r="AX74">
            <v>0</v>
          </cell>
          <cell r="AY74">
            <v>0</v>
          </cell>
          <cell r="AZ74">
            <v>30852</v>
          </cell>
          <cell r="BA74">
            <v>-37717</v>
          </cell>
          <cell r="BB74">
            <v>3925</v>
          </cell>
          <cell r="BC74">
            <v>7851</v>
          </cell>
          <cell r="BD74">
            <v>72621</v>
          </cell>
          <cell r="BE74">
            <v>845811</v>
          </cell>
          <cell r="BF74">
            <v>202930</v>
          </cell>
          <cell r="BG74">
            <v>128894</v>
          </cell>
        </row>
        <row r="75">
          <cell r="A75">
            <v>36535</v>
          </cell>
          <cell r="B75">
            <v>81697</v>
          </cell>
          <cell r="C75">
            <v>452239</v>
          </cell>
          <cell r="D75">
            <v>2658082</v>
          </cell>
          <cell r="E75">
            <v>567770</v>
          </cell>
          <cell r="F75">
            <v>2000875</v>
          </cell>
          <cell r="G75">
            <v>1176805</v>
          </cell>
          <cell r="H75">
            <v>0</v>
          </cell>
          <cell r="I75">
            <v>147843</v>
          </cell>
          <cell r="J75">
            <v>346019</v>
          </cell>
          <cell r="K75">
            <v>1091910</v>
          </cell>
          <cell r="L75">
            <v>539463</v>
          </cell>
          <cell r="M75">
            <v>55980</v>
          </cell>
          <cell r="N75">
            <v>29889</v>
          </cell>
          <cell r="O75">
            <v>19782</v>
          </cell>
          <cell r="P75">
            <v>87431</v>
          </cell>
          <cell r="Q75">
            <v>359066</v>
          </cell>
          <cell r="R75">
            <v>131924</v>
          </cell>
          <cell r="S75">
            <v>11738</v>
          </cell>
          <cell r="T75">
            <v>102874</v>
          </cell>
          <cell r="U75">
            <v>334383</v>
          </cell>
          <cell r="V75">
            <v>342031</v>
          </cell>
          <cell r="W75">
            <v>47243</v>
          </cell>
          <cell r="X75">
            <v>844847</v>
          </cell>
          <cell r="Y75">
            <v>114095</v>
          </cell>
          <cell r="Z75">
            <v>94675</v>
          </cell>
          <cell r="AA75">
            <v>6534</v>
          </cell>
          <cell r="AB75">
            <v>38061</v>
          </cell>
          <cell r="AC75">
            <v>79144</v>
          </cell>
          <cell r="AD75">
            <v>175478</v>
          </cell>
          <cell r="AE75">
            <v>96936</v>
          </cell>
          <cell r="AF75">
            <v>22701</v>
          </cell>
          <cell r="AG75">
            <v>17922</v>
          </cell>
          <cell r="AH75">
            <v>127648</v>
          </cell>
          <cell r="AI75">
            <v>522574</v>
          </cell>
          <cell r="AJ75">
            <v>660000</v>
          </cell>
          <cell r="AK75">
            <v>200174</v>
          </cell>
          <cell r="AL75">
            <v>48978</v>
          </cell>
          <cell r="AM75">
            <v>25201</v>
          </cell>
          <cell r="AN75">
            <v>192929</v>
          </cell>
          <cell r="AO75">
            <v>0</v>
          </cell>
          <cell r="AP75">
            <v>0</v>
          </cell>
          <cell r="AQ75">
            <v>1041</v>
          </cell>
          <cell r="AR75">
            <v>35654</v>
          </cell>
          <cell r="AS75">
            <v>53141</v>
          </cell>
          <cell r="AT75">
            <v>5352</v>
          </cell>
          <cell r="AU75">
            <v>0</v>
          </cell>
          <cell r="AV75">
            <v>48636</v>
          </cell>
          <cell r="AW75">
            <v>1004</v>
          </cell>
          <cell r="AX75">
            <v>0</v>
          </cell>
          <cell r="AY75">
            <v>0</v>
          </cell>
          <cell r="AZ75">
            <v>37965</v>
          </cell>
          <cell r="BA75">
            <v>-38969</v>
          </cell>
          <cell r="BB75">
            <v>3885</v>
          </cell>
          <cell r="BC75">
            <v>7851</v>
          </cell>
          <cell r="BD75">
            <v>62807</v>
          </cell>
          <cell r="BE75">
            <v>781374</v>
          </cell>
          <cell r="BF75">
            <v>187372</v>
          </cell>
          <cell r="BG75">
            <v>178293</v>
          </cell>
        </row>
        <row r="76">
          <cell r="A76">
            <v>36536</v>
          </cell>
          <cell r="B76">
            <v>100357</v>
          </cell>
          <cell r="C76">
            <v>324998</v>
          </cell>
          <cell r="D76">
            <v>2637116</v>
          </cell>
          <cell r="E76">
            <v>510514</v>
          </cell>
          <cell r="F76">
            <v>2022046</v>
          </cell>
          <cell r="G76">
            <v>1199337</v>
          </cell>
          <cell r="H76">
            <v>0</v>
          </cell>
          <cell r="I76">
            <v>158874</v>
          </cell>
          <cell r="J76">
            <v>339210</v>
          </cell>
          <cell r="K76">
            <v>1170029</v>
          </cell>
          <cell r="L76">
            <v>539999</v>
          </cell>
          <cell r="M76">
            <v>29773</v>
          </cell>
          <cell r="N76">
            <v>28909</v>
          </cell>
          <cell r="O76">
            <v>17918</v>
          </cell>
          <cell r="P76">
            <v>81438</v>
          </cell>
          <cell r="Q76">
            <v>355652</v>
          </cell>
          <cell r="R76">
            <v>130450</v>
          </cell>
          <cell r="S76">
            <v>10147</v>
          </cell>
          <cell r="T76">
            <v>106046</v>
          </cell>
          <cell r="U76">
            <v>326043</v>
          </cell>
          <cell r="V76">
            <v>338511</v>
          </cell>
          <cell r="W76">
            <v>45786</v>
          </cell>
          <cell r="X76">
            <v>844015</v>
          </cell>
          <cell r="Y76">
            <v>142106</v>
          </cell>
          <cell r="Z76">
            <v>72774</v>
          </cell>
          <cell r="AA76">
            <v>11202</v>
          </cell>
          <cell r="AB76">
            <v>33833</v>
          </cell>
          <cell r="AC76">
            <v>78814</v>
          </cell>
          <cell r="AD76">
            <v>177859</v>
          </cell>
          <cell r="AE76">
            <v>105222</v>
          </cell>
          <cell r="AF76">
            <v>22225</v>
          </cell>
          <cell r="AG76">
            <v>20104</v>
          </cell>
          <cell r="AH76">
            <v>126681</v>
          </cell>
          <cell r="AI76">
            <v>511950</v>
          </cell>
          <cell r="AJ76">
            <v>650777</v>
          </cell>
          <cell r="AK76">
            <v>207575</v>
          </cell>
          <cell r="AL76">
            <v>43108</v>
          </cell>
          <cell r="AM76">
            <v>20928</v>
          </cell>
          <cell r="AN76">
            <v>201485</v>
          </cell>
          <cell r="AO76">
            <v>0</v>
          </cell>
          <cell r="AP76">
            <v>0</v>
          </cell>
          <cell r="AQ76">
            <v>10269</v>
          </cell>
          <cell r="AR76">
            <v>36664</v>
          </cell>
          <cell r="AS76">
            <v>53141</v>
          </cell>
          <cell r="AT76">
            <v>6335</v>
          </cell>
          <cell r="AU76">
            <v>0</v>
          </cell>
          <cell r="AV76">
            <v>43395</v>
          </cell>
          <cell r="AW76">
            <v>0</v>
          </cell>
          <cell r="AX76">
            <v>0</v>
          </cell>
          <cell r="AY76">
            <v>0</v>
          </cell>
          <cell r="AZ76">
            <v>31908</v>
          </cell>
          <cell r="BA76">
            <v>-31908</v>
          </cell>
          <cell r="BB76">
            <v>3925</v>
          </cell>
          <cell r="BC76">
            <v>7851</v>
          </cell>
          <cell r="BD76">
            <v>62807</v>
          </cell>
          <cell r="BE76">
            <v>764664</v>
          </cell>
          <cell r="BF76">
            <v>204696</v>
          </cell>
          <cell r="BG76">
            <v>217140</v>
          </cell>
        </row>
        <row r="77">
          <cell r="A77">
            <v>36537</v>
          </cell>
          <cell r="B77">
            <v>148348</v>
          </cell>
          <cell r="C77">
            <v>356657</v>
          </cell>
          <cell r="D77">
            <v>2664413</v>
          </cell>
          <cell r="E77">
            <v>560248</v>
          </cell>
          <cell r="F77">
            <v>2013268</v>
          </cell>
          <cell r="G77">
            <v>1081482</v>
          </cell>
          <cell r="H77">
            <v>0</v>
          </cell>
          <cell r="I77">
            <v>164329</v>
          </cell>
          <cell r="J77">
            <v>316462</v>
          </cell>
          <cell r="K77">
            <v>1001158</v>
          </cell>
          <cell r="L77">
            <v>539463</v>
          </cell>
          <cell r="M77">
            <v>39746</v>
          </cell>
          <cell r="N77">
            <v>42161</v>
          </cell>
          <cell r="O77">
            <v>19783</v>
          </cell>
          <cell r="P77">
            <v>88265</v>
          </cell>
          <cell r="Q77">
            <v>328981</v>
          </cell>
          <cell r="R77">
            <v>129203</v>
          </cell>
          <cell r="S77">
            <v>10147</v>
          </cell>
          <cell r="T77">
            <v>107802</v>
          </cell>
          <cell r="U77">
            <v>342506</v>
          </cell>
          <cell r="V77">
            <v>324578</v>
          </cell>
          <cell r="W77">
            <v>46199</v>
          </cell>
          <cell r="X77">
            <v>873538</v>
          </cell>
          <cell r="Y77">
            <v>147688</v>
          </cell>
          <cell r="Z77">
            <v>68094</v>
          </cell>
          <cell r="AA77">
            <v>6480</v>
          </cell>
          <cell r="AB77">
            <v>41528</v>
          </cell>
          <cell r="AC77">
            <v>78073</v>
          </cell>
          <cell r="AD77">
            <v>175146</v>
          </cell>
          <cell r="AE77">
            <v>85322</v>
          </cell>
          <cell r="AF77">
            <v>21339</v>
          </cell>
          <cell r="AG77">
            <v>17463</v>
          </cell>
          <cell r="AH77">
            <v>126678</v>
          </cell>
          <cell r="AI77">
            <v>485177</v>
          </cell>
          <cell r="AJ77">
            <v>625810</v>
          </cell>
          <cell r="AK77">
            <v>208228</v>
          </cell>
          <cell r="AL77">
            <v>13638</v>
          </cell>
          <cell r="AM77">
            <v>3418</v>
          </cell>
          <cell r="AN77">
            <v>198464</v>
          </cell>
          <cell r="AO77">
            <v>0</v>
          </cell>
          <cell r="AP77">
            <v>0</v>
          </cell>
          <cell r="AQ77">
            <v>10269</v>
          </cell>
          <cell r="AR77">
            <v>25649</v>
          </cell>
          <cell r="AS77">
            <v>53141</v>
          </cell>
          <cell r="AT77">
            <v>6335</v>
          </cell>
          <cell r="AU77">
            <v>3431</v>
          </cell>
          <cell r="AV77">
            <v>90249</v>
          </cell>
          <cell r="AW77">
            <v>0</v>
          </cell>
          <cell r="AX77">
            <v>0</v>
          </cell>
          <cell r="AY77">
            <v>0</v>
          </cell>
          <cell r="AZ77">
            <v>24875</v>
          </cell>
          <cell r="BA77">
            <v>-24875</v>
          </cell>
          <cell r="BB77">
            <v>9528</v>
          </cell>
          <cell r="BC77">
            <v>7851</v>
          </cell>
          <cell r="BD77">
            <v>58347</v>
          </cell>
          <cell r="BE77">
            <v>741769</v>
          </cell>
          <cell r="BF77">
            <v>213466</v>
          </cell>
          <cell r="BG77">
            <v>134577</v>
          </cell>
        </row>
        <row r="78">
          <cell r="A78">
            <v>36538</v>
          </cell>
          <cell r="B78">
            <v>177385</v>
          </cell>
          <cell r="C78">
            <v>401270</v>
          </cell>
          <cell r="D78">
            <v>2695892</v>
          </cell>
          <cell r="E78">
            <v>618309</v>
          </cell>
          <cell r="F78">
            <v>1991221</v>
          </cell>
          <cell r="G78">
            <v>1059984</v>
          </cell>
          <cell r="H78">
            <v>0</v>
          </cell>
          <cell r="I78">
            <v>155691</v>
          </cell>
          <cell r="J78">
            <v>323447</v>
          </cell>
          <cell r="K78">
            <v>997884</v>
          </cell>
          <cell r="L78">
            <v>541073</v>
          </cell>
          <cell r="M78">
            <v>65720</v>
          </cell>
          <cell r="N78">
            <v>86110</v>
          </cell>
          <cell r="O78">
            <v>19782</v>
          </cell>
          <cell r="P78">
            <v>83223</v>
          </cell>
          <cell r="Q78">
            <v>349419</v>
          </cell>
          <cell r="R78">
            <v>128001</v>
          </cell>
          <cell r="S78">
            <v>4879</v>
          </cell>
          <cell r="T78">
            <v>103015</v>
          </cell>
          <cell r="U78">
            <v>343506</v>
          </cell>
          <cell r="V78">
            <v>348628</v>
          </cell>
          <cell r="W78">
            <v>43450</v>
          </cell>
          <cell r="X78">
            <v>889439</v>
          </cell>
          <cell r="Y78">
            <v>129486</v>
          </cell>
          <cell r="Z78">
            <v>62719</v>
          </cell>
          <cell r="AA78">
            <v>8957</v>
          </cell>
          <cell r="AB78">
            <v>39733</v>
          </cell>
          <cell r="AC78">
            <v>76002</v>
          </cell>
          <cell r="AD78">
            <v>122407</v>
          </cell>
          <cell r="AE78">
            <v>65173</v>
          </cell>
          <cell r="AF78">
            <v>20228</v>
          </cell>
          <cell r="AG78">
            <v>16454</v>
          </cell>
          <cell r="AH78">
            <v>112878</v>
          </cell>
          <cell r="AI78">
            <v>505072</v>
          </cell>
          <cell r="AJ78">
            <v>635951</v>
          </cell>
          <cell r="AK78">
            <v>213399</v>
          </cell>
          <cell r="AL78">
            <v>1964</v>
          </cell>
          <cell r="AM78">
            <v>2929</v>
          </cell>
          <cell r="AN78">
            <v>186818</v>
          </cell>
          <cell r="AO78">
            <v>0</v>
          </cell>
          <cell r="AP78">
            <v>0</v>
          </cell>
          <cell r="AQ78">
            <v>16168</v>
          </cell>
          <cell r="AR78">
            <v>27738</v>
          </cell>
          <cell r="AS78">
            <v>53141</v>
          </cell>
          <cell r="AT78">
            <v>6335</v>
          </cell>
          <cell r="AU78">
            <v>37155</v>
          </cell>
          <cell r="AV78">
            <v>124769</v>
          </cell>
          <cell r="AW78">
            <v>0</v>
          </cell>
          <cell r="AX78">
            <v>0</v>
          </cell>
          <cell r="AY78">
            <v>0</v>
          </cell>
          <cell r="AZ78">
            <v>24875</v>
          </cell>
          <cell r="BA78">
            <v>-24875</v>
          </cell>
          <cell r="BB78">
            <v>6869</v>
          </cell>
          <cell r="BC78">
            <v>6869</v>
          </cell>
          <cell r="BD78">
            <v>62807</v>
          </cell>
          <cell r="BE78">
            <v>656130</v>
          </cell>
          <cell r="BF78">
            <v>193781</v>
          </cell>
          <cell r="BG78">
            <v>54935</v>
          </cell>
        </row>
        <row r="79">
          <cell r="A79">
            <v>36539</v>
          </cell>
          <cell r="B79">
            <v>193743</v>
          </cell>
          <cell r="C79">
            <v>387680</v>
          </cell>
          <cell r="D79">
            <v>2679876</v>
          </cell>
          <cell r="E79">
            <v>620636</v>
          </cell>
          <cell r="F79">
            <v>1974167</v>
          </cell>
          <cell r="G79">
            <v>1008537</v>
          </cell>
          <cell r="H79">
            <v>0</v>
          </cell>
          <cell r="I79">
            <v>157971</v>
          </cell>
          <cell r="J79">
            <v>326171</v>
          </cell>
          <cell r="K79">
            <v>977249</v>
          </cell>
          <cell r="L79">
            <v>541073</v>
          </cell>
          <cell r="M79">
            <v>91722</v>
          </cell>
          <cell r="N79">
            <v>55407</v>
          </cell>
          <cell r="O79">
            <v>22750</v>
          </cell>
          <cell r="P79">
            <v>95425</v>
          </cell>
          <cell r="Q79">
            <v>342261</v>
          </cell>
          <cell r="R79">
            <v>127342</v>
          </cell>
          <cell r="S79">
            <v>11738</v>
          </cell>
          <cell r="T79">
            <v>99425</v>
          </cell>
          <cell r="U79">
            <v>331939</v>
          </cell>
          <cell r="V79">
            <v>328242</v>
          </cell>
          <cell r="W79">
            <v>43730</v>
          </cell>
          <cell r="X79">
            <v>923507</v>
          </cell>
          <cell r="Y79">
            <v>105114</v>
          </cell>
          <cell r="Z79">
            <v>30494</v>
          </cell>
          <cell r="AA79">
            <v>6491</v>
          </cell>
          <cell r="AB79">
            <v>29634</v>
          </cell>
          <cell r="AC79">
            <v>60590</v>
          </cell>
          <cell r="AD79">
            <v>122636</v>
          </cell>
          <cell r="AE79">
            <v>61817</v>
          </cell>
          <cell r="AF79">
            <v>17804</v>
          </cell>
          <cell r="AG79">
            <v>16122</v>
          </cell>
          <cell r="AH79">
            <v>122168</v>
          </cell>
          <cell r="AI79">
            <v>497677</v>
          </cell>
          <cell r="AJ79">
            <v>631730</v>
          </cell>
          <cell r="AK79">
            <v>213136</v>
          </cell>
          <cell r="AL79">
            <v>1964</v>
          </cell>
          <cell r="AM79">
            <v>2929</v>
          </cell>
          <cell r="AN79">
            <v>189677</v>
          </cell>
          <cell r="AO79">
            <v>0</v>
          </cell>
          <cell r="AP79">
            <v>0</v>
          </cell>
          <cell r="AQ79">
            <v>17076</v>
          </cell>
          <cell r="AR79">
            <v>26125</v>
          </cell>
          <cell r="AS79">
            <v>53141</v>
          </cell>
          <cell r="AT79">
            <v>6335</v>
          </cell>
          <cell r="AU79">
            <v>52095</v>
          </cell>
          <cell r="AV79">
            <v>141712</v>
          </cell>
          <cell r="AW79">
            <v>0</v>
          </cell>
          <cell r="AX79">
            <v>0</v>
          </cell>
          <cell r="AY79">
            <v>0</v>
          </cell>
          <cell r="AZ79">
            <v>34922</v>
          </cell>
          <cell r="BA79">
            <v>-34922</v>
          </cell>
          <cell r="BB79">
            <v>15492</v>
          </cell>
          <cell r="BC79">
            <v>6869</v>
          </cell>
          <cell r="BD79">
            <v>62807</v>
          </cell>
          <cell r="BE79">
            <v>587049</v>
          </cell>
          <cell r="BF79">
            <v>170113</v>
          </cell>
          <cell r="BG79">
            <v>23672</v>
          </cell>
        </row>
        <row r="80">
          <cell r="A80">
            <v>36540</v>
          </cell>
          <cell r="B80">
            <v>217361</v>
          </cell>
          <cell r="C80">
            <v>336916</v>
          </cell>
          <cell r="D80">
            <v>2715117</v>
          </cell>
          <cell r="E80">
            <v>618743</v>
          </cell>
          <cell r="F80">
            <v>2009684</v>
          </cell>
          <cell r="G80">
            <v>925614</v>
          </cell>
          <cell r="H80">
            <v>0</v>
          </cell>
          <cell r="I80">
            <v>171381</v>
          </cell>
          <cell r="J80">
            <v>373162</v>
          </cell>
          <cell r="K80">
            <v>947889</v>
          </cell>
          <cell r="L80">
            <v>530831</v>
          </cell>
          <cell r="M80">
            <v>83914</v>
          </cell>
          <cell r="N80">
            <v>72369</v>
          </cell>
          <cell r="O80">
            <v>75664</v>
          </cell>
          <cell r="P80">
            <v>84127</v>
          </cell>
          <cell r="Q80">
            <v>357812</v>
          </cell>
          <cell r="R80">
            <v>150145</v>
          </cell>
          <cell r="S80">
            <v>11738</v>
          </cell>
          <cell r="T80">
            <v>100932</v>
          </cell>
          <cell r="U80">
            <v>349295</v>
          </cell>
          <cell r="V80">
            <v>317309</v>
          </cell>
          <cell r="W80">
            <v>53794</v>
          </cell>
          <cell r="X80">
            <v>909975</v>
          </cell>
          <cell r="Y80">
            <v>94247</v>
          </cell>
          <cell r="Z80">
            <v>16596</v>
          </cell>
          <cell r="AA80">
            <v>6400</v>
          </cell>
          <cell r="AB80">
            <v>33833</v>
          </cell>
          <cell r="AC80">
            <v>23321</v>
          </cell>
          <cell r="AD80">
            <v>105141</v>
          </cell>
          <cell r="AE80">
            <v>61529</v>
          </cell>
          <cell r="AF80">
            <v>17802</v>
          </cell>
          <cell r="AG80">
            <v>15952</v>
          </cell>
          <cell r="AH80">
            <v>122106</v>
          </cell>
          <cell r="AI80">
            <v>531834</v>
          </cell>
          <cell r="AJ80">
            <v>667351</v>
          </cell>
          <cell r="AK80">
            <v>186056</v>
          </cell>
          <cell r="AL80">
            <v>1964</v>
          </cell>
          <cell r="AM80">
            <v>2929</v>
          </cell>
          <cell r="AN80">
            <v>199476</v>
          </cell>
          <cell r="AO80">
            <v>0</v>
          </cell>
          <cell r="AP80">
            <v>0</v>
          </cell>
          <cell r="AQ80">
            <v>25224</v>
          </cell>
          <cell r="AR80">
            <v>27068</v>
          </cell>
          <cell r="AS80">
            <v>53141</v>
          </cell>
          <cell r="AT80">
            <v>6335</v>
          </cell>
          <cell r="AU80">
            <v>72260</v>
          </cell>
          <cell r="AV80">
            <v>163641</v>
          </cell>
          <cell r="AW80">
            <v>0</v>
          </cell>
          <cell r="AX80">
            <v>0</v>
          </cell>
          <cell r="AY80">
            <v>0</v>
          </cell>
          <cell r="AZ80">
            <v>24875</v>
          </cell>
          <cell r="BA80">
            <v>-24875</v>
          </cell>
          <cell r="BB80">
            <v>11285</v>
          </cell>
          <cell r="BC80">
            <v>6869</v>
          </cell>
          <cell r="BD80">
            <v>52993</v>
          </cell>
          <cell r="BE80">
            <v>521754</v>
          </cell>
          <cell r="BF80">
            <v>151082</v>
          </cell>
          <cell r="BG80">
            <v>2109</v>
          </cell>
        </row>
        <row r="81">
          <cell r="A81">
            <v>36541</v>
          </cell>
          <cell r="B81">
            <v>217026</v>
          </cell>
          <cell r="C81">
            <v>312296</v>
          </cell>
          <cell r="D81">
            <v>2686880</v>
          </cell>
          <cell r="E81">
            <v>593786</v>
          </cell>
          <cell r="F81">
            <v>2006781</v>
          </cell>
          <cell r="G81">
            <v>893934</v>
          </cell>
          <cell r="H81">
            <v>0</v>
          </cell>
          <cell r="I81">
            <v>205639</v>
          </cell>
          <cell r="J81">
            <v>333156</v>
          </cell>
          <cell r="K81">
            <v>930744</v>
          </cell>
          <cell r="L81">
            <v>539999</v>
          </cell>
          <cell r="M81">
            <v>83909</v>
          </cell>
          <cell r="N81">
            <v>72369</v>
          </cell>
          <cell r="O81">
            <v>75664</v>
          </cell>
          <cell r="P81">
            <v>84173</v>
          </cell>
          <cell r="Q81">
            <v>356407</v>
          </cell>
          <cell r="R81">
            <v>150613</v>
          </cell>
          <cell r="S81">
            <v>11738</v>
          </cell>
          <cell r="T81">
            <v>100986</v>
          </cell>
          <cell r="U81">
            <v>341168</v>
          </cell>
          <cell r="V81">
            <v>310586</v>
          </cell>
          <cell r="W81">
            <v>52925</v>
          </cell>
          <cell r="X81">
            <v>900000</v>
          </cell>
          <cell r="Y81">
            <v>93308</v>
          </cell>
          <cell r="Z81">
            <v>16308</v>
          </cell>
          <cell r="AA81">
            <v>6146</v>
          </cell>
          <cell r="AB81">
            <v>33833</v>
          </cell>
          <cell r="AC81">
            <v>13992</v>
          </cell>
          <cell r="AD81">
            <v>106749</v>
          </cell>
          <cell r="AE81">
            <v>64144</v>
          </cell>
          <cell r="AF81">
            <v>17803</v>
          </cell>
          <cell r="AG81">
            <v>16133</v>
          </cell>
          <cell r="AH81">
            <v>122106</v>
          </cell>
          <cell r="AI81">
            <v>531671</v>
          </cell>
          <cell r="AJ81">
            <v>667212</v>
          </cell>
          <cell r="AK81">
            <v>185638</v>
          </cell>
          <cell r="AL81">
            <v>1960</v>
          </cell>
          <cell r="AM81">
            <v>2929</v>
          </cell>
          <cell r="AN81">
            <v>198849</v>
          </cell>
          <cell r="AO81">
            <v>0</v>
          </cell>
          <cell r="AP81">
            <v>0</v>
          </cell>
          <cell r="AQ81">
            <v>25224</v>
          </cell>
          <cell r="AR81">
            <v>27068</v>
          </cell>
          <cell r="AS81">
            <v>53141</v>
          </cell>
          <cell r="AT81">
            <v>6335</v>
          </cell>
          <cell r="AU81">
            <v>72260</v>
          </cell>
          <cell r="AV81">
            <v>163433</v>
          </cell>
          <cell r="AW81">
            <v>0</v>
          </cell>
          <cell r="AX81">
            <v>0</v>
          </cell>
          <cell r="AY81">
            <v>0</v>
          </cell>
          <cell r="AZ81">
            <v>24875</v>
          </cell>
          <cell r="BA81">
            <v>-24875</v>
          </cell>
          <cell r="BB81">
            <v>11117</v>
          </cell>
          <cell r="BC81">
            <v>6869</v>
          </cell>
          <cell r="BD81">
            <v>52993</v>
          </cell>
          <cell r="BE81">
            <v>512286</v>
          </cell>
          <cell r="BF81">
            <v>149162</v>
          </cell>
          <cell r="BG81">
            <v>0</v>
          </cell>
        </row>
        <row r="82">
          <cell r="A82">
            <v>36542</v>
          </cell>
          <cell r="B82">
            <v>217884</v>
          </cell>
          <cell r="C82">
            <v>338289</v>
          </cell>
          <cell r="D82">
            <v>2717255</v>
          </cell>
          <cell r="E82">
            <v>620666</v>
          </cell>
          <cell r="F82">
            <v>2005941</v>
          </cell>
          <cell r="G82">
            <v>925974</v>
          </cell>
          <cell r="H82">
            <v>0</v>
          </cell>
          <cell r="I82">
            <v>203462</v>
          </cell>
          <cell r="J82">
            <v>352407</v>
          </cell>
          <cell r="K82">
            <v>929495</v>
          </cell>
          <cell r="L82">
            <v>539999</v>
          </cell>
          <cell r="M82">
            <v>79345</v>
          </cell>
          <cell r="N82">
            <v>72369</v>
          </cell>
          <cell r="O82">
            <v>73867</v>
          </cell>
          <cell r="P82">
            <v>79746</v>
          </cell>
          <cell r="Q82">
            <v>355247</v>
          </cell>
          <cell r="R82">
            <v>145527</v>
          </cell>
          <cell r="S82">
            <v>11738</v>
          </cell>
          <cell r="T82">
            <v>100880</v>
          </cell>
          <cell r="U82">
            <v>343003</v>
          </cell>
          <cell r="V82">
            <v>302742</v>
          </cell>
          <cell r="W82">
            <v>54759</v>
          </cell>
          <cell r="X82">
            <v>945995</v>
          </cell>
          <cell r="Y82">
            <v>96837</v>
          </cell>
          <cell r="Z82">
            <v>16534</v>
          </cell>
          <cell r="AA82">
            <v>6345</v>
          </cell>
          <cell r="AB82">
            <v>32570</v>
          </cell>
          <cell r="AC82">
            <v>23321</v>
          </cell>
          <cell r="AD82">
            <v>105533</v>
          </cell>
          <cell r="AE82">
            <v>65472</v>
          </cell>
          <cell r="AF82">
            <v>17657</v>
          </cell>
          <cell r="AG82">
            <v>15936</v>
          </cell>
          <cell r="AH82">
            <v>122106</v>
          </cell>
          <cell r="AI82">
            <v>527147</v>
          </cell>
          <cell r="AJ82">
            <v>662647</v>
          </cell>
          <cell r="AK82">
            <v>195712</v>
          </cell>
          <cell r="AL82">
            <v>1952</v>
          </cell>
          <cell r="AM82">
            <v>2929</v>
          </cell>
          <cell r="AN82">
            <v>198741</v>
          </cell>
          <cell r="AO82">
            <v>0</v>
          </cell>
          <cell r="AP82">
            <v>0</v>
          </cell>
          <cell r="AQ82">
            <v>25224</v>
          </cell>
          <cell r="AR82">
            <v>27024</v>
          </cell>
          <cell r="AS82">
            <v>53141</v>
          </cell>
          <cell r="AT82">
            <v>6335</v>
          </cell>
          <cell r="AU82">
            <v>72260</v>
          </cell>
          <cell r="AV82">
            <v>164503</v>
          </cell>
          <cell r="AW82">
            <v>0</v>
          </cell>
          <cell r="AX82">
            <v>0</v>
          </cell>
          <cell r="AY82">
            <v>0</v>
          </cell>
          <cell r="AZ82">
            <v>24875</v>
          </cell>
          <cell r="BA82">
            <v>-24875</v>
          </cell>
          <cell r="BB82">
            <v>11093</v>
          </cell>
          <cell r="BC82">
            <v>6969</v>
          </cell>
          <cell r="BD82">
            <v>52993</v>
          </cell>
          <cell r="BE82">
            <v>516637</v>
          </cell>
          <cell r="BF82">
            <v>162657</v>
          </cell>
          <cell r="BG82">
            <v>7749</v>
          </cell>
        </row>
        <row r="83">
          <cell r="A83">
            <v>36543</v>
          </cell>
          <cell r="B83">
            <v>204088</v>
          </cell>
          <cell r="C83">
            <v>299860</v>
          </cell>
          <cell r="D83">
            <v>2630175</v>
          </cell>
          <cell r="E83">
            <v>596611</v>
          </cell>
          <cell r="F83">
            <v>1956959</v>
          </cell>
          <cell r="G83">
            <v>885960</v>
          </cell>
          <cell r="H83">
            <v>0</v>
          </cell>
          <cell r="I83">
            <v>170759</v>
          </cell>
          <cell r="J83">
            <v>367492</v>
          </cell>
          <cell r="K83">
            <v>906946</v>
          </cell>
          <cell r="L83">
            <v>539463</v>
          </cell>
          <cell r="M83">
            <v>80793</v>
          </cell>
          <cell r="N83">
            <v>72369</v>
          </cell>
          <cell r="O83">
            <v>75662</v>
          </cell>
          <cell r="P83">
            <v>97099</v>
          </cell>
          <cell r="Q83">
            <v>360133</v>
          </cell>
          <cell r="R83">
            <v>149796</v>
          </cell>
          <cell r="S83">
            <v>38900</v>
          </cell>
          <cell r="T83">
            <v>75309</v>
          </cell>
          <cell r="U83">
            <v>203540</v>
          </cell>
          <cell r="V83">
            <v>327797</v>
          </cell>
          <cell r="W83">
            <v>54111</v>
          </cell>
          <cell r="X83">
            <v>973858</v>
          </cell>
          <cell r="Y83">
            <v>86665</v>
          </cell>
          <cell r="Z83">
            <v>28040</v>
          </cell>
          <cell r="AA83">
            <v>8339</v>
          </cell>
          <cell r="AB83">
            <v>24213</v>
          </cell>
          <cell r="AC83">
            <v>27756</v>
          </cell>
          <cell r="AD83">
            <v>122497</v>
          </cell>
          <cell r="AE83">
            <v>52473</v>
          </cell>
          <cell r="AF83">
            <v>4855</v>
          </cell>
          <cell r="AG83">
            <v>15934</v>
          </cell>
          <cell r="AH83">
            <v>122106</v>
          </cell>
          <cell r="AI83">
            <v>537720</v>
          </cell>
          <cell r="AJ83">
            <v>675009</v>
          </cell>
          <cell r="AK83">
            <v>185985</v>
          </cell>
          <cell r="AL83">
            <v>1954</v>
          </cell>
          <cell r="AM83">
            <v>2929</v>
          </cell>
          <cell r="AN83">
            <v>201171</v>
          </cell>
          <cell r="AO83">
            <v>0</v>
          </cell>
          <cell r="AP83">
            <v>6170</v>
          </cell>
          <cell r="AQ83">
            <v>25224</v>
          </cell>
          <cell r="AR83">
            <v>20140</v>
          </cell>
          <cell r="AS83">
            <v>53141</v>
          </cell>
          <cell r="AT83">
            <v>6335</v>
          </cell>
          <cell r="AU83">
            <v>72130</v>
          </cell>
          <cell r="AV83">
            <v>151408</v>
          </cell>
          <cell r="AW83">
            <v>0</v>
          </cell>
          <cell r="AX83">
            <v>0</v>
          </cell>
          <cell r="AY83">
            <v>0</v>
          </cell>
          <cell r="AZ83">
            <v>24875</v>
          </cell>
          <cell r="BA83">
            <v>-24875</v>
          </cell>
          <cell r="BB83">
            <v>11285</v>
          </cell>
          <cell r="BC83">
            <v>6869</v>
          </cell>
          <cell r="BD83">
            <v>52837</v>
          </cell>
          <cell r="BE83">
            <v>493270</v>
          </cell>
          <cell r="BF83">
            <v>125060</v>
          </cell>
          <cell r="BG83">
            <v>0</v>
          </cell>
        </row>
        <row r="84">
          <cell r="A84">
            <v>36544</v>
          </cell>
          <cell r="B84">
            <v>251887</v>
          </cell>
          <cell r="C84">
            <v>296183</v>
          </cell>
          <cell r="D84">
            <v>2632163</v>
          </cell>
          <cell r="E84">
            <v>610901</v>
          </cell>
          <cell r="F84">
            <v>1942711</v>
          </cell>
          <cell r="G84">
            <v>847194</v>
          </cell>
          <cell r="H84">
            <v>0</v>
          </cell>
          <cell r="I84">
            <v>181411</v>
          </cell>
          <cell r="J84">
            <v>323398</v>
          </cell>
          <cell r="K84">
            <v>917976</v>
          </cell>
          <cell r="L84">
            <v>539463</v>
          </cell>
          <cell r="M84">
            <v>82279</v>
          </cell>
          <cell r="N84">
            <v>113482</v>
          </cell>
          <cell r="O84">
            <v>32641</v>
          </cell>
          <cell r="P84">
            <v>65846</v>
          </cell>
          <cell r="Q84">
            <v>321969</v>
          </cell>
          <cell r="R84">
            <v>137955</v>
          </cell>
          <cell r="S84">
            <v>48947</v>
          </cell>
          <cell r="T84">
            <v>103431</v>
          </cell>
          <cell r="U84">
            <v>224050</v>
          </cell>
          <cell r="V84">
            <v>355502</v>
          </cell>
          <cell r="W84">
            <v>53737</v>
          </cell>
          <cell r="X84">
            <v>905082</v>
          </cell>
          <cell r="Y84">
            <v>91084</v>
          </cell>
          <cell r="Z84">
            <v>33235</v>
          </cell>
          <cell r="AA84">
            <v>6545</v>
          </cell>
          <cell r="AB84">
            <v>24213</v>
          </cell>
          <cell r="AC84">
            <v>36268</v>
          </cell>
          <cell r="AD84">
            <v>98364</v>
          </cell>
          <cell r="AE84">
            <v>46462</v>
          </cell>
          <cell r="AF84">
            <v>4855</v>
          </cell>
          <cell r="AG84">
            <v>15615</v>
          </cell>
          <cell r="AH84">
            <v>117258</v>
          </cell>
          <cell r="AI84">
            <v>500113</v>
          </cell>
          <cell r="AJ84">
            <v>675009</v>
          </cell>
          <cell r="AK84">
            <v>195578</v>
          </cell>
          <cell r="AL84">
            <v>2501</v>
          </cell>
          <cell r="AM84">
            <v>0</v>
          </cell>
          <cell r="AN84">
            <v>208727</v>
          </cell>
          <cell r="AO84">
            <v>3748</v>
          </cell>
          <cell r="AP84">
            <v>4195</v>
          </cell>
          <cell r="AQ84">
            <v>46659</v>
          </cell>
          <cell r="AR84">
            <v>19757</v>
          </cell>
          <cell r="AS84">
            <v>53141</v>
          </cell>
          <cell r="AT84">
            <v>7810</v>
          </cell>
          <cell r="AU84">
            <v>80385</v>
          </cell>
          <cell r="AV84">
            <v>168877</v>
          </cell>
          <cell r="AW84">
            <v>0</v>
          </cell>
          <cell r="AX84">
            <v>0</v>
          </cell>
          <cell r="AY84">
            <v>0</v>
          </cell>
          <cell r="AZ84">
            <v>24748</v>
          </cell>
          <cell r="BA84">
            <v>-24748</v>
          </cell>
          <cell r="BB84">
            <v>21547</v>
          </cell>
          <cell r="BC84">
            <v>6756</v>
          </cell>
          <cell r="BD84">
            <v>52992</v>
          </cell>
          <cell r="BE84">
            <v>474717</v>
          </cell>
          <cell r="BF84">
            <v>145119</v>
          </cell>
          <cell r="BG84">
            <v>24773</v>
          </cell>
        </row>
        <row r="85">
          <cell r="A85">
            <v>36545</v>
          </cell>
          <cell r="B85">
            <v>293378</v>
          </cell>
          <cell r="C85">
            <v>238417</v>
          </cell>
          <cell r="D85">
            <v>2655647</v>
          </cell>
          <cell r="E85">
            <v>620906</v>
          </cell>
          <cell r="F85">
            <v>1953768</v>
          </cell>
          <cell r="G85">
            <v>750756</v>
          </cell>
          <cell r="H85">
            <v>0</v>
          </cell>
          <cell r="I85">
            <v>222451</v>
          </cell>
          <cell r="J85">
            <v>301546</v>
          </cell>
          <cell r="K85">
            <v>897707</v>
          </cell>
          <cell r="L85">
            <v>541073</v>
          </cell>
          <cell r="M85">
            <v>50285</v>
          </cell>
          <cell r="N85">
            <v>50285</v>
          </cell>
          <cell r="O85">
            <v>53211</v>
          </cell>
          <cell r="P85">
            <v>89428</v>
          </cell>
          <cell r="Q85">
            <v>311764</v>
          </cell>
          <cell r="R85">
            <v>139315</v>
          </cell>
          <cell r="S85">
            <v>55734</v>
          </cell>
          <cell r="T85">
            <v>92837</v>
          </cell>
          <cell r="U85">
            <v>242395</v>
          </cell>
          <cell r="V85">
            <v>329163</v>
          </cell>
          <cell r="W85">
            <v>54429</v>
          </cell>
          <cell r="X85">
            <v>899241</v>
          </cell>
          <cell r="Y85">
            <v>81716</v>
          </cell>
          <cell r="Z85">
            <v>26711</v>
          </cell>
          <cell r="AA85">
            <v>6404</v>
          </cell>
          <cell r="AB85">
            <v>23484</v>
          </cell>
          <cell r="AC85">
            <v>29206</v>
          </cell>
          <cell r="AD85">
            <v>82798</v>
          </cell>
          <cell r="AE85">
            <v>46082</v>
          </cell>
          <cell r="AF85">
            <v>4755</v>
          </cell>
          <cell r="AG85">
            <v>15150</v>
          </cell>
          <cell r="AH85">
            <v>126629</v>
          </cell>
          <cell r="AI85">
            <v>503779</v>
          </cell>
          <cell r="AJ85">
            <v>675009</v>
          </cell>
          <cell r="AK85">
            <v>196079</v>
          </cell>
          <cell r="AL85">
            <v>6876</v>
          </cell>
          <cell r="AM85">
            <v>0</v>
          </cell>
          <cell r="AN85">
            <v>205008</v>
          </cell>
          <cell r="AO85">
            <v>4462</v>
          </cell>
          <cell r="AP85">
            <v>0</v>
          </cell>
          <cell r="AQ85">
            <v>58125</v>
          </cell>
          <cell r="AR85">
            <v>24533</v>
          </cell>
          <cell r="AS85">
            <v>53141</v>
          </cell>
          <cell r="AT85">
            <v>7810</v>
          </cell>
          <cell r="AU85">
            <v>99991</v>
          </cell>
          <cell r="AV85">
            <v>200008</v>
          </cell>
          <cell r="AW85">
            <v>0</v>
          </cell>
          <cell r="AX85">
            <v>0</v>
          </cell>
          <cell r="AY85">
            <v>0</v>
          </cell>
          <cell r="AZ85">
            <v>67902</v>
          </cell>
          <cell r="BA85">
            <v>-67902</v>
          </cell>
          <cell r="BB85">
            <v>18839</v>
          </cell>
          <cell r="BC85">
            <v>6869</v>
          </cell>
          <cell r="BD85">
            <v>52945</v>
          </cell>
          <cell r="BE85">
            <v>440211</v>
          </cell>
          <cell r="BF85">
            <v>139704</v>
          </cell>
          <cell r="BG85">
            <v>76627</v>
          </cell>
        </row>
        <row r="86">
          <cell r="A86">
            <v>36546</v>
          </cell>
          <cell r="B86">
            <v>274853</v>
          </cell>
          <cell r="C86">
            <v>265122</v>
          </cell>
          <cell r="D86">
            <v>2638219</v>
          </cell>
          <cell r="E86">
            <v>620799</v>
          </cell>
          <cell r="F86">
            <v>1940750</v>
          </cell>
          <cell r="G86">
            <v>741682</v>
          </cell>
          <cell r="H86">
            <v>0</v>
          </cell>
          <cell r="I86">
            <v>191146</v>
          </cell>
          <cell r="J86">
            <v>313748</v>
          </cell>
          <cell r="K86">
            <v>793627</v>
          </cell>
          <cell r="L86">
            <v>540536</v>
          </cell>
          <cell r="M86">
            <v>110089</v>
          </cell>
          <cell r="N86">
            <v>83213</v>
          </cell>
          <cell r="O86">
            <v>71213</v>
          </cell>
          <cell r="P86">
            <v>150647</v>
          </cell>
          <cell r="Q86">
            <v>337539</v>
          </cell>
          <cell r="R86">
            <v>144104</v>
          </cell>
          <cell r="S86">
            <v>45699</v>
          </cell>
          <cell r="T86">
            <v>86054</v>
          </cell>
          <cell r="U86">
            <v>235680</v>
          </cell>
          <cell r="V86">
            <v>315889</v>
          </cell>
          <cell r="W86">
            <v>48607</v>
          </cell>
          <cell r="X86">
            <v>916476</v>
          </cell>
          <cell r="Y86">
            <v>91084</v>
          </cell>
          <cell r="Z86">
            <v>29987</v>
          </cell>
          <cell r="AA86">
            <v>6330</v>
          </cell>
          <cell r="AB86">
            <v>23264</v>
          </cell>
          <cell r="AC86">
            <v>27850</v>
          </cell>
          <cell r="AD86">
            <v>88816</v>
          </cell>
          <cell r="AE86">
            <v>44881</v>
          </cell>
          <cell r="AF86">
            <v>4470</v>
          </cell>
          <cell r="AG86">
            <v>13696</v>
          </cell>
          <cell r="AH86">
            <v>131361</v>
          </cell>
          <cell r="AI86">
            <v>520211</v>
          </cell>
          <cell r="AJ86">
            <v>675009</v>
          </cell>
          <cell r="AK86">
            <v>195749</v>
          </cell>
          <cell r="AL86">
            <v>2594</v>
          </cell>
          <cell r="AM86">
            <v>0</v>
          </cell>
          <cell r="AN86">
            <v>209403</v>
          </cell>
          <cell r="AO86">
            <v>4846</v>
          </cell>
          <cell r="AP86">
            <v>1700</v>
          </cell>
          <cell r="AQ86">
            <v>60378</v>
          </cell>
          <cell r="AR86">
            <v>28425</v>
          </cell>
          <cell r="AS86">
            <v>53141</v>
          </cell>
          <cell r="AT86">
            <v>7810</v>
          </cell>
          <cell r="AU86">
            <v>76847</v>
          </cell>
          <cell r="AV86">
            <v>172749</v>
          </cell>
          <cell r="AW86">
            <v>0</v>
          </cell>
          <cell r="AX86">
            <v>0</v>
          </cell>
          <cell r="AY86">
            <v>0</v>
          </cell>
          <cell r="AZ86">
            <v>64000</v>
          </cell>
          <cell r="BA86">
            <v>-64000</v>
          </cell>
          <cell r="BB86">
            <v>18786</v>
          </cell>
          <cell r="BC86">
            <v>6869</v>
          </cell>
          <cell r="BD86">
            <v>50978</v>
          </cell>
          <cell r="BE86">
            <v>455873</v>
          </cell>
          <cell r="BF86">
            <v>143723</v>
          </cell>
          <cell r="BG86">
            <v>0</v>
          </cell>
        </row>
        <row r="87">
          <cell r="A87">
            <v>36547</v>
          </cell>
          <cell r="B87">
            <v>244182</v>
          </cell>
          <cell r="C87">
            <v>219992</v>
          </cell>
          <cell r="D87">
            <v>2670503</v>
          </cell>
          <cell r="E87">
            <v>566961</v>
          </cell>
          <cell r="F87">
            <v>2025504</v>
          </cell>
          <cell r="G87">
            <v>757721</v>
          </cell>
          <cell r="H87">
            <v>0</v>
          </cell>
          <cell r="I87">
            <v>215216</v>
          </cell>
          <cell r="J87">
            <v>297504</v>
          </cell>
          <cell r="K87">
            <v>825799</v>
          </cell>
          <cell r="L87">
            <v>539999</v>
          </cell>
          <cell r="M87">
            <v>109257</v>
          </cell>
          <cell r="N87">
            <v>82773</v>
          </cell>
          <cell r="O87">
            <v>80031</v>
          </cell>
          <cell r="P87">
            <v>83243</v>
          </cell>
          <cell r="Q87">
            <v>311620</v>
          </cell>
          <cell r="R87">
            <v>162337</v>
          </cell>
          <cell r="S87">
            <v>47933</v>
          </cell>
          <cell r="T87">
            <v>90763</v>
          </cell>
          <cell r="U87">
            <v>236842</v>
          </cell>
          <cell r="V87">
            <v>336502</v>
          </cell>
          <cell r="W87">
            <v>51630</v>
          </cell>
          <cell r="X87">
            <v>934998</v>
          </cell>
          <cell r="Y87">
            <v>106878</v>
          </cell>
          <cell r="Z87">
            <v>26108</v>
          </cell>
          <cell r="AA87">
            <v>6547</v>
          </cell>
          <cell r="AB87">
            <v>24213</v>
          </cell>
          <cell r="AC87">
            <v>16288</v>
          </cell>
          <cell r="AD87">
            <v>115695</v>
          </cell>
          <cell r="AE87">
            <v>56277</v>
          </cell>
          <cell r="AF87">
            <v>5407</v>
          </cell>
          <cell r="AG87">
            <v>15557</v>
          </cell>
          <cell r="AH87">
            <v>134855</v>
          </cell>
          <cell r="AI87">
            <v>513625</v>
          </cell>
          <cell r="AJ87">
            <v>675029</v>
          </cell>
          <cell r="AK87">
            <v>195312</v>
          </cell>
          <cell r="AL87">
            <v>14561</v>
          </cell>
          <cell r="AM87">
            <v>0</v>
          </cell>
          <cell r="AN87">
            <v>209403</v>
          </cell>
          <cell r="AO87">
            <v>1394</v>
          </cell>
          <cell r="AP87">
            <v>15618</v>
          </cell>
          <cell r="AQ87">
            <v>39183</v>
          </cell>
          <cell r="AR87">
            <v>28458</v>
          </cell>
          <cell r="AS87">
            <v>53141</v>
          </cell>
          <cell r="AT87">
            <v>7810</v>
          </cell>
          <cell r="AU87">
            <v>80684</v>
          </cell>
          <cell r="AV87">
            <v>166544</v>
          </cell>
          <cell r="AW87">
            <v>0</v>
          </cell>
          <cell r="AX87">
            <v>0</v>
          </cell>
          <cell r="AY87">
            <v>0</v>
          </cell>
          <cell r="AZ87">
            <v>59107</v>
          </cell>
          <cell r="BA87">
            <v>-59107</v>
          </cell>
          <cell r="BB87">
            <v>0</v>
          </cell>
          <cell r="BC87">
            <v>6869</v>
          </cell>
          <cell r="BD87">
            <v>50962</v>
          </cell>
          <cell r="BE87">
            <v>486213</v>
          </cell>
          <cell r="BF87">
            <v>169134</v>
          </cell>
          <cell r="BG87">
            <v>0</v>
          </cell>
        </row>
        <row r="88">
          <cell r="A88">
            <v>36548</v>
          </cell>
          <cell r="B88">
            <v>241818</v>
          </cell>
          <cell r="C88">
            <v>223202</v>
          </cell>
          <cell r="D88">
            <v>2643348</v>
          </cell>
          <cell r="E88">
            <v>569193</v>
          </cell>
          <cell r="F88">
            <v>1997525</v>
          </cell>
          <cell r="G88">
            <v>735544</v>
          </cell>
          <cell r="H88">
            <v>0</v>
          </cell>
          <cell r="I88">
            <v>226854</v>
          </cell>
          <cell r="J88">
            <v>295153</v>
          </cell>
          <cell r="K88">
            <v>813462</v>
          </cell>
          <cell r="L88">
            <v>525053</v>
          </cell>
          <cell r="M88">
            <v>114047</v>
          </cell>
          <cell r="N88">
            <v>82773</v>
          </cell>
          <cell r="O88">
            <v>80031</v>
          </cell>
          <cell r="P88">
            <v>84614</v>
          </cell>
          <cell r="Q88">
            <v>316061</v>
          </cell>
          <cell r="R88">
            <v>162741</v>
          </cell>
          <cell r="S88">
            <v>46020</v>
          </cell>
          <cell r="T88">
            <v>98762</v>
          </cell>
          <cell r="U88">
            <v>252480</v>
          </cell>
          <cell r="V88">
            <v>336142</v>
          </cell>
          <cell r="W88">
            <v>52256</v>
          </cell>
          <cell r="X88">
            <v>905000</v>
          </cell>
          <cell r="Y88">
            <v>90269</v>
          </cell>
          <cell r="Z88">
            <v>25749</v>
          </cell>
          <cell r="AA88">
            <v>6230</v>
          </cell>
          <cell r="AB88">
            <v>24213</v>
          </cell>
          <cell r="AC88">
            <v>6960</v>
          </cell>
          <cell r="AD88">
            <v>110905</v>
          </cell>
          <cell r="AE88">
            <v>68713</v>
          </cell>
          <cell r="AF88">
            <v>6324</v>
          </cell>
          <cell r="AG88">
            <v>16620</v>
          </cell>
          <cell r="AH88">
            <v>134605</v>
          </cell>
          <cell r="AI88">
            <v>507610</v>
          </cell>
          <cell r="AJ88">
            <v>675029</v>
          </cell>
          <cell r="AK88">
            <v>195112</v>
          </cell>
          <cell r="AL88">
            <v>14728</v>
          </cell>
          <cell r="AM88">
            <v>0</v>
          </cell>
          <cell r="AN88">
            <v>209403</v>
          </cell>
          <cell r="AO88">
            <v>1394</v>
          </cell>
          <cell r="AP88">
            <v>14197</v>
          </cell>
          <cell r="AQ88">
            <v>39183</v>
          </cell>
          <cell r="AR88">
            <v>28459</v>
          </cell>
          <cell r="AS88">
            <v>53141</v>
          </cell>
          <cell r="AT88">
            <v>7810</v>
          </cell>
          <cell r="AU88">
            <v>80684</v>
          </cell>
          <cell r="AV88">
            <v>165717</v>
          </cell>
          <cell r="AW88">
            <v>0</v>
          </cell>
          <cell r="AX88">
            <v>0</v>
          </cell>
          <cell r="AY88">
            <v>0</v>
          </cell>
          <cell r="AZ88">
            <v>59017</v>
          </cell>
          <cell r="BA88">
            <v>-59017</v>
          </cell>
          <cell r="BB88">
            <v>0</v>
          </cell>
          <cell r="BC88">
            <v>6869</v>
          </cell>
          <cell r="BD88">
            <v>50962</v>
          </cell>
          <cell r="BE88">
            <v>476945</v>
          </cell>
          <cell r="BF88">
            <v>147416</v>
          </cell>
          <cell r="BG88">
            <v>0</v>
          </cell>
        </row>
        <row r="89">
          <cell r="A89">
            <v>36549</v>
          </cell>
          <cell r="B89">
            <v>250409</v>
          </cell>
          <cell r="C89">
            <v>249499</v>
          </cell>
          <cell r="D89">
            <v>2676438</v>
          </cell>
          <cell r="E89">
            <v>626940</v>
          </cell>
          <cell r="F89">
            <v>1991572</v>
          </cell>
          <cell r="G89">
            <v>774007</v>
          </cell>
          <cell r="H89">
            <v>0</v>
          </cell>
          <cell r="I89">
            <v>202042</v>
          </cell>
          <cell r="J89">
            <v>293907</v>
          </cell>
          <cell r="K89">
            <v>808568</v>
          </cell>
          <cell r="L89">
            <v>539463</v>
          </cell>
          <cell r="M89">
            <v>115974</v>
          </cell>
          <cell r="N89">
            <v>81334</v>
          </cell>
          <cell r="O89">
            <v>80031</v>
          </cell>
          <cell r="P89">
            <v>55292</v>
          </cell>
          <cell r="Q89">
            <v>321964</v>
          </cell>
          <cell r="R89">
            <v>161356</v>
          </cell>
          <cell r="S89">
            <v>50020</v>
          </cell>
          <cell r="T89">
            <v>91012</v>
          </cell>
          <cell r="U89">
            <v>254043</v>
          </cell>
          <cell r="V89">
            <v>344525</v>
          </cell>
          <cell r="W89">
            <v>51425</v>
          </cell>
          <cell r="X89">
            <v>932906</v>
          </cell>
          <cell r="Y89">
            <v>90672</v>
          </cell>
          <cell r="Z89">
            <v>33953</v>
          </cell>
          <cell r="AA89">
            <v>6385</v>
          </cell>
          <cell r="AB89">
            <v>24213</v>
          </cell>
          <cell r="AC89">
            <v>25387</v>
          </cell>
          <cell r="AD89">
            <v>112212</v>
          </cell>
          <cell r="AE89">
            <v>68762</v>
          </cell>
          <cell r="AF89">
            <v>6328</v>
          </cell>
          <cell r="AG89">
            <v>16470</v>
          </cell>
          <cell r="AH89">
            <v>131365</v>
          </cell>
          <cell r="AI89">
            <v>511207</v>
          </cell>
          <cell r="AJ89">
            <v>675009</v>
          </cell>
          <cell r="AK89">
            <v>195109</v>
          </cell>
          <cell r="AL89">
            <v>10344</v>
          </cell>
          <cell r="AM89">
            <v>0</v>
          </cell>
          <cell r="AN89">
            <v>206205</v>
          </cell>
          <cell r="AO89">
            <v>1394</v>
          </cell>
          <cell r="AP89">
            <v>0</v>
          </cell>
          <cell r="AQ89">
            <v>39183</v>
          </cell>
          <cell r="AR89">
            <v>28389</v>
          </cell>
          <cell r="AS89">
            <v>53141</v>
          </cell>
          <cell r="AT89">
            <v>7810</v>
          </cell>
          <cell r="AU89">
            <v>80684</v>
          </cell>
          <cell r="AV89">
            <v>174275</v>
          </cell>
          <cell r="AW89">
            <v>0</v>
          </cell>
          <cell r="AX89">
            <v>0</v>
          </cell>
          <cell r="AY89">
            <v>0</v>
          </cell>
          <cell r="AZ89">
            <v>66050</v>
          </cell>
          <cell r="BA89">
            <v>-66050</v>
          </cell>
          <cell r="BB89">
            <v>0</v>
          </cell>
          <cell r="BC89">
            <v>6869</v>
          </cell>
          <cell r="BD89">
            <v>65683</v>
          </cell>
          <cell r="BE89">
            <v>509724</v>
          </cell>
          <cell r="BF89">
            <v>153297</v>
          </cell>
          <cell r="BG89">
            <v>0</v>
          </cell>
        </row>
        <row r="90">
          <cell r="A90">
            <v>36550</v>
          </cell>
          <cell r="B90">
            <v>288004</v>
          </cell>
          <cell r="C90">
            <v>238868</v>
          </cell>
          <cell r="D90">
            <v>2718978</v>
          </cell>
          <cell r="E90">
            <v>604514</v>
          </cell>
          <cell r="F90">
            <v>2037028</v>
          </cell>
          <cell r="G90">
            <v>694303</v>
          </cell>
          <cell r="H90">
            <v>0</v>
          </cell>
          <cell r="I90">
            <v>207478</v>
          </cell>
          <cell r="J90">
            <v>346719</v>
          </cell>
          <cell r="K90">
            <v>797911</v>
          </cell>
          <cell r="L90">
            <v>528420</v>
          </cell>
          <cell r="M90">
            <v>100246</v>
          </cell>
          <cell r="N90">
            <v>137227</v>
          </cell>
          <cell r="O90">
            <v>71470</v>
          </cell>
          <cell r="P90">
            <v>90885</v>
          </cell>
          <cell r="Q90">
            <v>319917</v>
          </cell>
          <cell r="R90">
            <v>167523</v>
          </cell>
          <cell r="S90">
            <v>12432</v>
          </cell>
          <cell r="T90">
            <v>105799</v>
          </cell>
          <cell r="U90">
            <v>329494</v>
          </cell>
          <cell r="V90">
            <v>337008</v>
          </cell>
          <cell r="W90">
            <v>49214</v>
          </cell>
          <cell r="X90">
            <v>917211</v>
          </cell>
          <cell r="Y90">
            <v>91174</v>
          </cell>
          <cell r="Z90">
            <v>26109</v>
          </cell>
          <cell r="AA90">
            <v>6548</v>
          </cell>
          <cell r="AB90">
            <v>24213</v>
          </cell>
          <cell r="AC90">
            <v>32975</v>
          </cell>
          <cell r="AD90">
            <v>103318</v>
          </cell>
          <cell r="AE90">
            <v>50426</v>
          </cell>
          <cell r="AF90">
            <v>4858</v>
          </cell>
          <cell r="AG90">
            <v>15155</v>
          </cell>
          <cell r="AH90">
            <v>126072</v>
          </cell>
          <cell r="AI90">
            <v>518318</v>
          </cell>
          <cell r="AJ90">
            <v>664810</v>
          </cell>
          <cell r="AK90">
            <v>201589</v>
          </cell>
          <cell r="AL90">
            <v>14695</v>
          </cell>
          <cell r="AM90">
            <v>0</v>
          </cell>
          <cell r="AN90">
            <v>199621</v>
          </cell>
          <cell r="AO90">
            <v>5136</v>
          </cell>
          <cell r="AP90">
            <v>0</v>
          </cell>
          <cell r="AQ90">
            <v>60120</v>
          </cell>
          <cell r="AR90">
            <v>36013</v>
          </cell>
          <cell r="AS90">
            <v>53141</v>
          </cell>
          <cell r="AT90">
            <v>9776</v>
          </cell>
          <cell r="AU90">
            <v>76996</v>
          </cell>
          <cell r="AV90">
            <v>177427</v>
          </cell>
          <cell r="AW90">
            <v>0</v>
          </cell>
          <cell r="AX90">
            <v>0</v>
          </cell>
          <cell r="AY90">
            <v>0</v>
          </cell>
          <cell r="AZ90">
            <v>67981</v>
          </cell>
          <cell r="BA90">
            <v>-67981</v>
          </cell>
          <cell r="BB90">
            <v>18141</v>
          </cell>
          <cell r="BC90">
            <v>6869</v>
          </cell>
          <cell r="BD90">
            <v>57378</v>
          </cell>
          <cell r="BE90">
            <v>455117</v>
          </cell>
          <cell r="BF90">
            <v>151931</v>
          </cell>
          <cell r="BG90">
            <v>0</v>
          </cell>
        </row>
        <row r="91">
          <cell r="A91">
            <v>36551</v>
          </cell>
          <cell r="B91">
            <v>287828</v>
          </cell>
          <cell r="C91">
            <v>218767</v>
          </cell>
          <cell r="D91">
            <v>2683584</v>
          </cell>
          <cell r="E91">
            <v>620743</v>
          </cell>
          <cell r="F91">
            <v>1988070</v>
          </cell>
          <cell r="G91">
            <v>639689</v>
          </cell>
          <cell r="H91">
            <v>0</v>
          </cell>
          <cell r="I91">
            <v>204003</v>
          </cell>
          <cell r="J91">
            <v>317033</v>
          </cell>
          <cell r="K91">
            <v>771094</v>
          </cell>
          <cell r="L91">
            <v>528943</v>
          </cell>
          <cell r="M91">
            <v>115404</v>
          </cell>
          <cell r="N91">
            <v>64425</v>
          </cell>
          <cell r="O91">
            <v>88180</v>
          </cell>
          <cell r="P91">
            <v>137031</v>
          </cell>
          <cell r="Q91">
            <v>336844</v>
          </cell>
          <cell r="R91">
            <v>161727</v>
          </cell>
          <cell r="S91">
            <v>12432</v>
          </cell>
          <cell r="T91">
            <v>108040</v>
          </cell>
          <cell r="U91">
            <v>308002</v>
          </cell>
          <cell r="V91">
            <v>314280</v>
          </cell>
          <cell r="W91">
            <v>49830</v>
          </cell>
          <cell r="X91">
            <v>895396</v>
          </cell>
          <cell r="Y91">
            <v>91356</v>
          </cell>
          <cell r="Z91">
            <v>29337</v>
          </cell>
          <cell r="AA91">
            <v>6131</v>
          </cell>
          <cell r="AB91">
            <v>22532</v>
          </cell>
          <cell r="AC91">
            <v>39734</v>
          </cell>
          <cell r="AD91">
            <v>87646</v>
          </cell>
          <cell r="AE91">
            <v>44039</v>
          </cell>
          <cell r="AF91">
            <v>4974</v>
          </cell>
          <cell r="AG91">
            <v>14066</v>
          </cell>
          <cell r="AH91">
            <v>122666</v>
          </cell>
          <cell r="AI91">
            <v>530091</v>
          </cell>
          <cell r="AJ91">
            <v>675009</v>
          </cell>
          <cell r="AK91">
            <v>193517</v>
          </cell>
          <cell r="AL91">
            <v>19548</v>
          </cell>
          <cell r="AM91">
            <v>0</v>
          </cell>
          <cell r="AN91">
            <v>202390</v>
          </cell>
          <cell r="AO91">
            <v>7376</v>
          </cell>
          <cell r="AP91">
            <v>17592</v>
          </cell>
          <cell r="AQ91">
            <v>55134</v>
          </cell>
          <cell r="AR91">
            <v>32165</v>
          </cell>
          <cell r="AS91">
            <v>53141</v>
          </cell>
          <cell r="AT91">
            <v>9776</v>
          </cell>
          <cell r="AU91">
            <v>64756</v>
          </cell>
          <cell r="AV91">
            <v>179652</v>
          </cell>
          <cell r="AW91">
            <v>0</v>
          </cell>
          <cell r="AX91">
            <v>0</v>
          </cell>
          <cell r="AY91">
            <v>0</v>
          </cell>
          <cell r="AZ91">
            <v>64359</v>
          </cell>
          <cell r="BA91">
            <v>-64359</v>
          </cell>
          <cell r="BB91">
            <v>18530</v>
          </cell>
          <cell r="BC91">
            <v>6748</v>
          </cell>
          <cell r="BD91">
            <v>58279</v>
          </cell>
          <cell r="BE91">
            <v>430186</v>
          </cell>
          <cell r="BF91">
            <v>138536</v>
          </cell>
          <cell r="BG91">
            <v>0</v>
          </cell>
        </row>
        <row r="92">
          <cell r="A92">
            <v>36552</v>
          </cell>
          <cell r="B92">
            <v>261014</v>
          </cell>
          <cell r="C92">
            <v>251434</v>
          </cell>
          <cell r="D92">
            <v>2636641</v>
          </cell>
          <cell r="E92">
            <v>620804</v>
          </cell>
          <cell r="F92">
            <v>1945136</v>
          </cell>
          <cell r="G92">
            <v>660770</v>
          </cell>
          <cell r="H92">
            <v>85045</v>
          </cell>
          <cell r="I92">
            <v>149861</v>
          </cell>
          <cell r="J92">
            <v>295346</v>
          </cell>
          <cell r="K92">
            <v>641858</v>
          </cell>
          <cell r="L92">
            <v>530528</v>
          </cell>
          <cell r="M92">
            <v>124241</v>
          </cell>
          <cell r="N92">
            <v>59101</v>
          </cell>
          <cell r="O92">
            <v>121137</v>
          </cell>
          <cell r="P92">
            <v>185093</v>
          </cell>
          <cell r="Q92">
            <v>327543</v>
          </cell>
          <cell r="R92">
            <v>160904</v>
          </cell>
          <cell r="S92">
            <v>11738</v>
          </cell>
          <cell r="T92">
            <v>98923</v>
          </cell>
          <cell r="U92">
            <v>294342</v>
          </cell>
          <cell r="V92">
            <v>310427</v>
          </cell>
          <cell r="W92">
            <v>49080</v>
          </cell>
          <cell r="X92">
            <v>888523</v>
          </cell>
          <cell r="Y92">
            <v>103304</v>
          </cell>
          <cell r="Z92">
            <v>35561</v>
          </cell>
          <cell r="AA92">
            <v>7580</v>
          </cell>
          <cell r="AB92">
            <v>22061</v>
          </cell>
          <cell r="AC92">
            <v>34538</v>
          </cell>
          <cell r="AD92">
            <v>111617</v>
          </cell>
          <cell r="AE92">
            <v>58961</v>
          </cell>
          <cell r="AF92">
            <v>6035</v>
          </cell>
          <cell r="AG92">
            <v>14509</v>
          </cell>
          <cell r="AH92">
            <v>123500</v>
          </cell>
          <cell r="AI92">
            <v>541344</v>
          </cell>
          <cell r="AJ92">
            <v>675009</v>
          </cell>
          <cell r="AK92">
            <v>191097</v>
          </cell>
          <cell r="AL92">
            <v>15469</v>
          </cell>
          <cell r="AM92">
            <v>0</v>
          </cell>
          <cell r="AN92">
            <v>181427</v>
          </cell>
          <cell r="AO92">
            <v>0</v>
          </cell>
          <cell r="AP92">
            <v>0</v>
          </cell>
          <cell r="AQ92">
            <v>31710</v>
          </cell>
          <cell r="AR92">
            <v>33992</v>
          </cell>
          <cell r="AS92">
            <v>53141</v>
          </cell>
          <cell r="AT92">
            <v>9776</v>
          </cell>
          <cell r="AU92">
            <v>71190</v>
          </cell>
          <cell r="AV92">
            <v>164334</v>
          </cell>
          <cell r="AW92">
            <v>0</v>
          </cell>
          <cell r="AX92">
            <v>0</v>
          </cell>
          <cell r="AY92">
            <v>0</v>
          </cell>
          <cell r="AZ92">
            <v>55645</v>
          </cell>
          <cell r="BA92">
            <v>-55645</v>
          </cell>
          <cell r="BB92">
            <v>18420</v>
          </cell>
          <cell r="BC92">
            <v>6869</v>
          </cell>
          <cell r="BD92">
            <v>68204</v>
          </cell>
          <cell r="BE92">
            <v>485366</v>
          </cell>
          <cell r="BF92">
            <v>171446</v>
          </cell>
          <cell r="BG92">
            <v>0</v>
          </cell>
        </row>
        <row r="93">
          <cell r="A93">
            <v>36553</v>
          </cell>
          <cell r="B93">
            <v>225053</v>
          </cell>
          <cell r="C93">
            <v>313760</v>
          </cell>
          <cell r="D93">
            <v>2643216</v>
          </cell>
          <cell r="E93">
            <v>621126</v>
          </cell>
          <cell r="F93">
            <v>1949738</v>
          </cell>
          <cell r="G93">
            <v>726051</v>
          </cell>
          <cell r="H93">
            <v>119073</v>
          </cell>
          <cell r="I93">
            <v>149669</v>
          </cell>
          <cell r="J93">
            <v>264980</v>
          </cell>
          <cell r="K93">
            <v>632910</v>
          </cell>
          <cell r="L93">
            <v>531171</v>
          </cell>
          <cell r="M93">
            <v>133521</v>
          </cell>
          <cell r="N93">
            <v>115536</v>
          </cell>
          <cell r="O93">
            <v>121342</v>
          </cell>
          <cell r="P93">
            <v>177126</v>
          </cell>
          <cell r="Q93">
            <v>334461</v>
          </cell>
          <cell r="R93">
            <v>161983</v>
          </cell>
          <cell r="S93">
            <v>11738</v>
          </cell>
          <cell r="T93">
            <v>103634</v>
          </cell>
          <cell r="U93">
            <v>287147</v>
          </cell>
          <cell r="V93">
            <v>313573</v>
          </cell>
          <cell r="W93">
            <v>49169</v>
          </cell>
          <cell r="X93">
            <v>890986</v>
          </cell>
          <cell r="Y93">
            <v>135929</v>
          </cell>
          <cell r="Z93">
            <v>28954</v>
          </cell>
          <cell r="AA93">
            <v>6021</v>
          </cell>
          <cell r="AB93">
            <v>22086</v>
          </cell>
          <cell r="AC93">
            <v>33891</v>
          </cell>
          <cell r="AD93">
            <v>133725</v>
          </cell>
          <cell r="AE93">
            <v>67418</v>
          </cell>
          <cell r="AF93">
            <v>7016</v>
          </cell>
          <cell r="AG93">
            <v>16338</v>
          </cell>
          <cell r="AH93">
            <v>122856</v>
          </cell>
          <cell r="AI93">
            <v>536629</v>
          </cell>
          <cell r="AJ93">
            <v>675009</v>
          </cell>
          <cell r="AK93">
            <v>193617</v>
          </cell>
          <cell r="AL93">
            <v>21438</v>
          </cell>
          <cell r="AM93">
            <v>0</v>
          </cell>
          <cell r="AN93">
            <v>200134</v>
          </cell>
          <cell r="AO93">
            <v>0</v>
          </cell>
          <cell r="AP93">
            <v>0</v>
          </cell>
          <cell r="AQ93">
            <v>24327</v>
          </cell>
          <cell r="AR93">
            <v>35219</v>
          </cell>
          <cell r="AS93">
            <v>53141</v>
          </cell>
          <cell r="AT93">
            <v>9776</v>
          </cell>
          <cell r="AU93">
            <v>51336</v>
          </cell>
          <cell r="AV93">
            <v>145633</v>
          </cell>
          <cell r="AW93">
            <v>0</v>
          </cell>
          <cell r="AX93">
            <v>0</v>
          </cell>
          <cell r="AY93">
            <v>0</v>
          </cell>
          <cell r="AZ93">
            <v>37831</v>
          </cell>
          <cell r="BA93">
            <v>-37831</v>
          </cell>
          <cell r="BB93">
            <v>18405</v>
          </cell>
          <cell r="BC93">
            <v>6869</v>
          </cell>
          <cell r="BD93">
            <v>68204</v>
          </cell>
          <cell r="BE93">
            <v>527097</v>
          </cell>
          <cell r="BF93">
            <v>206500</v>
          </cell>
          <cell r="BG93">
            <v>0</v>
          </cell>
        </row>
        <row r="94">
          <cell r="A94">
            <v>36554</v>
          </cell>
          <cell r="B94">
            <v>222723</v>
          </cell>
          <cell r="C94">
            <v>295936</v>
          </cell>
          <cell r="D94">
            <v>2651231</v>
          </cell>
          <cell r="E94">
            <v>620628</v>
          </cell>
          <cell r="F94">
            <v>1955859</v>
          </cell>
          <cell r="G94">
            <v>676621</v>
          </cell>
          <cell r="H94">
            <v>109321</v>
          </cell>
          <cell r="I94">
            <v>150088</v>
          </cell>
          <cell r="J94">
            <v>282831</v>
          </cell>
          <cell r="K94">
            <v>579667</v>
          </cell>
          <cell r="L94">
            <v>524452</v>
          </cell>
          <cell r="M94">
            <v>144688</v>
          </cell>
          <cell r="N94">
            <v>87742</v>
          </cell>
          <cell r="O94">
            <v>132107</v>
          </cell>
          <cell r="P94">
            <v>176711</v>
          </cell>
          <cell r="Q94">
            <v>335328</v>
          </cell>
          <cell r="R94">
            <v>158231</v>
          </cell>
          <cell r="S94">
            <v>11738</v>
          </cell>
          <cell r="T94">
            <v>111451</v>
          </cell>
          <cell r="U94">
            <v>269341</v>
          </cell>
          <cell r="V94">
            <v>340439</v>
          </cell>
          <cell r="W94">
            <v>51075</v>
          </cell>
          <cell r="X94">
            <v>874178</v>
          </cell>
          <cell r="Y94">
            <v>130016</v>
          </cell>
          <cell r="Z94">
            <v>28926</v>
          </cell>
          <cell r="AA94">
            <v>6012</v>
          </cell>
          <cell r="AB94">
            <v>22056</v>
          </cell>
          <cell r="AC94">
            <v>44427</v>
          </cell>
          <cell r="AD94">
            <v>133259</v>
          </cell>
          <cell r="AE94">
            <v>78005</v>
          </cell>
          <cell r="AF94">
            <v>7447</v>
          </cell>
          <cell r="AG94">
            <v>15530</v>
          </cell>
          <cell r="AH94">
            <v>121855</v>
          </cell>
          <cell r="AI94">
            <v>522952</v>
          </cell>
          <cell r="AJ94">
            <v>669034</v>
          </cell>
          <cell r="AK94">
            <v>193294</v>
          </cell>
          <cell r="AL94">
            <v>22397</v>
          </cell>
          <cell r="AM94">
            <v>0</v>
          </cell>
          <cell r="AN94">
            <v>200639</v>
          </cell>
          <cell r="AO94">
            <v>0</v>
          </cell>
          <cell r="AP94">
            <v>0</v>
          </cell>
          <cell r="AQ94">
            <v>16347</v>
          </cell>
          <cell r="AR94">
            <v>34207</v>
          </cell>
          <cell r="AS94">
            <v>53141</v>
          </cell>
          <cell r="AT94">
            <v>9776</v>
          </cell>
          <cell r="AU94">
            <v>67559</v>
          </cell>
          <cell r="AV94">
            <v>160972</v>
          </cell>
          <cell r="AW94">
            <v>0</v>
          </cell>
          <cell r="AX94">
            <v>0</v>
          </cell>
          <cell r="AY94">
            <v>0</v>
          </cell>
          <cell r="AZ94">
            <v>34922</v>
          </cell>
          <cell r="BA94">
            <v>-34922</v>
          </cell>
          <cell r="BB94">
            <v>17969</v>
          </cell>
          <cell r="BC94">
            <v>7285</v>
          </cell>
          <cell r="BD94">
            <v>60844</v>
          </cell>
          <cell r="BE94">
            <v>548861</v>
          </cell>
          <cell r="BF94">
            <v>200823</v>
          </cell>
          <cell r="BG94">
            <v>0</v>
          </cell>
        </row>
        <row r="95">
          <cell r="A95">
            <v>36555</v>
          </cell>
          <cell r="B95">
            <v>223460</v>
          </cell>
          <cell r="C95">
            <v>304728</v>
          </cell>
          <cell r="D95">
            <v>2622415</v>
          </cell>
          <cell r="E95">
            <v>620643</v>
          </cell>
          <cell r="F95">
            <v>1926797</v>
          </cell>
          <cell r="G95">
            <v>693628</v>
          </cell>
          <cell r="H95">
            <v>89178</v>
          </cell>
          <cell r="I95">
            <v>150088</v>
          </cell>
          <cell r="J95">
            <v>289018</v>
          </cell>
          <cell r="K95">
            <v>564174</v>
          </cell>
          <cell r="L95">
            <v>505135</v>
          </cell>
          <cell r="M95">
            <v>144900</v>
          </cell>
          <cell r="N95">
            <v>87742</v>
          </cell>
          <cell r="O95">
            <v>115028</v>
          </cell>
          <cell r="P95">
            <v>173228</v>
          </cell>
          <cell r="Q95">
            <v>337546</v>
          </cell>
          <cell r="R95">
            <v>157235</v>
          </cell>
          <cell r="S95">
            <v>11738</v>
          </cell>
          <cell r="T95">
            <v>100561</v>
          </cell>
          <cell r="U95">
            <v>269444</v>
          </cell>
          <cell r="V95">
            <v>322563</v>
          </cell>
          <cell r="W95">
            <v>52586</v>
          </cell>
          <cell r="X95">
            <v>865872</v>
          </cell>
          <cell r="Y95">
            <v>111834</v>
          </cell>
          <cell r="Z95">
            <v>28303</v>
          </cell>
          <cell r="AA95">
            <v>5963</v>
          </cell>
          <cell r="AB95">
            <v>20839</v>
          </cell>
          <cell r="AC95">
            <v>94683</v>
          </cell>
          <cell r="AD95">
            <v>133731</v>
          </cell>
          <cell r="AE95">
            <v>79682</v>
          </cell>
          <cell r="AF95">
            <v>7991</v>
          </cell>
          <cell r="AG95">
            <v>16778</v>
          </cell>
          <cell r="AH95">
            <v>122589</v>
          </cell>
          <cell r="AI95">
            <v>527866</v>
          </cell>
          <cell r="AJ95">
            <v>663329</v>
          </cell>
          <cell r="AK95">
            <v>193458</v>
          </cell>
          <cell r="AL95">
            <v>22580</v>
          </cell>
          <cell r="AM95">
            <v>0</v>
          </cell>
          <cell r="AN95">
            <v>200342</v>
          </cell>
          <cell r="AO95">
            <v>0</v>
          </cell>
          <cell r="AP95">
            <v>0</v>
          </cell>
          <cell r="AQ95">
            <v>16347</v>
          </cell>
          <cell r="AR95">
            <v>34190</v>
          </cell>
          <cell r="AS95">
            <v>53141</v>
          </cell>
          <cell r="AT95">
            <v>9776</v>
          </cell>
          <cell r="AU95">
            <v>67559</v>
          </cell>
          <cell r="AV95">
            <v>161700</v>
          </cell>
          <cell r="AW95">
            <v>0</v>
          </cell>
          <cell r="AX95">
            <v>0</v>
          </cell>
          <cell r="AY95">
            <v>0</v>
          </cell>
          <cell r="AZ95">
            <v>34922</v>
          </cell>
          <cell r="BA95">
            <v>-34922</v>
          </cell>
          <cell r="BB95">
            <v>18263</v>
          </cell>
          <cell r="BC95">
            <v>7358</v>
          </cell>
          <cell r="BD95">
            <v>60844</v>
          </cell>
          <cell r="BE95">
            <v>601250</v>
          </cell>
          <cell r="BF95">
            <v>184288</v>
          </cell>
          <cell r="BG95">
            <v>0</v>
          </cell>
        </row>
        <row r="96">
          <cell r="A96">
            <v>36556</v>
          </cell>
          <cell r="B96">
            <v>223195</v>
          </cell>
          <cell r="C96">
            <v>290376</v>
          </cell>
          <cell r="D96">
            <v>2669160</v>
          </cell>
          <cell r="E96">
            <v>620773</v>
          </cell>
          <cell r="F96">
            <v>1976666</v>
          </cell>
          <cell r="G96">
            <v>774926</v>
          </cell>
          <cell r="H96">
            <v>229480</v>
          </cell>
          <cell r="I96">
            <v>149939</v>
          </cell>
          <cell r="J96">
            <v>288593</v>
          </cell>
          <cell r="K96">
            <v>543642</v>
          </cell>
          <cell r="L96">
            <v>539462</v>
          </cell>
          <cell r="M96">
            <v>149471</v>
          </cell>
          <cell r="N96">
            <v>87742</v>
          </cell>
          <cell r="O96">
            <v>137359</v>
          </cell>
          <cell r="P96">
            <v>174132</v>
          </cell>
          <cell r="Q96">
            <v>331234</v>
          </cell>
          <cell r="R96">
            <v>156024</v>
          </cell>
          <cell r="S96">
            <v>11738</v>
          </cell>
          <cell r="T96">
            <v>108407</v>
          </cell>
          <cell r="U96">
            <v>287095</v>
          </cell>
          <cell r="V96">
            <v>334412</v>
          </cell>
          <cell r="W96">
            <v>51618</v>
          </cell>
          <cell r="X96">
            <v>866355</v>
          </cell>
          <cell r="Y96">
            <v>111834</v>
          </cell>
          <cell r="Z96">
            <v>32524</v>
          </cell>
          <cell r="AA96">
            <v>5875</v>
          </cell>
          <cell r="AB96">
            <v>21548</v>
          </cell>
          <cell r="AC96">
            <v>39530</v>
          </cell>
          <cell r="AD96">
            <v>140802</v>
          </cell>
          <cell r="AE96">
            <v>81177</v>
          </cell>
          <cell r="AF96">
            <v>8916</v>
          </cell>
          <cell r="AG96">
            <v>17046</v>
          </cell>
          <cell r="AH96">
            <v>122589</v>
          </cell>
          <cell r="AI96">
            <v>524845</v>
          </cell>
          <cell r="AJ96">
            <v>667841</v>
          </cell>
          <cell r="AK96">
            <v>192191</v>
          </cell>
          <cell r="AL96">
            <v>22580</v>
          </cell>
          <cell r="AM96">
            <v>0</v>
          </cell>
          <cell r="AN96">
            <v>200410</v>
          </cell>
          <cell r="AO96">
            <v>0</v>
          </cell>
          <cell r="AP96">
            <v>0</v>
          </cell>
          <cell r="AQ96">
            <v>16347</v>
          </cell>
          <cell r="AR96">
            <v>32194</v>
          </cell>
          <cell r="AS96">
            <v>53141</v>
          </cell>
          <cell r="AT96">
            <v>9776</v>
          </cell>
          <cell r="AU96">
            <v>67559</v>
          </cell>
          <cell r="AV96">
            <v>161549</v>
          </cell>
          <cell r="AW96">
            <v>0</v>
          </cell>
          <cell r="AX96">
            <v>0</v>
          </cell>
          <cell r="AY96">
            <v>0</v>
          </cell>
          <cell r="AZ96">
            <v>34922</v>
          </cell>
          <cell r="BA96">
            <v>-34922</v>
          </cell>
          <cell r="BB96">
            <v>18329</v>
          </cell>
          <cell r="BC96">
            <v>7358</v>
          </cell>
          <cell r="BD96">
            <v>60844</v>
          </cell>
          <cell r="BE96">
            <v>562707</v>
          </cell>
          <cell r="BF96">
            <v>198877</v>
          </cell>
          <cell r="BG96">
            <v>0</v>
          </cell>
        </row>
        <row r="97">
          <cell r="A97">
            <v>36557</v>
          </cell>
          <cell r="B97">
            <v>284231</v>
          </cell>
          <cell r="C97">
            <v>239345</v>
          </cell>
          <cell r="D97">
            <v>2644968</v>
          </cell>
          <cell r="E97">
            <v>621767</v>
          </cell>
          <cell r="F97">
            <v>1950735</v>
          </cell>
          <cell r="G97">
            <v>744629</v>
          </cell>
          <cell r="H97">
            <v>166392</v>
          </cell>
          <cell r="I97">
            <v>188811</v>
          </cell>
          <cell r="J97">
            <v>263009</v>
          </cell>
          <cell r="K97">
            <v>579407</v>
          </cell>
          <cell r="L97">
            <v>539794</v>
          </cell>
          <cell r="M97">
            <v>97285</v>
          </cell>
          <cell r="N97">
            <v>74759</v>
          </cell>
          <cell r="O97">
            <v>105000</v>
          </cell>
          <cell r="P97">
            <v>189999</v>
          </cell>
          <cell r="Q97">
            <v>337869</v>
          </cell>
          <cell r="R97">
            <v>147185</v>
          </cell>
          <cell r="S97">
            <v>33480</v>
          </cell>
          <cell r="T97">
            <v>43479</v>
          </cell>
          <cell r="U97">
            <v>294678</v>
          </cell>
          <cell r="V97">
            <v>320290</v>
          </cell>
          <cell r="W97">
            <v>78853</v>
          </cell>
          <cell r="X97">
            <v>853129</v>
          </cell>
          <cell r="Y97">
            <v>111418</v>
          </cell>
          <cell r="Z97">
            <v>31810</v>
          </cell>
          <cell r="AA97">
            <v>6818</v>
          </cell>
          <cell r="AB97">
            <v>13292</v>
          </cell>
          <cell r="AC97">
            <v>60560</v>
          </cell>
          <cell r="AD97">
            <v>132268</v>
          </cell>
          <cell r="AE97">
            <v>64015</v>
          </cell>
          <cell r="AF97">
            <v>9586</v>
          </cell>
          <cell r="AG97">
            <v>20519</v>
          </cell>
          <cell r="AH97">
            <v>113810</v>
          </cell>
          <cell r="AI97">
            <v>546153</v>
          </cell>
          <cell r="AJ97">
            <v>647483</v>
          </cell>
          <cell r="AK97">
            <v>173764</v>
          </cell>
          <cell r="AL97">
            <v>17728</v>
          </cell>
          <cell r="AM97">
            <v>0</v>
          </cell>
          <cell r="AN97">
            <v>185802</v>
          </cell>
          <cell r="AO97">
            <v>0</v>
          </cell>
          <cell r="AP97">
            <v>0</v>
          </cell>
          <cell r="AQ97">
            <v>68210</v>
          </cell>
          <cell r="AR97">
            <v>36495</v>
          </cell>
          <cell r="AS97">
            <v>51844</v>
          </cell>
          <cell r="AT97">
            <v>8349</v>
          </cell>
          <cell r="AU97">
            <v>81569</v>
          </cell>
          <cell r="AV97">
            <v>177549</v>
          </cell>
          <cell r="AW97">
            <v>0</v>
          </cell>
          <cell r="AX97">
            <v>0</v>
          </cell>
          <cell r="AY97">
            <v>0</v>
          </cell>
          <cell r="AZ97">
            <v>19900</v>
          </cell>
          <cell r="BA97">
            <v>-19900</v>
          </cell>
          <cell r="BB97">
            <v>15618</v>
          </cell>
          <cell r="BC97">
            <v>8344</v>
          </cell>
          <cell r="BD97">
            <v>62807</v>
          </cell>
          <cell r="BE97">
            <v>567562</v>
          </cell>
          <cell r="BF97">
            <v>161419</v>
          </cell>
          <cell r="BG97">
            <v>0</v>
          </cell>
        </row>
        <row r="98">
          <cell r="A98">
            <v>36558</v>
          </cell>
          <cell r="B98">
            <v>184589</v>
          </cell>
          <cell r="C98">
            <v>310327</v>
          </cell>
          <cell r="D98">
            <v>2715342</v>
          </cell>
          <cell r="E98">
            <v>621460</v>
          </cell>
          <cell r="F98">
            <v>2019878</v>
          </cell>
          <cell r="G98">
            <v>802258</v>
          </cell>
          <cell r="H98">
            <v>211121</v>
          </cell>
          <cell r="I98">
            <v>232537</v>
          </cell>
          <cell r="J98">
            <v>257055</v>
          </cell>
          <cell r="K98">
            <v>538784</v>
          </cell>
          <cell r="L98">
            <v>524939</v>
          </cell>
          <cell r="M98">
            <v>109814</v>
          </cell>
          <cell r="N98">
            <v>101073</v>
          </cell>
          <cell r="O98">
            <v>145870</v>
          </cell>
          <cell r="P98">
            <v>163443</v>
          </cell>
          <cell r="Q98">
            <v>362996</v>
          </cell>
          <cell r="R98">
            <v>153567</v>
          </cell>
          <cell r="S98">
            <v>30271</v>
          </cell>
          <cell r="T98">
            <v>49725</v>
          </cell>
          <cell r="U98">
            <v>308696</v>
          </cell>
          <cell r="V98">
            <v>294488</v>
          </cell>
          <cell r="W98">
            <v>79235</v>
          </cell>
          <cell r="X98">
            <v>903425</v>
          </cell>
          <cell r="Y98">
            <v>110656</v>
          </cell>
          <cell r="Z98">
            <v>44275</v>
          </cell>
          <cell r="AA98">
            <v>9328</v>
          </cell>
          <cell r="AB98">
            <v>13010</v>
          </cell>
          <cell r="AC98">
            <v>85561</v>
          </cell>
          <cell r="AD98">
            <v>124776</v>
          </cell>
          <cell r="AE98">
            <v>76526</v>
          </cell>
          <cell r="AF98">
            <v>9111</v>
          </cell>
          <cell r="AG98">
            <v>18526</v>
          </cell>
          <cell r="AH98">
            <v>130402</v>
          </cell>
          <cell r="AI98">
            <v>552488</v>
          </cell>
          <cell r="AJ98">
            <v>656718</v>
          </cell>
          <cell r="AK98">
            <v>177748</v>
          </cell>
          <cell r="AL98">
            <v>0</v>
          </cell>
          <cell r="AM98">
            <v>0</v>
          </cell>
          <cell r="AN98">
            <v>193882</v>
          </cell>
          <cell r="AO98">
            <v>0</v>
          </cell>
          <cell r="AP98">
            <v>0</v>
          </cell>
          <cell r="AQ98">
            <v>15254</v>
          </cell>
          <cell r="AR98">
            <v>36452</v>
          </cell>
          <cell r="AS98">
            <v>51844</v>
          </cell>
          <cell r="AT98">
            <v>8349</v>
          </cell>
          <cell r="AU98">
            <v>31477</v>
          </cell>
          <cell r="AV98">
            <v>127275</v>
          </cell>
          <cell r="AW98">
            <v>0</v>
          </cell>
          <cell r="AX98">
            <v>0</v>
          </cell>
          <cell r="AY98">
            <v>0</v>
          </cell>
          <cell r="AZ98">
            <v>57229</v>
          </cell>
          <cell r="BA98">
            <v>-57229</v>
          </cell>
          <cell r="BB98">
            <v>16513</v>
          </cell>
          <cell r="BC98">
            <v>8344</v>
          </cell>
          <cell r="BD98">
            <v>62807</v>
          </cell>
          <cell r="BE98">
            <v>604292</v>
          </cell>
          <cell r="BF98">
            <v>206269</v>
          </cell>
          <cell r="BG98">
            <v>0</v>
          </cell>
        </row>
        <row r="99">
          <cell r="A99">
            <v>36559</v>
          </cell>
          <cell r="B99">
            <v>215831</v>
          </cell>
          <cell r="C99">
            <v>317765</v>
          </cell>
          <cell r="D99">
            <v>2673739</v>
          </cell>
          <cell r="E99">
            <v>621465</v>
          </cell>
          <cell r="F99">
            <v>1979375</v>
          </cell>
          <cell r="G99">
            <v>830716</v>
          </cell>
          <cell r="H99">
            <v>198473</v>
          </cell>
          <cell r="I99">
            <v>209290</v>
          </cell>
          <cell r="J99">
            <v>257939</v>
          </cell>
          <cell r="K99">
            <v>562785</v>
          </cell>
          <cell r="L99">
            <v>527923</v>
          </cell>
          <cell r="M99">
            <v>106730</v>
          </cell>
          <cell r="N99">
            <v>85091</v>
          </cell>
          <cell r="O99">
            <v>160120</v>
          </cell>
          <cell r="P99">
            <v>158880</v>
          </cell>
          <cell r="Q99">
            <v>395653</v>
          </cell>
          <cell r="R99">
            <v>144996</v>
          </cell>
          <cell r="S99">
            <v>28642</v>
          </cell>
          <cell r="T99">
            <v>50036</v>
          </cell>
          <cell r="U99">
            <v>306400</v>
          </cell>
          <cell r="V99">
            <v>289629</v>
          </cell>
          <cell r="W99">
            <v>79488</v>
          </cell>
          <cell r="X99">
            <v>868862</v>
          </cell>
          <cell r="Y99">
            <v>117553</v>
          </cell>
          <cell r="Z99">
            <v>33505</v>
          </cell>
          <cell r="AA99">
            <v>8888</v>
          </cell>
          <cell r="AB99">
            <v>12627</v>
          </cell>
          <cell r="AC99">
            <v>77178</v>
          </cell>
          <cell r="AD99">
            <v>153951</v>
          </cell>
          <cell r="AE99">
            <v>76514</v>
          </cell>
          <cell r="AF99">
            <v>6270</v>
          </cell>
          <cell r="AG99">
            <v>17990</v>
          </cell>
          <cell r="AH99">
            <v>132488</v>
          </cell>
          <cell r="AI99">
            <v>571514</v>
          </cell>
          <cell r="AJ99">
            <v>674389</v>
          </cell>
          <cell r="AK99">
            <v>174990</v>
          </cell>
          <cell r="AL99">
            <v>3271</v>
          </cell>
          <cell r="AM99">
            <v>0</v>
          </cell>
          <cell r="AN99">
            <v>193321</v>
          </cell>
          <cell r="AO99">
            <v>0</v>
          </cell>
          <cell r="AP99">
            <v>0</v>
          </cell>
          <cell r="AQ99">
            <v>15254</v>
          </cell>
          <cell r="AR99">
            <v>35052</v>
          </cell>
          <cell r="AS99">
            <v>51844</v>
          </cell>
          <cell r="AT99">
            <v>8352</v>
          </cell>
          <cell r="AU99">
            <v>47617</v>
          </cell>
          <cell r="AV99">
            <v>140011</v>
          </cell>
          <cell r="AW99">
            <v>24636</v>
          </cell>
          <cell r="AX99">
            <v>0</v>
          </cell>
          <cell r="AY99">
            <v>0</v>
          </cell>
          <cell r="AZ99">
            <v>61773</v>
          </cell>
          <cell r="BA99">
            <v>-86409</v>
          </cell>
          <cell r="BB99">
            <v>15802</v>
          </cell>
          <cell r="BC99">
            <v>8835</v>
          </cell>
          <cell r="BD99">
            <v>72617</v>
          </cell>
          <cell r="BE99">
            <v>609128</v>
          </cell>
          <cell r="BF99">
            <v>185705</v>
          </cell>
          <cell r="BG99">
            <v>0</v>
          </cell>
        </row>
        <row r="100">
          <cell r="A100">
            <v>36560</v>
          </cell>
          <cell r="B100">
            <v>212250</v>
          </cell>
          <cell r="C100">
            <v>326939</v>
          </cell>
          <cell r="D100">
            <v>2693287</v>
          </cell>
          <cell r="E100">
            <v>620557</v>
          </cell>
          <cell r="F100">
            <v>1997870</v>
          </cell>
          <cell r="G100">
            <v>696460</v>
          </cell>
          <cell r="H100">
            <v>123789</v>
          </cell>
          <cell r="I100">
            <v>231163</v>
          </cell>
          <cell r="J100">
            <v>250112</v>
          </cell>
          <cell r="K100">
            <v>582451</v>
          </cell>
          <cell r="L100">
            <v>529453</v>
          </cell>
          <cell r="M100">
            <v>98669</v>
          </cell>
          <cell r="N100">
            <v>156490</v>
          </cell>
          <cell r="O100">
            <v>153632</v>
          </cell>
          <cell r="P100">
            <v>137060</v>
          </cell>
          <cell r="Q100">
            <v>381560</v>
          </cell>
          <cell r="R100">
            <v>129312</v>
          </cell>
          <cell r="S100">
            <v>25806</v>
          </cell>
          <cell r="T100">
            <v>48772</v>
          </cell>
          <cell r="U100">
            <v>299996</v>
          </cell>
          <cell r="V100">
            <v>290336</v>
          </cell>
          <cell r="W100">
            <v>83659</v>
          </cell>
          <cell r="X100">
            <v>865444</v>
          </cell>
          <cell r="Y100">
            <v>121024</v>
          </cell>
          <cell r="Z100">
            <v>36945</v>
          </cell>
          <cell r="AA100">
            <v>9153</v>
          </cell>
          <cell r="AB100">
            <v>12779</v>
          </cell>
          <cell r="AC100">
            <v>38344</v>
          </cell>
          <cell r="AD100">
            <v>144739</v>
          </cell>
          <cell r="AE100">
            <v>68767</v>
          </cell>
          <cell r="AF100">
            <v>6240</v>
          </cell>
          <cell r="AG100">
            <v>16267</v>
          </cell>
          <cell r="AH100">
            <v>130032</v>
          </cell>
          <cell r="AI100">
            <v>570800</v>
          </cell>
          <cell r="AJ100">
            <v>675009</v>
          </cell>
          <cell r="AK100">
            <v>178567</v>
          </cell>
          <cell r="AL100">
            <v>7440</v>
          </cell>
          <cell r="AM100">
            <v>0</v>
          </cell>
          <cell r="AN100">
            <v>195263</v>
          </cell>
          <cell r="AO100">
            <v>0</v>
          </cell>
          <cell r="AP100">
            <v>0</v>
          </cell>
          <cell r="AQ100">
            <v>45164</v>
          </cell>
          <cell r="AR100">
            <v>35157</v>
          </cell>
          <cell r="AS100">
            <v>50648</v>
          </cell>
          <cell r="AT100">
            <v>8349</v>
          </cell>
          <cell r="AU100">
            <v>40269</v>
          </cell>
          <cell r="AV100">
            <v>133638</v>
          </cell>
          <cell r="AW100">
            <v>0</v>
          </cell>
          <cell r="AX100">
            <v>0</v>
          </cell>
          <cell r="AY100">
            <v>0</v>
          </cell>
          <cell r="AZ100">
            <v>48081</v>
          </cell>
          <cell r="BA100">
            <v>-48081</v>
          </cell>
          <cell r="BB100">
            <v>15395</v>
          </cell>
          <cell r="BC100">
            <v>8835</v>
          </cell>
          <cell r="BD100">
            <v>72618</v>
          </cell>
          <cell r="BE100">
            <v>533050</v>
          </cell>
          <cell r="BF100">
            <v>189534</v>
          </cell>
          <cell r="BG100">
            <v>0</v>
          </cell>
        </row>
        <row r="101">
          <cell r="A101">
            <v>36561</v>
          </cell>
          <cell r="B101">
            <v>266248</v>
          </cell>
          <cell r="C101">
            <v>248257</v>
          </cell>
          <cell r="D101">
            <v>2705062</v>
          </cell>
          <cell r="E101">
            <v>620401</v>
          </cell>
          <cell r="F101">
            <v>2007999</v>
          </cell>
          <cell r="G101">
            <v>636956</v>
          </cell>
          <cell r="H101">
            <v>117702</v>
          </cell>
          <cell r="I101">
            <v>252472</v>
          </cell>
          <cell r="J101">
            <v>276998</v>
          </cell>
          <cell r="K101">
            <v>632180</v>
          </cell>
          <cell r="L101">
            <v>537417</v>
          </cell>
          <cell r="M101">
            <v>108773</v>
          </cell>
          <cell r="N101">
            <v>174855</v>
          </cell>
          <cell r="O101">
            <v>145541</v>
          </cell>
          <cell r="P101">
            <v>117467</v>
          </cell>
          <cell r="Q101">
            <v>382327</v>
          </cell>
          <cell r="R101">
            <v>140758</v>
          </cell>
          <cell r="S101">
            <v>5723</v>
          </cell>
          <cell r="T101">
            <v>49949</v>
          </cell>
          <cell r="U101">
            <v>309651</v>
          </cell>
          <cell r="V101">
            <v>324283</v>
          </cell>
          <cell r="W101">
            <v>83276</v>
          </cell>
          <cell r="X101">
            <v>923089</v>
          </cell>
          <cell r="Y101">
            <v>95185</v>
          </cell>
          <cell r="Z101">
            <v>27528</v>
          </cell>
          <cell r="AA101">
            <v>7223</v>
          </cell>
          <cell r="AB101">
            <v>19787</v>
          </cell>
          <cell r="AC101">
            <v>36873</v>
          </cell>
          <cell r="AD101">
            <v>112118</v>
          </cell>
          <cell r="AE101">
            <v>45193</v>
          </cell>
          <cell r="AF101">
            <v>3976</v>
          </cell>
          <cell r="AG101">
            <v>16318</v>
          </cell>
          <cell r="AH101">
            <v>127740</v>
          </cell>
          <cell r="AI101">
            <v>561561</v>
          </cell>
          <cell r="AJ101">
            <v>641516</v>
          </cell>
          <cell r="AK101">
            <v>176875</v>
          </cell>
          <cell r="AL101">
            <v>7440</v>
          </cell>
          <cell r="AM101">
            <v>0</v>
          </cell>
          <cell r="AN101">
            <v>198444</v>
          </cell>
          <cell r="AO101">
            <v>0</v>
          </cell>
          <cell r="AP101">
            <v>0</v>
          </cell>
          <cell r="AQ101">
            <v>37188</v>
          </cell>
          <cell r="AR101">
            <v>34246</v>
          </cell>
          <cell r="AS101">
            <v>49850</v>
          </cell>
          <cell r="AT101">
            <v>8356</v>
          </cell>
          <cell r="AU101">
            <v>92721</v>
          </cell>
          <cell r="AV101">
            <v>183770</v>
          </cell>
          <cell r="AW101">
            <v>0</v>
          </cell>
          <cell r="AX101">
            <v>0</v>
          </cell>
          <cell r="AY101">
            <v>0</v>
          </cell>
          <cell r="AZ101">
            <v>37136</v>
          </cell>
          <cell r="BA101">
            <v>-37136</v>
          </cell>
          <cell r="BB101">
            <v>944</v>
          </cell>
          <cell r="BC101">
            <v>8835</v>
          </cell>
          <cell r="BD101">
            <v>62807</v>
          </cell>
          <cell r="BE101">
            <v>443425</v>
          </cell>
          <cell r="BF101">
            <v>143112</v>
          </cell>
          <cell r="BG101">
            <v>0</v>
          </cell>
        </row>
        <row r="102">
          <cell r="A102">
            <v>36562</v>
          </cell>
          <cell r="B102">
            <v>262527</v>
          </cell>
          <cell r="C102">
            <v>249544</v>
          </cell>
          <cell r="D102">
            <v>2701874</v>
          </cell>
          <cell r="E102">
            <v>620410</v>
          </cell>
          <cell r="F102">
            <v>2006276</v>
          </cell>
          <cell r="G102">
            <v>638409</v>
          </cell>
          <cell r="H102">
            <v>130497</v>
          </cell>
          <cell r="I102">
            <v>264135</v>
          </cell>
          <cell r="J102">
            <v>267622</v>
          </cell>
          <cell r="K102">
            <v>622120</v>
          </cell>
          <cell r="L102">
            <v>539999</v>
          </cell>
          <cell r="M102">
            <v>125075</v>
          </cell>
          <cell r="N102">
            <v>174853</v>
          </cell>
          <cell r="O102">
            <v>146474</v>
          </cell>
          <cell r="P102">
            <v>113219</v>
          </cell>
          <cell r="Q102">
            <v>376927</v>
          </cell>
          <cell r="R102">
            <v>138698</v>
          </cell>
          <cell r="S102">
            <v>5723</v>
          </cell>
          <cell r="T102">
            <v>49422</v>
          </cell>
          <cell r="U102">
            <v>309967</v>
          </cell>
          <cell r="V102">
            <v>315960</v>
          </cell>
          <cell r="W102">
            <v>83960</v>
          </cell>
          <cell r="X102">
            <v>922073</v>
          </cell>
          <cell r="Y102">
            <v>95797</v>
          </cell>
          <cell r="Z102">
            <v>31170</v>
          </cell>
          <cell r="AA102">
            <v>7348</v>
          </cell>
          <cell r="AB102">
            <v>19993</v>
          </cell>
          <cell r="AC102">
            <v>18549</v>
          </cell>
          <cell r="AD102">
            <v>111908</v>
          </cell>
          <cell r="AE102">
            <v>50225</v>
          </cell>
          <cell r="AF102">
            <v>4381</v>
          </cell>
          <cell r="AG102">
            <v>16784</v>
          </cell>
          <cell r="AH102">
            <v>127053</v>
          </cell>
          <cell r="AI102">
            <v>549310</v>
          </cell>
          <cell r="AJ102">
            <v>628778</v>
          </cell>
          <cell r="AK102">
            <v>176973</v>
          </cell>
          <cell r="AL102">
            <v>7440</v>
          </cell>
          <cell r="AM102">
            <v>0</v>
          </cell>
          <cell r="AN102">
            <v>198444</v>
          </cell>
          <cell r="AO102">
            <v>0</v>
          </cell>
          <cell r="AP102">
            <v>0</v>
          </cell>
          <cell r="AQ102">
            <v>37188</v>
          </cell>
          <cell r="AR102">
            <v>34308</v>
          </cell>
          <cell r="AS102">
            <v>24925</v>
          </cell>
          <cell r="AT102">
            <v>8356</v>
          </cell>
          <cell r="AU102">
            <v>92721</v>
          </cell>
          <cell r="AV102">
            <v>163098</v>
          </cell>
          <cell r="AW102">
            <v>0</v>
          </cell>
          <cell r="AX102">
            <v>0</v>
          </cell>
          <cell r="AY102">
            <v>0</v>
          </cell>
          <cell r="AZ102">
            <v>47086</v>
          </cell>
          <cell r="BA102">
            <v>-47086</v>
          </cell>
          <cell r="BB102">
            <v>961</v>
          </cell>
          <cell r="BC102">
            <v>8835</v>
          </cell>
          <cell r="BD102">
            <v>62807</v>
          </cell>
          <cell r="BE102">
            <v>440985</v>
          </cell>
          <cell r="BF102">
            <v>136681</v>
          </cell>
          <cell r="BG102">
            <v>0</v>
          </cell>
        </row>
        <row r="103">
          <cell r="A103">
            <v>36563</v>
          </cell>
          <cell r="B103">
            <v>225189</v>
          </cell>
          <cell r="C103">
            <v>266462</v>
          </cell>
          <cell r="D103">
            <v>2683488</v>
          </cell>
          <cell r="E103">
            <v>620576</v>
          </cell>
          <cell r="F103">
            <v>1988233</v>
          </cell>
          <cell r="G103">
            <v>659904</v>
          </cell>
          <cell r="H103">
            <v>140496</v>
          </cell>
          <cell r="I103">
            <v>251693</v>
          </cell>
          <cell r="J103">
            <v>265577</v>
          </cell>
          <cell r="K103">
            <v>617908</v>
          </cell>
          <cell r="L103">
            <v>539999</v>
          </cell>
          <cell r="M103">
            <v>135880</v>
          </cell>
          <cell r="N103">
            <v>174853</v>
          </cell>
          <cell r="O103">
            <v>143659</v>
          </cell>
          <cell r="P103">
            <v>110524</v>
          </cell>
          <cell r="Q103">
            <v>370960</v>
          </cell>
          <cell r="R103">
            <v>144581</v>
          </cell>
          <cell r="S103">
            <v>5723</v>
          </cell>
          <cell r="T103">
            <v>48772</v>
          </cell>
          <cell r="U103">
            <v>299057</v>
          </cell>
          <cell r="V103">
            <v>317986</v>
          </cell>
          <cell r="W103">
            <v>77759</v>
          </cell>
          <cell r="X103">
            <v>906005</v>
          </cell>
          <cell r="Y103">
            <v>92455</v>
          </cell>
          <cell r="Z103">
            <v>30092</v>
          </cell>
          <cell r="AA103">
            <v>6579</v>
          </cell>
          <cell r="AB103">
            <v>26745</v>
          </cell>
          <cell r="AC103">
            <v>35683</v>
          </cell>
          <cell r="AD103">
            <v>121444</v>
          </cell>
          <cell r="AE103">
            <v>44430</v>
          </cell>
          <cell r="AF103">
            <v>4125</v>
          </cell>
          <cell r="AG103">
            <v>17129</v>
          </cell>
          <cell r="AH103">
            <v>127120</v>
          </cell>
          <cell r="AI103">
            <v>551591</v>
          </cell>
          <cell r="AJ103">
            <v>630472</v>
          </cell>
          <cell r="AK103">
            <v>174650</v>
          </cell>
          <cell r="AL103">
            <v>7440</v>
          </cell>
          <cell r="AM103">
            <v>0</v>
          </cell>
          <cell r="AN103">
            <v>198411</v>
          </cell>
          <cell r="AO103">
            <v>0</v>
          </cell>
          <cell r="AP103">
            <v>0</v>
          </cell>
          <cell r="AQ103">
            <v>37188</v>
          </cell>
          <cell r="AR103">
            <v>34137</v>
          </cell>
          <cell r="AS103">
            <v>1993</v>
          </cell>
          <cell r="AT103">
            <v>8356</v>
          </cell>
          <cell r="AU103">
            <v>92721</v>
          </cell>
          <cell r="AV103">
            <v>135709</v>
          </cell>
          <cell r="AW103">
            <v>0</v>
          </cell>
          <cell r="AX103">
            <v>0</v>
          </cell>
          <cell r="AY103">
            <v>0</v>
          </cell>
          <cell r="AZ103">
            <v>60147</v>
          </cell>
          <cell r="BA103">
            <v>-60147</v>
          </cell>
          <cell r="BB103">
            <v>860</v>
          </cell>
          <cell r="BC103">
            <v>8835</v>
          </cell>
          <cell r="BD103">
            <v>62807</v>
          </cell>
          <cell r="BE103">
            <v>456586</v>
          </cell>
          <cell r="BF103">
            <v>133069</v>
          </cell>
          <cell r="BG103">
            <v>0</v>
          </cell>
        </row>
        <row r="104">
          <cell r="A104">
            <v>36564</v>
          </cell>
          <cell r="B104">
            <v>221633</v>
          </cell>
          <cell r="C104">
            <v>300732</v>
          </cell>
          <cell r="D104">
            <v>2734055</v>
          </cell>
          <cell r="E104">
            <v>620305</v>
          </cell>
          <cell r="F104">
            <v>2036491</v>
          </cell>
          <cell r="G104">
            <v>720406</v>
          </cell>
          <cell r="H104">
            <v>122409</v>
          </cell>
          <cell r="I104">
            <v>244045</v>
          </cell>
          <cell r="J104">
            <v>276576</v>
          </cell>
          <cell r="K104">
            <v>663954</v>
          </cell>
          <cell r="L104">
            <v>539462</v>
          </cell>
          <cell r="M104">
            <v>140324</v>
          </cell>
          <cell r="N104">
            <v>160111</v>
          </cell>
          <cell r="O104">
            <v>136956</v>
          </cell>
          <cell r="P104">
            <v>110431</v>
          </cell>
          <cell r="Q104">
            <v>349382</v>
          </cell>
          <cell r="R104">
            <v>144323</v>
          </cell>
          <cell r="S104">
            <v>4724</v>
          </cell>
          <cell r="T104">
            <v>46488</v>
          </cell>
          <cell r="U104">
            <v>319447</v>
          </cell>
          <cell r="V104">
            <v>319978</v>
          </cell>
          <cell r="W104">
            <v>71087</v>
          </cell>
          <cell r="X104">
            <v>924744</v>
          </cell>
          <cell r="Y104">
            <v>105273</v>
          </cell>
          <cell r="Z104">
            <v>42135</v>
          </cell>
          <cell r="AA104">
            <v>9713</v>
          </cell>
          <cell r="AB104">
            <v>13845</v>
          </cell>
          <cell r="AC104">
            <v>31387</v>
          </cell>
          <cell r="AD104">
            <v>126228</v>
          </cell>
          <cell r="AE104">
            <v>45866</v>
          </cell>
          <cell r="AF104">
            <v>3914</v>
          </cell>
          <cell r="AG104">
            <v>18135</v>
          </cell>
          <cell r="AH104">
            <v>117507</v>
          </cell>
          <cell r="AI104">
            <v>539493</v>
          </cell>
          <cell r="AJ104">
            <v>615158</v>
          </cell>
          <cell r="AK104">
            <v>177128</v>
          </cell>
          <cell r="AL104">
            <v>0</v>
          </cell>
          <cell r="AM104">
            <v>0</v>
          </cell>
          <cell r="AN104">
            <v>195320</v>
          </cell>
          <cell r="AO104">
            <v>0</v>
          </cell>
          <cell r="AP104">
            <v>0</v>
          </cell>
          <cell r="AQ104">
            <v>40180</v>
          </cell>
          <cell r="AR104">
            <v>35436</v>
          </cell>
          <cell r="AS104">
            <v>1993</v>
          </cell>
          <cell r="AT104">
            <v>8356</v>
          </cell>
          <cell r="AU104">
            <v>71797</v>
          </cell>
          <cell r="AV104">
            <v>116665</v>
          </cell>
          <cell r="AW104">
            <v>0</v>
          </cell>
          <cell r="AX104">
            <v>0</v>
          </cell>
          <cell r="AY104">
            <v>0</v>
          </cell>
          <cell r="AZ104">
            <v>47086</v>
          </cell>
          <cell r="BA104">
            <v>-47086</v>
          </cell>
          <cell r="BB104">
            <v>15938</v>
          </cell>
          <cell r="BC104">
            <v>8835</v>
          </cell>
          <cell r="BD104">
            <v>68695</v>
          </cell>
          <cell r="BE104">
            <v>493251</v>
          </cell>
          <cell r="BF104">
            <v>176502</v>
          </cell>
          <cell r="BG104">
            <v>0</v>
          </cell>
        </row>
        <row r="105">
          <cell r="A105">
            <v>36565</v>
          </cell>
          <cell r="B105">
            <v>225646</v>
          </cell>
          <cell r="C105">
            <v>294078</v>
          </cell>
          <cell r="D105">
            <v>2716209</v>
          </cell>
          <cell r="E105">
            <v>621122</v>
          </cell>
          <cell r="F105">
            <v>2015707</v>
          </cell>
          <cell r="G105">
            <v>725094</v>
          </cell>
          <cell r="H105">
            <v>64677</v>
          </cell>
          <cell r="I105">
            <v>265516</v>
          </cell>
          <cell r="J105">
            <v>267260</v>
          </cell>
          <cell r="K105">
            <v>664102</v>
          </cell>
          <cell r="L105">
            <v>539999</v>
          </cell>
          <cell r="M105">
            <v>139215</v>
          </cell>
          <cell r="N105">
            <v>151793</v>
          </cell>
          <cell r="O105">
            <v>113334</v>
          </cell>
          <cell r="P105">
            <v>106440</v>
          </cell>
          <cell r="Q105">
            <v>390703</v>
          </cell>
          <cell r="R105">
            <v>133052</v>
          </cell>
          <cell r="S105">
            <v>5723</v>
          </cell>
          <cell r="T105">
            <v>47579</v>
          </cell>
          <cell r="U105">
            <v>326620</v>
          </cell>
          <cell r="V105">
            <v>303288</v>
          </cell>
          <cell r="W105">
            <v>74414</v>
          </cell>
          <cell r="X105">
            <v>901194</v>
          </cell>
          <cell r="Y105">
            <v>89119</v>
          </cell>
          <cell r="Z105">
            <v>37032</v>
          </cell>
          <cell r="AA105">
            <v>8602</v>
          </cell>
          <cell r="AB105">
            <v>20283</v>
          </cell>
          <cell r="AC105">
            <v>50623</v>
          </cell>
          <cell r="AD105">
            <v>132687</v>
          </cell>
          <cell r="AE105">
            <v>54464</v>
          </cell>
          <cell r="AF105">
            <v>3814</v>
          </cell>
          <cell r="AG105">
            <v>27522</v>
          </cell>
          <cell r="AH105">
            <v>132686</v>
          </cell>
          <cell r="AI105">
            <v>582989</v>
          </cell>
          <cell r="AJ105">
            <v>660772</v>
          </cell>
          <cell r="AK105">
            <v>172550</v>
          </cell>
          <cell r="AL105">
            <v>2011</v>
          </cell>
          <cell r="AM105">
            <v>0</v>
          </cell>
          <cell r="AN105">
            <v>215676</v>
          </cell>
          <cell r="AO105">
            <v>0</v>
          </cell>
          <cell r="AP105">
            <v>0</v>
          </cell>
          <cell r="AQ105">
            <v>58624</v>
          </cell>
          <cell r="AR105">
            <v>34712</v>
          </cell>
          <cell r="AS105">
            <v>1993</v>
          </cell>
          <cell r="AT105">
            <v>8356</v>
          </cell>
          <cell r="AU105">
            <v>67927</v>
          </cell>
          <cell r="AV105">
            <v>111713</v>
          </cell>
          <cell r="AW105">
            <v>0</v>
          </cell>
          <cell r="AX105">
            <v>0</v>
          </cell>
          <cell r="AY105">
            <v>0</v>
          </cell>
          <cell r="AZ105">
            <v>47086</v>
          </cell>
          <cell r="BA105">
            <v>-47086</v>
          </cell>
          <cell r="BB105">
            <v>15757</v>
          </cell>
          <cell r="BC105">
            <v>8835</v>
          </cell>
          <cell r="BD105">
            <v>68695</v>
          </cell>
          <cell r="BE105">
            <v>539453</v>
          </cell>
          <cell r="BF105">
            <v>143865</v>
          </cell>
          <cell r="BG105">
            <v>0</v>
          </cell>
        </row>
        <row r="106">
          <cell r="A106">
            <v>36566</v>
          </cell>
          <cell r="B106">
            <v>255176</v>
          </cell>
          <cell r="C106">
            <v>260337</v>
          </cell>
          <cell r="D106">
            <v>2697920</v>
          </cell>
          <cell r="E106">
            <v>620993</v>
          </cell>
          <cell r="F106">
            <v>1996986</v>
          </cell>
          <cell r="G106">
            <v>665580</v>
          </cell>
          <cell r="H106">
            <v>0</v>
          </cell>
          <cell r="I106">
            <v>224447</v>
          </cell>
          <cell r="J106">
            <v>283337</v>
          </cell>
          <cell r="K106">
            <v>638655</v>
          </cell>
          <cell r="L106">
            <v>540537</v>
          </cell>
          <cell r="M106">
            <v>116521</v>
          </cell>
          <cell r="N106">
            <v>148681</v>
          </cell>
          <cell r="O106">
            <v>78144</v>
          </cell>
          <cell r="P106">
            <v>95335</v>
          </cell>
          <cell r="Q106">
            <v>380868</v>
          </cell>
          <cell r="R106">
            <v>147830</v>
          </cell>
          <cell r="S106">
            <v>5723</v>
          </cell>
          <cell r="T106">
            <v>50768</v>
          </cell>
          <cell r="U106">
            <v>334489</v>
          </cell>
          <cell r="V106">
            <v>288593</v>
          </cell>
          <cell r="W106">
            <v>71340</v>
          </cell>
          <cell r="X106">
            <v>902288</v>
          </cell>
          <cell r="Y106">
            <v>89410</v>
          </cell>
          <cell r="Z106">
            <v>36687</v>
          </cell>
          <cell r="AA106">
            <v>9754</v>
          </cell>
          <cell r="AB106">
            <v>13643</v>
          </cell>
          <cell r="AC106">
            <v>91347</v>
          </cell>
          <cell r="AD106">
            <v>128186</v>
          </cell>
          <cell r="AE106">
            <v>55781</v>
          </cell>
          <cell r="AF106">
            <v>4792</v>
          </cell>
          <cell r="AG106">
            <v>17513</v>
          </cell>
          <cell r="AH106">
            <v>142519</v>
          </cell>
          <cell r="AI106">
            <v>573715</v>
          </cell>
          <cell r="AJ106">
            <v>654519</v>
          </cell>
          <cell r="AK106">
            <v>179248</v>
          </cell>
          <cell r="AL106">
            <v>0</v>
          </cell>
          <cell r="AM106">
            <v>0</v>
          </cell>
          <cell r="AN106">
            <v>212338</v>
          </cell>
          <cell r="AO106">
            <v>0</v>
          </cell>
          <cell r="AP106">
            <v>0</v>
          </cell>
          <cell r="AQ106">
            <v>63343</v>
          </cell>
          <cell r="AR106">
            <v>36138</v>
          </cell>
          <cell r="AS106">
            <v>1993</v>
          </cell>
          <cell r="AT106">
            <v>8356</v>
          </cell>
          <cell r="AU106">
            <v>92721</v>
          </cell>
          <cell r="AV106">
            <v>137848</v>
          </cell>
          <cell r="AW106">
            <v>0</v>
          </cell>
          <cell r="AX106">
            <v>0</v>
          </cell>
          <cell r="AY106">
            <v>0</v>
          </cell>
          <cell r="AZ106">
            <v>51127</v>
          </cell>
          <cell r="BA106">
            <v>-51127</v>
          </cell>
          <cell r="BB106">
            <v>15449</v>
          </cell>
          <cell r="BC106">
            <v>8835</v>
          </cell>
          <cell r="BD106">
            <v>58881</v>
          </cell>
          <cell r="BE106">
            <v>571854</v>
          </cell>
          <cell r="BF106">
            <v>148442</v>
          </cell>
          <cell r="BG106">
            <v>0</v>
          </cell>
        </row>
        <row r="107">
          <cell r="A107">
            <v>36567</v>
          </cell>
          <cell r="B107">
            <v>247952</v>
          </cell>
          <cell r="C107">
            <v>258900</v>
          </cell>
          <cell r="D107">
            <v>2693751</v>
          </cell>
          <cell r="E107">
            <v>620363</v>
          </cell>
          <cell r="F107">
            <v>1998122</v>
          </cell>
          <cell r="G107">
            <v>615113</v>
          </cell>
          <cell r="H107">
            <v>36972</v>
          </cell>
          <cell r="I107">
            <v>238173</v>
          </cell>
          <cell r="J107">
            <v>277901</v>
          </cell>
          <cell r="K107">
            <v>637608</v>
          </cell>
          <cell r="L107">
            <v>539999</v>
          </cell>
          <cell r="M107">
            <v>128167</v>
          </cell>
          <cell r="N107">
            <v>114144</v>
          </cell>
          <cell r="O107">
            <v>92340</v>
          </cell>
          <cell r="P107">
            <v>139353</v>
          </cell>
          <cell r="Q107">
            <v>361834</v>
          </cell>
          <cell r="R107">
            <v>137529</v>
          </cell>
          <cell r="S107">
            <v>5397</v>
          </cell>
          <cell r="T107">
            <v>41796</v>
          </cell>
          <cell r="U107">
            <v>318776</v>
          </cell>
          <cell r="V107">
            <v>324971</v>
          </cell>
          <cell r="W107">
            <v>68295</v>
          </cell>
          <cell r="X107">
            <v>906059</v>
          </cell>
          <cell r="Y107">
            <v>81529</v>
          </cell>
          <cell r="Z107">
            <v>35153</v>
          </cell>
          <cell r="AA107">
            <v>9275</v>
          </cell>
          <cell r="AB107">
            <v>12922</v>
          </cell>
          <cell r="AC107">
            <v>85464</v>
          </cell>
          <cell r="AD107">
            <v>112493</v>
          </cell>
          <cell r="AE107">
            <v>53166</v>
          </cell>
          <cell r="AF107">
            <v>4815</v>
          </cell>
          <cell r="AG107">
            <v>15187</v>
          </cell>
          <cell r="AH107">
            <v>132687</v>
          </cell>
          <cell r="AI107">
            <v>548316</v>
          </cell>
          <cell r="AJ107">
            <v>620044</v>
          </cell>
          <cell r="AK107">
            <v>178544</v>
          </cell>
          <cell r="AL107">
            <v>0</v>
          </cell>
          <cell r="AM107">
            <v>0</v>
          </cell>
          <cell r="AN107">
            <v>205908</v>
          </cell>
          <cell r="AO107">
            <v>0</v>
          </cell>
          <cell r="AP107">
            <v>0</v>
          </cell>
          <cell r="AQ107">
            <v>73499</v>
          </cell>
          <cell r="AR107">
            <v>30202</v>
          </cell>
          <cell r="AS107">
            <v>1993</v>
          </cell>
          <cell r="AT107">
            <v>8356</v>
          </cell>
          <cell r="AU107">
            <v>88364</v>
          </cell>
          <cell r="AV107">
            <v>128239</v>
          </cell>
          <cell r="AW107">
            <v>0</v>
          </cell>
          <cell r="AX107">
            <v>0</v>
          </cell>
          <cell r="AY107">
            <v>0</v>
          </cell>
          <cell r="AZ107">
            <v>54574</v>
          </cell>
          <cell r="BA107">
            <v>-54574</v>
          </cell>
          <cell r="BB107">
            <v>15893</v>
          </cell>
          <cell r="BC107">
            <v>8835</v>
          </cell>
          <cell r="BD107">
            <v>58881</v>
          </cell>
          <cell r="BE107">
            <v>532244</v>
          </cell>
          <cell r="BF107">
            <v>141447</v>
          </cell>
          <cell r="BG107">
            <v>0</v>
          </cell>
        </row>
        <row r="108">
          <cell r="A108">
            <v>36568</v>
          </cell>
          <cell r="B108">
            <v>277349</v>
          </cell>
          <cell r="C108">
            <v>230466</v>
          </cell>
          <cell r="D108">
            <v>2694587</v>
          </cell>
          <cell r="E108">
            <v>621017</v>
          </cell>
          <cell r="F108">
            <v>1997146</v>
          </cell>
          <cell r="G108">
            <v>629879</v>
          </cell>
          <cell r="H108">
            <v>34168</v>
          </cell>
          <cell r="I108">
            <v>256771</v>
          </cell>
          <cell r="J108">
            <v>263257</v>
          </cell>
          <cell r="K108">
            <v>640061</v>
          </cell>
          <cell r="L108">
            <v>539999</v>
          </cell>
          <cell r="M108">
            <v>132873</v>
          </cell>
          <cell r="N108">
            <v>143676</v>
          </cell>
          <cell r="O108">
            <v>132873</v>
          </cell>
          <cell r="P108">
            <v>77640</v>
          </cell>
          <cell r="Q108">
            <v>336585</v>
          </cell>
          <cell r="R108">
            <v>131310</v>
          </cell>
          <cell r="S108">
            <v>1562</v>
          </cell>
          <cell r="T108">
            <v>40815</v>
          </cell>
          <cell r="U108">
            <v>322325</v>
          </cell>
          <cell r="V108">
            <v>330593</v>
          </cell>
          <cell r="W108">
            <v>76048</v>
          </cell>
          <cell r="X108">
            <v>928566</v>
          </cell>
          <cell r="Y108">
            <v>85600</v>
          </cell>
          <cell r="Z108">
            <v>47234</v>
          </cell>
          <cell r="AA108">
            <v>9680</v>
          </cell>
          <cell r="AB108">
            <v>22163</v>
          </cell>
          <cell r="AC108">
            <v>79120</v>
          </cell>
          <cell r="AD108">
            <v>108375</v>
          </cell>
          <cell r="AE108">
            <v>45735</v>
          </cell>
          <cell r="AF108">
            <v>4644</v>
          </cell>
          <cell r="AG108">
            <v>15097</v>
          </cell>
          <cell r="AH108">
            <v>141236</v>
          </cell>
          <cell r="AI108">
            <v>509173</v>
          </cell>
          <cell r="AJ108">
            <v>576251</v>
          </cell>
          <cell r="AK108">
            <v>178922</v>
          </cell>
          <cell r="AL108">
            <v>0</v>
          </cell>
          <cell r="AM108">
            <v>0</v>
          </cell>
          <cell r="AN108">
            <v>213229</v>
          </cell>
          <cell r="AO108">
            <v>0</v>
          </cell>
          <cell r="AP108">
            <v>0</v>
          </cell>
          <cell r="AQ108">
            <v>73499</v>
          </cell>
          <cell r="AR108">
            <v>20798</v>
          </cell>
          <cell r="AS108">
            <v>30508</v>
          </cell>
          <cell r="AT108">
            <v>12289</v>
          </cell>
          <cell r="AU108">
            <v>88364</v>
          </cell>
          <cell r="AV108">
            <v>136711</v>
          </cell>
          <cell r="AW108">
            <v>0</v>
          </cell>
          <cell r="AX108">
            <v>0</v>
          </cell>
          <cell r="AY108">
            <v>0</v>
          </cell>
          <cell r="AZ108">
            <v>82435</v>
          </cell>
          <cell r="BA108">
            <v>-82435</v>
          </cell>
          <cell r="BB108">
            <v>11560</v>
          </cell>
          <cell r="BC108">
            <v>8835</v>
          </cell>
          <cell r="BD108">
            <v>58881</v>
          </cell>
          <cell r="BE108">
            <v>522697</v>
          </cell>
          <cell r="BF108">
            <v>136801</v>
          </cell>
          <cell r="BG108">
            <v>0</v>
          </cell>
        </row>
        <row r="109">
          <cell r="A109">
            <v>36569</v>
          </cell>
          <cell r="B109">
            <v>299733</v>
          </cell>
          <cell r="C109">
            <v>209732</v>
          </cell>
          <cell r="D109">
            <v>2690902</v>
          </cell>
          <cell r="E109">
            <v>621107</v>
          </cell>
          <cell r="F109">
            <v>1993810</v>
          </cell>
          <cell r="G109">
            <v>606836</v>
          </cell>
          <cell r="H109">
            <v>15753</v>
          </cell>
          <cell r="I109">
            <v>235236</v>
          </cell>
          <cell r="J109">
            <v>256031</v>
          </cell>
          <cell r="K109">
            <v>650504</v>
          </cell>
          <cell r="L109">
            <v>539999</v>
          </cell>
          <cell r="M109">
            <v>114546</v>
          </cell>
          <cell r="N109">
            <v>143676</v>
          </cell>
          <cell r="O109">
            <v>126838</v>
          </cell>
          <cell r="P109">
            <v>76700</v>
          </cell>
          <cell r="Q109">
            <v>335159</v>
          </cell>
          <cell r="R109">
            <v>135334</v>
          </cell>
          <cell r="S109">
            <v>754</v>
          </cell>
          <cell r="T109">
            <v>40421</v>
          </cell>
          <cell r="U109">
            <v>326111</v>
          </cell>
          <cell r="V109">
            <v>321831</v>
          </cell>
          <cell r="W109">
            <v>74387</v>
          </cell>
          <cell r="X109">
            <v>924102</v>
          </cell>
          <cell r="Y109">
            <v>90487</v>
          </cell>
          <cell r="Z109">
            <v>46281</v>
          </cell>
          <cell r="AA109">
            <v>9547</v>
          </cell>
          <cell r="AB109">
            <v>22732</v>
          </cell>
          <cell r="AC109">
            <v>71716</v>
          </cell>
          <cell r="AD109">
            <v>118234</v>
          </cell>
          <cell r="AE109">
            <v>49481</v>
          </cell>
          <cell r="AF109">
            <v>4169</v>
          </cell>
          <cell r="AG109">
            <v>14957</v>
          </cell>
          <cell r="AH109">
            <v>141235</v>
          </cell>
          <cell r="AI109">
            <v>496977</v>
          </cell>
          <cell r="AJ109">
            <v>562960</v>
          </cell>
          <cell r="AK109">
            <v>179171</v>
          </cell>
          <cell r="AL109">
            <v>0</v>
          </cell>
          <cell r="AM109">
            <v>0</v>
          </cell>
          <cell r="AN109">
            <v>213207</v>
          </cell>
          <cell r="AO109">
            <v>0</v>
          </cell>
          <cell r="AP109">
            <v>0</v>
          </cell>
          <cell r="AQ109">
            <v>73499</v>
          </cell>
          <cell r="AR109">
            <v>20745</v>
          </cell>
          <cell r="AS109">
            <v>52841</v>
          </cell>
          <cell r="AT109">
            <v>12289</v>
          </cell>
          <cell r="AU109">
            <v>88364</v>
          </cell>
          <cell r="AV109">
            <v>158499</v>
          </cell>
          <cell r="AW109">
            <v>0</v>
          </cell>
          <cell r="AX109">
            <v>0</v>
          </cell>
          <cell r="AY109">
            <v>0</v>
          </cell>
          <cell r="AZ109">
            <v>80811</v>
          </cell>
          <cell r="BA109">
            <v>-80811</v>
          </cell>
          <cell r="BB109">
            <v>11536</v>
          </cell>
          <cell r="BC109">
            <v>8835</v>
          </cell>
          <cell r="BD109">
            <v>58881</v>
          </cell>
          <cell r="BE109">
            <v>508162</v>
          </cell>
          <cell r="BF109">
            <v>160462</v>
          </cell>
          <cell r="BG109">
            <v>0</v>
          </cell>
        </row>
        <row r="110">
          <cell r="A110">
            <v>36570</v>
          </cell>
          <cell r="B110">
            <v>307921</v>
          </cell>
          <cell r="C110">
            <v>199510</v>
          </cell>
          <cell r="D110">
            <v>2448992</v>
          </cell>
          <cell r="E110">
            <v>621172</v>
          </cell>
          <cell r="F110">
            <v>1762862</v>
          </cell>
          <cell r="G110">
            <v>611226</v>
          </cell>
          <cell r="H110">
            <v>0</v>
          </cell>
          <cell r="I110">
            <v>159865</v>
          </cell>
          <cell r="J110">
            <v>240437</v>
          </cell>
          <cell r="K110">
            <v>641827</v>
          </cell>
          <cell r="L110">
            <v>420596</v>
          </cell>
          <cell r="M110">
            <v>113557</v>
          </cell>
          <cell r="N110">
            <v>124957</v>
          </cell>
          <cell r="O110">
            <v>124448</v>
          </cell>
          <cell r="P110">
            <v>64610</v>
          </cell>
          <cell r="Q110">
            <v>316204</v>
          </cell>
          <cell r="R110">
            <v>131191</v>
          </cell>
          <cell r="S110">
            <v>754</v>
          </cell>
          <cell r="T110">
            <v>37972</v>
          </cell>
          <cell r="U110">
            <v>304385</v>
          </cell>
          <cell r="V110">
            <v>291102</v>
          </cell>
          <cell r="W110">
            <v>67381</v>
          </cell>
          <cell r="X110">
            <v>852148</v>
          </cell>
          <cell r="Y110">
            <v>93119</v>
          </cell>
          <cell r="Z110">
            <v>65301</v>
          </cell>
          <cell r="AA110">
            <v>8718</v>
          </cell>
          <cell r="AB110">
            <v>20465</v>
          </cell>
          <cell r="AC110">
            <v>67297</v>
          </cell>
          <cell r="AD110">
            <v>111928</v>
          </cell>
          <cell r="AE110">
            <v>45375</v>
          </cell>
          <cell r="AF110">
            <v>3742</v>
          </cell>
          <cell r="AG110">
            <v>14642</v>
          </cell>
          <cell r="AH110">
            <v>141276</v>
          </cell>
          <cell r="AI110">
            <v>470746</v>
          </cell>
          <cell r="AJ110">
            <v>534437</v>
          </cell>
          <cell r="AK110">
            <v>169834</v>
          </cell>
          <cell r="AL110">
            <v>0</v>
          </cell>
          <cell r="AM110">
            <v>0</v>
          </cell>
          <cell r="AN110">
            <v>213039</v>
          </cell>
          <cell r="AO110">
            <v>0</v>
          </cell>
          <cell r="AP110">
            <v>0</v>
          </cell>
          <cell r="AQ110">
            <v>73499</v>
          </cell>
          <cell r="AR110">
            <v>20691</v>
          </cell>
          <cell r="AS110">
            <v>52841</v>
          </cell>
          <cell r="AT110">
            <v>12289</v>
          </cell>
          <cell r="AU110">
            <v>88364</v>
          </cell>
          <cell r="AV110">
            <v>168798</v>
          </cell>
          <cell r="AW110">
            <v>0</v>
          </cell>
          <cell r="AX110">
            <v>0</v>
          </cell>
          <cell r="AY110">
            <v>0</v>
          </cell>
          <cell r="AZ110">
            <v>83103</v>
          </cell>
          <cell r="BA110">
            <v>-83103</v>
          </cell>
          <cell r="BB110">
            <v>11325</v>
          </cell>
          <cell r="BC110">
            <v>8835</v>
          </cell>
          <cell r="BD110">
            <v>58881</v>
          </cell>
          <cell r="BE110">
            <v>513588</v>
          </cell>
          <cell r="BF110">
            <v>141640</v>
          </cell>
          <cell r="BG110">
            <v>0</v>
          </cell>
        </row>
        <row r="111">
          <cell r="A111">
            <v>36571</v>
          </cell>
          <cell r="B111">
            <v>304659</v>
          </cell>
          <cell r="C111">
            <v>245056</v>
          </cell>
          <cell r="D111">
            <v>2689300</v>
          </cell>
          <cell r="E111">
            <v>621016</v>
          </cell>
          <cell r="F111">
            <v>1988609</v>
          </cell>
          <cell r="G111">
            <v>641271</v>
          </cell>
          <cell r="H111">
            <v>0</v>
          </cell>
          <cell r="I111">
            <v>235632</v>
          </cell>
          <cell r="J111">
            <v>291148</v>
          </cell>
          <cell r="K111">
            <v>605404</v>
          </cell>
          <cell r="L111">
            <v>539999</v>
          </cell>
          <cell r="M111">
            <v>110894</v>
          </cell>
          <cell r="N111">
            <v>136329</v>
          </cell>
          <cell r="O111">
            <v>112437</v>
          </cell>
          <cell r="P111">
            <v>47528</v>
          </cell>
          <cell r="Q111">
            <v>336545</v>
          </cell>
          <cell r="R111">
            <v>142592</v>
          </cell>
          <cell r="S111">
            <v>5819</v>
          </cell>
          <cell r="T111">
            <v>49442</v>
          </cell>
          <cell r="U111">
            <v>323168</v>
          </cell>
          <cell r="V111">
            <v>321795</v>
          </cell>
          <cell r="W111">
            <v>69053</v>
          </cell>
          <cell r="X111">
            <v>914889</v>
          </cell>
          <cell r="Y111">
            <v>95339</v>
          </cell>
          <cell r="Z111">
            <v>57709</v>
          </cell>
          <cell r="AA111">
            <v>9721</v>
          </cell>
          <cell r="AB111">
            <v>17072</v>
          </cell>
          <cell r="AC111">
            <v>74425</v>
          </cell>
          <cell r="AD111">
            <v>123904</v>
          </cell>
          <cell r="AE111">
            <v>53955</v>
          </cell>
          <cell r="AF111">
            <v>3874</v>
          </cell>
          <cell r="AG111">
            <v>15060</v>
          </cell>
          <cell r="AH111">
            <v>136355</v>
          </cell>
          <cell r="AI111">
            <v>503627</v>
          </cell>
          <cell r="AJ111">
            <v>583573</v>
          </cell>
          <cell r="AK111">
            <v>176506</v>
          </cell>
          <cell r="AL111">
            <v>0</v>
          </cell>
          <cell r="AM111">
            <v>0</v>
          </cell>
          <cell r="AN111">
            <v>195384</v>
          </cell>
          <cell r="AO111">
            <v>9420</v>
          </cell>
          <cell r="AP111">
            <v>0</v>
          </cell>
          <cell r="AQ111">
            <v>46161</v>
          </cell>
          <cell r="AR111">
            <v>24291</v>
          </cell>
          <cell r="AS111">
            <v>52841</v>
          </cell>
          <cell r="AT111">
            <v>16581</v>
          </cell>
          <cell r="AU111">
            <v>92720</v>
          </cell>
          <cell r="AV111">
            <v>187442</v>
          </cell>
          <cell r="AW111">
            <v>0</v>
          </cell>
          <cell r="AX111">
            <v>0</v>
          </cell>
          <cell r="AY111">
            <v>0</v>
          </cell>
          <cell r="AZ111">
            <v>41747</v>
          </cell>
          <cell r="BA111">
            <v>-41747</v>
          </cell>
          <cell r="BB111">
            <v>13417</v>
          </cell>
          <cell r="BC111">
            <v>7954</v>
          </cell>
          <cell r="BD111">
            <v>47123</v>
          </cell>
          <cell r="BE111">
            <v>567846</v>
          </cell>
          <cell r="BF111">
            <v>153562</v>
          </cell>
          <cell r="BG111">
            <v>0</v>
          </cell>
        </row>
        <row r="112">
          <cell r="A112">
            <v>36572</v>
          </cell>
          <cell r="B112">
            <v>320963</v>
          </cell>
          <cell r="C112">
            <v>220564</v>
          </cell>
          <cell r="D112">
            <v>2678753</v>
          </cell>
          <cell r="E112">
            <v>620852</v>
          </cell>
          <cell r="F112">
            <v>1979548</v>
          </cell>
          <cell r="G112">
            <v>617960</v>
          </cell>
          <cell r="H112">
            <v>0</v>
          </cell>
          <cell r="I112">
            <v>241381</v>
          </cell>
          <cell r="J112">
            <v>276890</v>
          </cell>
          <cell r="K112">
            <v>624054</v>
          </cell>
          <cell r="L112">
            <v>539999</v>
          </cell>
          <cell r="M112">
            <v>107470</v>
          </cell>
          <cell r="N112">
            <v>137036</v>
          </cell>
          <cell r="O112">
            <v>88089</v>
          </cell>
          <cell r="P112">
            <v>38170</v>
          </cell>
          <cell r="Q112">
            <v>360053</v>
          </cell>
          <cell r="R112">
            <v>147015</v>
          </cell>
          <cell r="S112">
            <v>5819</v>
          </cell>
          <cell r="T112">
            <v>48676</v>
          </cell>
          <cell r="U112">
            <v>316386</v>
          </cell>
          <cell r="V112">
            <v>301359</v>
          </cell>
          <cell r="W112">
            <v>70349</v>
          </cell>
          <cell r="X112">
            <v>882306</v>
          </cell>
          <cell r="Y112">
            <v>97489</v>
          </cell>
          <cell r="Z112">
            <v>36607</v>
          </cell>
          <cell r="AA112">
            <v>10403</v>
          </cell>
          <cell r="AB112">
            <v>17134</v>
          </cell>
          <cell r="AC112">
            <v>71187</v>
          </cell>
          <cell r="AD112">
            <v>120795</v>
          </cell>
          <cell r="AE112">
            <v>56132</v>
          </cell>
          <cell r="AF112">
            <v>4448</v>
          </cell>
          <cell r="AG112">
            <v>15528</v>
          </cell>
          <cell r="AH112">
            <v>140319</v>
          </cell>
          <cell r="AI112">
            <v>546595</v>
          </cell>
          <cell r="AJ112">
            <v>625509</v>
          </cell>
          <cell r="AK112">
            <v>178324</v>
          </cell>
          <cell r="AL112">
            <v>0</v>
          </cell>
          <cell r="AM112">
            <v>0</v>
          </cell>
          <cell r="AN112">
            <v>198896</v>
          </cell>
          <cell r="AO112">
            <v>0</v>
          </cell>
          <cell r="AP112">
            <v>0</v>
          </cell>
          <cell r="AQ112">
            <v>83121</v>
          </cell>
          <cell r="AR112">
            <v>35532</v>
          </cell>
          <cell r="AS112">
            <v>52841</v>
          </cell>
          <cell r="AT112">
            <v>17205</v>
          </cell>
          <cell r="AU112">
            <v>71845</v>
          </cell>
          <cell r="AV112">
            <v>168130</v>
          </cell>
          <cell r="AW112">
            <v>0</v>
          </cell>
          <cell r="AX112">
            <v>0</v>
          </cell>
          <cell r="AY112">
            <v>0</v>
          </cell>
          <cell r="AZ112">
            <v>65039</v>
          </cell>
          <cell r="BA112">
            <v>-65039</v>
          </cell>
          <cell r="BB112">
            <v>873</v>
          </cell>
          <cell r="BC112">
            <v>8344</v>
          </cell>
          <cell r="BD112">
            <v>58881</v>
          </cell>
          <cell r="BE112">
            <v>511938</v>
          </cell>
          <cell r="BF112">
            <v>152387</v>
          </cell>
          <cell r="BG112">
            <v>0</v>
          </cell>
        </row>
        <row r="113">
          <cell r="A113">
            <v>36573</v>
          </cell>
          <cell r="B113">
            <v>307079</v>
          </cell>
          <cell r="C113">
            <v>182453</v>
          </cell>
          <cell r="D113">
            <v>2731395</v>
          </cell>
          <cell r="E113">
            <v>616787</v>
          </cell>
          <cell r="F113">
            <v>2037090</v>
          </cell>
          <cell r="G113">
            <v>654749</v>
          </cell>
          <cell r="H113">
            <v>0</v>
          </cell>
          <cell r="I113">
            <v>233790</v>
          </cell>
          <cell r="J113">
            <v>288443</v>
          </cell>
          <cell r="K113">
            <v>641463</v>
          </cell>
          <cell r="L113">
            <v>539461</v>
          </cell>
          <cell r="M113">
            <v>105864</v>
          </cell>
          <cell r="N113">
            <v>71470</v>
          </cell>
          <cell r="O113">
            <v>88314</v>
          </cell>
          <cell r="P113">
            <v>61318</v>
          </cell>
          <cell r="Q113">
            <v>350538</v>
          </cell>
          <cell r="R113">
            <v>139313</v>
          </cell>
          <cell r="S113">
            <v>5819</v>
          </cell>
          <cell r="T113">
            <v>50768</v>
          </cell>
          <cell r="U113">
            <v>312495</v>
          </cell>
          <cell r="V113">
            <v>321152</v>
          </cell>
          <cell r="W113">
            <v>70173</v>
          </cell>
          <cell r="X113">
            <v>922547</v>
          </cell>
          <cell r="Y113">
            <v>117516</v>
          </cell>
          <cell r="Z113">
            <v>38946</v>
          </cell>
          <cell r="AA113">
            <v>10373</v>
          </cell>
          <cell r="AB113">
            <v>12395</v>
          </cell>
          <cell r="AC113">
            <v>81467</v>
          </cell>
          <cell r="AD113">
            <v>137342</v>
          </cell>
          <cell r="AE113">
            <v>69407</v>
          </cell>
          <cell r="AF113">
            <v>5629</v>
          </cell>
          <cell r="AG113">
            <v>21886</v>
          </cell>
          <cell r="AH113">
            <v>126461</v>
          </cell>
          <cell r="AI113">
            <v>518391</v>
          </cell>
          <cell r="AJ113">
            <v>599200</v>
          </cell>
          <cell r="AK113">
            <v>179342</v>
          </cell>
          <cell r="AL113">
            <v>0</v>
          </cell>
          <cell r="AM113">
            <v>0</v>
          </cell>
          <cell r="AN113">
            <v>205394</v>
          </cell>
          <cell r="AO113">
            <v>0</v>
          </cell>
          <cell r="AP113">
            <v>0</v>
          </cell>
          <cell r="AQ113">
            <v>53275</v>
          </cell>
          <cell r="AR113">
            <v>34245</v>
          </cell>
          <cell r="AS113">
            <v>52841</v>
          </cell>
          <cell r="AT113">
            <v>17205</v>
          </cell>
          <cell r="AU113">
            <v>88363</v>
          </cell>
          <cell r="AV113">
            <v>186231</v>
          </cell>
          <cell r="AW113">
            <v>0</v>
          </cell>
          <cell r="AX113">
            <v>0</v>
          </cell>
          <cell r="AY113">
            <v>0</v>
          </cell>
          <cell r="AZ113">
            <v>39919</v>
          </cell>
          <cell r="BA113">
            <v>-39919</v>
          </cell>
          <cell r="BB113">
            <v>981</v>
          </cell>
          <cell r="BC113">
            <v>8344</v>
          </cell>
          <cell r="BD113">
            <v>60844</v>
          </cell>
          <cell r="BE113">
            <v>587563</v>
          </cell>
          <cell r="BF113">
            <v>174532</v>
          </cell>
          <cell r="BG113">
            <v>0</v>
          </cell>
        </row>
        <row r="114">
          <cell r="A114">
            <v>36574</v>
          </cell>
          <cell r="B114">
            <v>309739</v>
          </cell>
          <cell r="C114">
            <v>200389</v>
          </cell>
          <cell r="D114">
            <v>2710741</v>
          </cell>
          <cell r="E114">
            <v>620375</v>
          </cell>
          <cell r="F114">
            <v>2016687</v>
          </cell>
          <cell r="G114">
            <v>606788</v>
          </cell>
          <cell r="H114">
            <v>10316</v>
          </cell>
          <cell r="I114">
            <v>228879</v>
          </cell>
          <cell r="J114">
            <v>293721</v>
          </cell>
          <cell r="K114">
            <v>650241</v>
          </cell>
          <cell r="L114">
            <v>545038</v>
          </cell>
          <cell r="M114">
            <v>97177</v>
          </cell>
          <cell r="N114">
            <v>78373</v>
          </cell>
          <cell r="O114">
            <v>124456</v>
          </cell>
          <cell r="P114">
            <v>128229</v>
          </cell>
          <cell r="Q114">
            <v>348696</v>
          </cell>
          <cell r="R114">
            <v>145089</v>
          </cell>
          <cell r="S114">
            <v>5409</v>
          </cell>
          <cell r="T114">
            <v>48772</v>
          </cell>
          <cell r="U114">
            <v>313903</v>
          </cell>
          <cell r="V114">
            <v>308164</v>
          </cell>
          <cell r="W114">
            <v>74032</v>
          </cell>
          <cell r="X114">
            <v>903769</v>
          </cell>
          <cell r="Y114">
            <v>101920</v>
          </cell>
          <cell r="Z114">
            <v>31740</v>
          </cell>
          <cell r="AA114">
            <v>6924</v>
          </cell>
          <cell r="AB114">
            <v>14126</v>
          </cell>
          <cell r="AC114">
            <v>71772</v>
          </cell>
          <cell r="AD114">
            <v>161801</v>
          </cell>
          <cell r="AE114">
            <v>33364</v>
          </cell>
          <cell r="AF114">
            <v>3876</v>
          </cell>
          <cell r="AG114">
            <v>17076</v>
          </cell>
          <cell r="AH114">
            <v>103183</v>
          </cell>
          <cell r="AI114">
            <v>537638</v>
          </cell>
          <cell r="AJ114">
            <v>616230</v>
          </cell>
          <cell r="AK114">
            <v>178770</v>
          </cell>
          <cell r="AL114">
            <v>4911</v>
          </cell>
          <cell r="AM114">
            <v>0</v>
          </cell>
          <cell r="AN114">
            <v>209626</v>
          </cell>
          <cell r="AO114">
            <v>16849</v>
          </cell>
          <cell r="AP114">
            <v>0</v>
          </cell>
          <cell r="AQ114">
            <v>48654</v>
          </cell>
          <cell r="AR114">
            <v>25763</v>
          </cell>
          <cell r="AS114">
            <v>52841</v>
          </cell>
          <cell r="AT114">
            <v>17205</v>
          </cell>
          <cell r="AU114">
            <v>86121</v>
          </cell>
          <cell r="AV114">
            <v>193364</v>
          </cell>
          <cell r="AW114">
            <v>0</v>
          </cell>
          <cell r="AX114">
            <v>0</v>
          </cell>
          <cell r="AY114">
            <v>0</v>
          </cell>
          <cell r="AZ114">
            <v>39919</v>
          </cell>
          <cell r="BA114">
            <v>-39919</v>
          </cell>
          <cell r="BB114">
            <v>900</v>
          </cell>
          <cell r="BC114">
            <v>8344</v>
          </cell>
          <cell r="BD114">
            <v>60844</v>
          </cell>
          <cell r="BE114">
            <v>549619</v>
          </cell>
          <cell r="BF114">
            <v>152856</v>
          </cell>
          <cell r="BG114">
            <v>0</v>
          </cell>
        </row>
        <row r="115">
          <cell r="A115">
            <v>36575</v>
          </cell>
          <cell r="B115">
            <v>303215</v>
          </cell>
          <cell r="C115">
            <v>208478</v>
          </cell>
          <cell r="D115">
            <v>2738929</v>
          </cell>
          <cell r="E115">
            <v>637682</v>
          </cell>
          <cell r="F115">
            <v>2025058</v>
          </cell>
          <cell r="G115">
            <v>644674</v>
          </cell>
          <cell r="H115">
            <v>25260</v>
          </cell>
          <cell r="I115">
            <v>231597</v>
          </cell>
          <cell r="J115">
            <v>295990</v>
          </cell>
          <cell r="K115">
            <v>710457</v>
          </cell>
          <cell r="L115">
            <v>535520</v>
          </cell>
          <cell r="M115">
            <v>127185</v>
          </cell>
          <cell r="N115">
            <v>121968</v>
          </cell>
          <cell r="O115">
            <v>117487</v>
          </cell>
          <cell r="P115">
            <v>87453</v>
          </cell>
          <cell r="Q115">
            <v>345688</v>
          </cell>
          <cell r="R115">
            <v>138250</v>
          </cell>
          <cell r="S115">
            <v>5314</v>
          </cell>
          <cell r="T115">
            <v>49926</v>
          </cell>
          <cell r="U115">
            <v>322411</v>
          </cell>
          <cell r="V115">
            <v>327516</v>
          </cell>
          <cell r="W115">
            <v>76348</v>
          </cell>
          <cell r="X115">
            <v>931962</v>
          </cell>
          <cell r="Y115">
            <v>104540</v>
          </cell>
          <cell r="Z115">
            <v>34999</v>
          </cell>
          <cell r="AA115">
            <v>10844</v>
          </cell>
          <cell r="AB115">
            <v>4809</v>
          </cell>
          <cell r="AC115">
            <v>52915</v>
          </cell>
          <cell r="AD115">
            <v>125869</v>
          </cell>
          <cell r="AE115">
            <v>56872</v>
          </cell>
          <cell r="AF115">
            <v>4013</v>
          </cell>
          <cell r="AG115">
            <v>14806</v>
          </cell>
          <cell r="AH115">
            <v>122492</v>
          </cell>
          <cell r="AI115">
            <v>515164</v>
          </cell>
          <cell r="AJ115">
            <v>594745</v>
          </cell>
          <cell r="AK115">
            <v>179701</v>
          </cell>
          <cell r="AL115">
            <v>8840</v>
          </cell>
          <cell r="AM115">
            <v>0</v>
          </cell>
          <cell r="AN115">
            <v>203076</v>
          </cell>
          <cell r="AO115">
            <v>0</v>
          </cell>
          <cell r="AP115">
            <v>21464</v>
          </cell>
          <cell r="AQ115">
            <v>48369</v>
          </cell>
          <cell r="AR115">
            <v>25390</v>
          </cell>
          <cell r="AS115">
            <v>52278</v>
          </cell>
          <cell r="AT115">
            <v>17205</v>
          </cell>
          <cell r="AU115">
            <v>88363</v>
          </cell>
          <cell r="AV115">
            <v>197916</v>
          </cell>
          <cell r="AW115">
            <v>0</v>
          </cell>
          <cell r="AX115">
            <v>0</v>
          </cell>
          <cell r="AY115">
            <v>0</v>
          </cell>
          <cell r="AZ115">
            <v>39215</v>
          </cell>
          <cell r="BA115">
            <v>-39215</v>
          </cell>
          <cell r="BB115">
            <v>981</v>
          </cell>
          <cell r="BC115">
            <v>8344</v>
          </cell>
          <cell r="BD115">
            <v>60844</v>
          </cell>
          <cell r="BE115">
            <v>493836</v>
          </cell>
          <cell r="BF115">
            <v>159301</v>
          </cell>
          <cell r="BG115">
            <v>0</v>
          </cell>
        </row>
        <row r="116">
          <cell r="A116">
            <v>36576</v>
          </cell>
          <cell r="B116">
            <v>295604</v>
          </cell>
          <cell r="C116">
            <v>198552</v>
          </cell>
          <cell r="D116">
            <v>2680705</v>
          </cell>
          <cell r="E116">
            <v>595469</v>
          </cell>
          <cell r="F116">
            <v>2014593</v>
          </cell>
          <cell r="G116">
            <v>598973</v>
          </cell>
          <cell r="H116">
            <v>17085</v>
          </cell>
          <cell r="I116">
            <v>226841</v>
          </cell>
          <cell r="J116">
            <v>291295</v>
          </cell>
          <cell r="K116">
            <v>714452</v>
          </cell>
          <cell r="L116">
            <v>536729</v>
          </cell>
          <cell r="M116">
            <v>121159</v>
          </cell>
          <cell r="N116">
            <v>124238</v>
          </cell>
          <cell r="O116">
            <v>117487</v>
          </cell>
          <cell r="P116">
            <v>88511</v>
          </cell>
          <cell r="Q116">
            <v>333560</v>
          </cell>
          <cell r="R116">
            <v>136623</v>
          </cell>
          <cell r="S116">
            <v>5314</v>
          </cell>
          <cell r="T116">
            <v>49373</v>
          </cell>
          <cell r="U116">
            <v>320942</v>
          </cell>
          <cell r="V116">
            <v>315083</v>
          </cell>
          <cell r="W116">
            <v>75822</v>
          </cell>
          <cell r="X116">
            <v>914694</v>
          </cell>
          <cell r="Y116">
            <v>94957</v>
          </cell>
          <cell r="Z116">
            <v>29999</v>
          </cell>
          <cell r="AA116">
            <v>9999</v>
          </cell>
          <cell r="AB116">
            <v>4809</v>
          </cell>
          <cell r="AC116">
            <v>17455</v>
          </cell>
          <cell r="AD116">
            <v>126746</v>
          </cell>
          <cell r="AE116">
            <v>41338</v>
          </cell>
          <cell r="AF116">
            <v>4291</v>
          </cell>
          <cell r="AG116">
            <v>15011</v>
          </cell>
          <cell r="AH116">
            <v>122038</v>
          </cell>
          <cell r="AI116">
            <v>495090</v>
          </cell>
          <cell r="AJ116">
            <v>574072</v>
          </cell>
          <cell r="AK116">
            <v>179939</v>
          </cell>
          <cell r="AL116">
            <v>8840</v>
          </cell>
          <cell r="AM116">
            <v>0</v>
          </cell>
          <cell r="AN116">
            <v>202690</v>
          </cell>
          <cell r="AO116">
            <v>4984</v>
          </cell>
          <cell r="AP116">
            <v>21464</v>
          </cell>
          <cell r="AQ116">
            <v>48369</v>
          </cell>
          <cell r="AR116">
            <v>24979</v>
          </cell>
          <cell r="AS116">
            <v>52091</v>
          </cell>
          <cell r="AT116">
            <v>17205</v>
          </cell>
          <cell r="AU116">
            <v>88363</v>
          </cell>
          <cell r="AV116">
            <v>200029</v>
          </cell>
          <cell r="AW116">
            <v>0</v>
          </cell>
          <cell r="AX116">
            <v>0</v>
          </cell>
          <cell r="AY116">
            <v>0</v>
          </cell>
          <cell r="AZ116">
            <v>39215</v>
          </cell>
          <cell r="BA116">
            <v>-39215</v>
          </cell>
          <cell r="BB116">
            <v>761</v>
          </cell>
          <cell r="BC116">
            <v>8344</v>
          </cell>
          <cell r="BD116">
            <v>60844</v>
          </cell>
          <cell r="BE116">
            <v>447704</v>
          </cell>
          <cell r="BF116">
            <v>156080</v>
          </cell>
          <cell r="BG116">
            <v>0</v>
          </cell>
        </row>
        <row r="117">
          <cell r="A117">
            <v>36577</v>
          </cell>
          <cell r="B117">
            <v>295872</v>
          </cell>
          <cell r="C117">
            <v>261000</v>
          </cell>
          <cell r="D117">
            <v>2737049</v>
          </cell>
          <cell r="E117">
            <v>645814</v>
          </cell>
          <cell r="F117">
            <v>2017211</v>
          </cell>
          <cell r="G117">
            <v>679646</v>
          </cell>
          <cell r="H117">
            <v>68860</v>
          </cell>
          <cell r="I117">
            <v>229488</v>
          </cell>
          <cell r="J117">
            <v>293431</v>
          </cell>
          <cell r="K117">
            <v>710578</v>
          </cell>
          <cell r="L117">
            <v>539462</v>
          </cell>
          <cell r="M117">
            <v>122845</v>
          </cell>
          <cell r="N117">
            <v>175120</v>
          </cell>
          <cell r="O117">
            <v>122432</v>
          </cell>
          <cell r="P117">
            <v>88489</v>
          </cell>
          <cell r="Q117">
            <v>344470</v>
          </cell>
          <cell r="R117">
            <v>138536</v>
          </cell>
          <cell r="S117">
            <v>5314</v>
          </cell>
          <cell r="T117">
            <v>47550</v>
          </cell>
          <cell r="U117">
            <v>314513</v>
          </cell>
          <cell r="V117">
            <v>328092</v>
          </cell>
          <cell r="W117">
            <v>75893</v>
          </cell>
          <cell r="X117">
            <v>931243</v>
          </cell>
          <cell r="Y117">
            <v>95402</v>
          </cell>
          <cell r="Z117">
            <v>43999</v>
          </cell>
          <cell r="AA117">
            <v>10620</v>
          </cell>
          <cell r="AB117">
            <v>4809</v>
          </cell>
          <cell r="AC117">
            <v>31525</v>
          </cell>
          <cell r="AD117">
            <v>126904</v>
          </cell>
          <cell r="AE117">
            <v>56255</v>
          </cell>
          <cell r="AF117">
            <v>4855</v>
          </cell>
          <cell r="AG117">
            <v>15030</v>
          </cell>
          <cell r="AH117">
            <v>122911</v>
          </cell>
          <cell r="AI117">
            <v>510626</v>
          </cell>
          <cell r="AJ117">
            <v>587818</v>
          </cell>
          <cell r="AK117">
            <v>188041</v>
          </cell>
          <cell r="AL117">
            <v>8840</v>
          </cell>
          <cell r="AM117">
            <v>0</v>
          </cell>
          <cell r="AN117">
            <v>208444</v>
          </cell>
          <cell r="AO117">
            <v>4886</v>
          </cell>
          <cell r="AP117">
            <v>21070</v>
          </cell>
          <cell r="AQ117">
            <v>48369</v>
          </cell>
          <cell r="AR117">
            <v>24909</v>
          </cell>
          <cell r="AS117">
            <v>52226</v>
          </cell>
          <cell r="AT117">
            <v>17205</v>
          </cell>
          <cell r="AU117">
            <v>88363</v>
          </cell>
          <cell r="AV117">
            <v>200029</v>
          </cell>
          <cell r="AW117">
            <v>0</v>
          </cell>
          <cell r="AX117">
            <v>0</v>
          </cell>
          <cell r="AY117">
            <v>0</v>
          </cell>
          <cell r="AZ117">
            <v>51199</v>
          </cell>
          <cell r="BA117">
            <v>-51199</v>
          </cell>
          <cell r="BB117">
            <v>981</v>
          </cell>
          <cell r="BC117">
            <v>8344</v>
          </cell>
          <cell r="BD117">
            <v>60844</v>
          </cell>
          <cell r="BE117">
            <v>477582</v>
          </cell>
          <cell r="BF117">
            <v>151003</v>
          </cell>
          <cell r="BG117">
            <v>0</v>
          </cell>
        </row>
        <row r="118">
          <cell r="A118">
            <v>36578</v>
          </cell>
          <cell r="B118">
            <v>256266</v>
          </cell>
          <cell r="C118">
            <v>287310</v>
          </cell>
          <cell r="D118">
            <v>2689647</v>
          </cell>
          <cell r="E118">
            <v>619571</v>
          </cell>
          <cell r="F118">
            <v>1996925</v>
          </cell>
          <cell r="G118">
            <v>714117</v>
          </cell>
          <cell r="H118">
            <v>77210</v>
          </cell>
          <cell r="I118">
            <v>218412</v>
          </cell>
          <cell r="J118">
            <v>296312</v>
          </cell>
          <cell r="K118">
            <v>704643</v>
          </cell>
          <cell r="L118">
            <v>539462</v>
          </cell>
          <cell r="M118">
            <v>126191</v>
          </cell>
          <cell r="N118">
            <v>164591</v>
          </cell>
          <cell r="O118">
            <v>122150</v>
          </cell>
          <cell r="P118">
            <v>103284</v>
          </cell>
          <cell r="Q118">
            <v>355500</v>
          </cell>
          <cell r="R118">
            <v>139264</v>
          </cell>
          <cell r="S118">
            <v>5314</v>
          </cell>
          <cell r="T118">
            <v>4058</v>
          </cell>
          <cell r="U118">
            <v>334243</v>
          </cell>
          <cell r="V118">
            <v>331804</v>
          </cell>
          <cell r="W118">
            <v>73470</v>
          </cell>
          <cell r="X118">
            <v>914649</v>
          </cell>
          <cell r="Y118">
            <v>91391</v>
          </cell>
          <cell r="Z118">
            <v>47503</v>
          </cell>
          <cell r="AA118">
            <v>9918</v>
          </cell>
          <cell r="AB118">
            <v>4582</v>
          </cell>
          <cell r="AC118">
            <v>56451</v>
          </cell>
          <cell r="AD118">
            <v>122682</v>
          </cell>
          <cell r="AE118">
            <v>55722</v>
          </cell>
          <cell r="AF118">
            <v>4707</v>
          </cell>
          <cell r="AG118">
            <v>14721</v>
          </cell>
          <cell r="AH118">
            <v>122911</v>
          </cell>
          <cell r="AI118">
            <v>527493</v>
          </cell>
          <cell r="AJ118">
            <v>562137</v>
          </cell>
          <cell r="AK118">
            <v>196101</v>
          </cell>
          <cell r="AL118">
            <v>8840</v>
          </cell>
          <cell r="AM118">
            <v>0</v>
          </cell>
          <cell r="AN118">
            <v>207980</v>
          </cell>
          <cell r="AO118">
            <v>14954</v>
          </cell>
          <cell r="AP118">
            <v>0</v>
          </cell>
          <cell r="AQ118">
            <v>17846</v>
          </cell>
          <cell r="AR118">
            <v>25241</v>
          </cell>
          <cell r="AS118">
            <v>52278</v>
          </cell>
          <cell r="AT118">
            <v>17205</v>
          </cell>
          <cell r="AU118">
            <v>88363</v>
          </cell>
          <cell r="AV118">
            <v>192164</v>
          </cell>
          <cell r="AW118">
            <v>0</v>
          </cell>
          <cell r="AX118">
            <v>0</v>
          </cell>
          <cell r="AY118">
            <v>0</v>
          </cell>
          <cell r="AZ118">
            <v>39215</v>
          </cell>
          <cell r="BA118">
            <v>-39215</v>
          </cell>
          <cell r="BB118">
            <v>934</v>
          </cell>
          <cell r="BC118">
            <v>8344</v>
          </cell>
          <cell r="BD118">
            <v>60844</v>
          </cell>
          <cell r="BE118">
            <v>502892</v>
          </cell>
          <cell r="BF118">
            <v>139094</v>
          </cell>
          <cell r="BG118">
            <v>0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  <cell r="AI119" t="str">
            <v>N/A</v>
          </cell>
          <cell r="AJ119" t="str">
            <v>N/A</v>
          </cell>
          <cell r="AK119" t="str">
            <v>N/A</v>
          </cell>
          <cell r="AL119" t="str">
            <v>N/A</v>
          </cell>
          <cell r="AM119" t="str">
            <v>N/A</v>
          </cell>
          <cell r="AN119" t="str">
            <v>N/A</v>
          </cell>
          <cell r="AO119" t="str">
            <v>N/A</v>
          </cell>
          <cell r="AP119" t="str">
            <v>N/A</v>
          </cell>
          <cell r="AQ119" t="str">
            <v>N/A</v>
          </cell>
          <cell r="AR119" t="str">
            <v>N/A</v>
          </cell>
          <cell r="AS119" t="str">
            <v>N/A</v>
          </cell>
          <cell r="AT119" t="str">
            <v>N/A</v>
          </cell>
          <cell r="AU119" t="str">
            <v>N/A</v>
          </cell>
          <cell r="AV119" t="str">
            <v>N/A</v>
          </cell>
          <cell r="AW119" t="str">
            <v>N/A</v>
          </cell>
          <cell r="AX119" t="str">
            <v>N/A</v>
          </cell>
          <cell r="AY119" t="str">
            <v>N/A</v>
          </cell>
          <cell r="AZ119" t="str">
            <v>N/A</v>
          </cell>
          <cell r="BA119" t="e">
            <v>#VALUE!</v>
          </cell>
          <cell r="BB119" t="str">
            <v>N/A</v>
          </cell>
          <cell r="BC119" t="str">
            <v>N/A</v>
          </cell>
          <cell r="BD119" t="str">
            <v>N/A</v>
          </cell>
          <cell r="BE119" t="str">
            <v>N/A</v>
          </cell>
          <cell r="BF119" t="str">
            <v>N/A</v>
          </cell>
          <cell r="BG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  <cell r="AI120" t="str">
            <v>N/A</v>
          </cell>
          <cell r="AJ120" t="str">
            <v>N/A</v>
          </cell>
          <cell r="AK120" t="str">
            <v>N/A</v>
          </cell>
          <cell r="AL120" t="str">
            <v>N/A</v>
          </cell>
          <cell r="AM120" t="str">
            <v>N/A</v>
          </cell>
          <cell r="AN120" t="str">
            <v>N/A</v>
          </cell>
          <cell r="AO120" t="str">
            <v>N/A</v>
          </cell>
          <cell r="AP120" t="str">
            <v>N/A</v>
          </cell>
          <cell r="AQ120" t="str">
            <v>N/A</v>
          </cell>
          <cell r="AR120" t="str">
            <v>N/A</v>
          </cell>
          <cell r="AS120" t="str">
            <v>N/A</v>
          </cell>
          <cell r="AT120" t="str">
            <v>N/A</v>
          </cell>
          <cell r="AU120" t="str">
            <v>N/A</v>
          </cell>
          <cell r="AV120" t="str">
            <v>N/A</v>
          </cell>
          <cell r="AW120" t="str">
            <v>N/A</v>
          </cell>
          <cell r="AX120" t="str">
            <v>N/A</v>
          </cell>
          <cell r="AY120" t="str">
            <v>N/A</v>
          </cell>
          <cell r="AZ120" t="str">
            <v>N/A</v>
          </cell>
          <cell r="BA120" t="e">
            <v>#VALUE!</v>
          </cell>
          <cell r="BB120" t="str">
            <v>N/A</v>
          </cell>
          <cell r="BC120" t="str">
            <v>N/A</v>
          </cell>
          <cell r="BD120" t="str">
            <v>N/A</v>
          </cell>
          <cell r="BE120" t="str">
            <v>N/A</v>
          </cell>
          <cell r="BF120" t="str">
            <v>N/A</v>
          </cell>
          <cell r="BG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I121" t="str">
            <v>N/A</v>
          </cell>
          <cell r="AJ121" t="str">
            <v>N/A</v>
          </cell>
          <cell r="AK121" t="str">
            <v>N/A</v>
          </cell>
          <cell r="AL121" t="str">
            <v>N/A</v>
          </cell>
          <cell r="AM121" t="str">
            <v>N/A</v>
          </cell>
          <cell r="AN121" t="str">
            <v>N/A</v>
          </cell>
          <cell r="AO121" t="str">
            <v>N/A</v>
          </cell>
          <cell r="AP121" t="str">
            <v>N/A</v>
          </cell>
          <cell r="AQ121" t="str">
            <v>N/A</v>
          </cell>
          <cell r="AR121" t="str">
            <v>N/A</v>
          </cell>
          <cell r="AS121" t="str">
            <v>N/A</v>
          </cell>
          <cell r="AT121" t="str">
            <v>N/A</v>
          </cell>
          <cell r="AU121" t="str">
            <v>N/A</v>
          </cell>
          <cell r="AV121" t="str">
            <v>N/A</v>
          </cell>
          <cell r="AW121" t="str">
            <v>N/A</v>
          </cell>
          <cell r="AX121" t="str">
            <v>N/A</v>
          </cell>
          <cell r="AY121" t="str">
            <v>N/A</v>
          </cell>
          <cell r="AZ121" t="str">
            <v>N/A</v>
          </cell>
          <cell r="BA121" t="e">
            <v>#VALUE!</v>
          </cell>
          <cell r="BB121" t="str">
            <v>N/A</v>
          </cell>
          <cell r="BC121" t="str">
            <v>N/A</v>
          </cell>
          <cell r="BD121" t="str">
            <v>N/A</v>
          </cell>
          <cell r="BE121" t="str">
            <v>N/A</v>
          </cell>
          <cell r="BF121" t="str">
            <v>N/A</v>
          </cell>
          <cell r="BG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I122" t="str">
            <v>N/A</v>
          </cell>
          <cell r="AJ122" t="str">
            <v>N/A</v>
          </cell>
          <cell r="AK122" t="str">
            <v>N/A</v>
          </cell>
          <cell r="AL122" t="str">
            <v>N/A</v>
          </cell>
          <cell r="AM122" t="str">
            <v>N/A</v>
          </cell>
          <cell r="AN122" t="str">
            <v>N/A</v>
          </cell>
          <cell r="AO122" t="str">
            <v>N/A</v>
          </cell>
          <cell r="AP122" t="str">
            <v>N/A</v>
          </cell>
          <cell r="AQ122" t="str">
            <v>N/A</v>
          </cell>
          <cell r="AR122" t="str">
            <v>N/A</v>
          </cell>
          <cell r="AS122" t="str">
            <v>N/A</v>
          </cell>
          <cell r="AT122" t="str">
            <v>N/A</v>
          </cell>
          <cell r="AU122" t="str">
            <v>N/A</v>
          </cell>
          <cell r="AV122" t="str">
            <v>N/A</v>
          </cell>
          <cell r="AW122" t="str">
            <v>N/A</v>
          </cell>
          <cell r="AX122" t="str">
            <v>N/A</v>
          </cell>
          <cell r="AY122" t="str">
            <v>N/A</v>
          </cell>
          <cell r="AZ122" t="str">
            <v>N/A</v>
          </cell>
          <cell r="BA122" t="e">
            <v>#VALUE!</v>
          </cell>
          <cell r="BB122" t="str">
            <v>N/A</v>
          </cell>
          <cell r="BC122" t="str">
            <v>N/A</v>
          </cell>
          <cell r="BD122" t="str">
            <v>N/A</v>
          </cell>
          <cell r="BE122" t="str">
            <v>N/A</v>
          </cell>
          <cell r="BF122" t="str">
            <v>N/A</v>
          </cell>
          <cell r="BG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I123" t="str">
            <v>N/A</v>
          </cell>
          <cell r="AJ123" t="str">
            <v>N/A</v>
          </cell>
          <cell r="AK123" t="str">
            <v>N/A</v>
          </cell>
          <cell r="AL123" t="str">
            <v>N/A</v>
          </cell>
          <cell r="AM123" t="str">
            <v>N/A</v>
          </cell>
          <cell r="AN123" t="str">
            <v>N/A</v>
          </cell>
          <cell r="AO123" t="str">
            <v>N/A</v>
          </cell>
          <cell r="AP123" t="str">
            <v>N/A</v>
          </cell>
          <cell r="AQ123" t="str">
            <v>N/A</v>
          </cell>
          <cell r="AR123" t="str">
            <v>N/A</v>
          </cell>
          <cell r="AS123" t="str">
            <v>N/A</v>
          </cell>
          <cell r="AT123" t="str">
            <v>N/A</v>
          </cell>
          <cell r="AU123" t="str">
            <v>N/A</v>
          </cell>
          <cell r="AV123" t="str">
            <v>N/A</v>
          </cell>
          <cell r="AW123" t="str">
            <v>N/A</v>
          </cell>
          <cell r="AX123" t="str">
            <v>N/A</v>
          </cell>
          <cell r="AY123" t="str">
            <v>N/A</v>
          </cell>
          <cell r="AZ123" t="str">
            <v>N/A</v>
          </cell>
          <cell r="BA123" t="e">
            <v>#VALUE!</v>
          </cell>
          <cell r="BB123" t="str">
            <v>N/A</v>
          </cell>
          <cell r="BC123" t="str">
            <v>N/A</v>
          </cell>
          <cell r="BD123" t="str">
            <v>N/A</v>
          </cell>
          <cell r="BE123" t="str">
            <v>N/A</v>
          </cell>
          <cell r="BF123" t="str">
            <v>N/A</v>
          </cell>
          <cell r="BG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I124" t="str">
            <v>N/A</v>
          </cell>
          <cell r="AJ124" t="str">
            <v>N/A</v>
          </cell>
          <cell r="AK124" t="str">
            <v>N/A</v>
          </cell>
          <cell r="AL124" t="str">
            <v>N/A</v>
          </cell>
          <cell r="AM124" t="str">
            <v>N/A</v>
          </cell>
          <cell r="AN124" t="str">
            <v>N/A</v>
          </cell>
          <cell r="AO124" t="str">
            <v>N/A</v>
          </cell>
          <cell r="AP124" t="str">
            <v>N/A</v>
          </cell>
          <cell r="AQ124" t="str">
            <v>N/A</v>
          </cell>
          <cell r="AR124" t="str">
            <v>N/A</v>
          </cell>
          <cell r="AS124" t="str">
            <v>N/A</v>
          </cell>
          <cell r="AT124" t="str">
            <v>N/A</v>
          </cell>
          <cell r="AU124" t="str">
            <v>N/A</v>
          </cell>
          <cell r="AV124" t="str">
            <v>N/A</v>
          </cell>
          <cell r="AW124" t="str">
            <v>N/A</v>
          </cell>
          <cell r="AX124" t="str">
            <v>N/A</v>
          </cell>
          <cell r="AY124" t="str">
            <v>N/A</v>
          </cell>
          <cell r="AZ124" t="str">
            <v>N/A</v>
          </cell>
          <cell r="BA124" t="e">
            <v>#VALUE!</v>
          </cell>
          <cell r="BB124" t="str">
            <v>N/A</v>
          </cell>
          <cell r="BC124" t="str">
            <v>N/A</v>
          </cell>
          <cell r="BD124" t="str">
            <v>N/A</v>
          </cell>
          <cell r="BE124" t="str">
            <v>N/A</v>
          </cell>
          <cell r="BF124" t="str">
            <v>N/A</v>
          </cell>
          <cell r="BG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  <cell r="AI125" t="str">
            <v>N/A</v>
          </cell>
          <cell r="AJ125" t="str">
            <v>N/A</v>
          </cell>
          <cell r="AK125" t="str">
            <v>N/A</v>
          </cell>
          <cell r="AL125" t="str">
            <v>N/A</v>
          </cell>
          <cell r="AM125" t="str">
            <v>N/A</v>
          </cell>
          <cell r="AN125" t="str">
            <v>N/A</v>
          </cell>
          <cell r="AO125" t="str">
            <v>N/A</v>
          </cell>
          <cell r="AP125" t="str">
            <v>N/A</v>
          </cell>
          <cell r="AQ125" t="str">
            <v>N/A</v>
          </cell>
          <cell r="AR125" t="str">
            <v>N/A</v>
          </cell>
          <cell r="AS125" t="str">
            <v>N/A</v>
          </cell>
          <cell r="AT125" t="str">
            <v>N/A</v>
          </cell>
          <cell r="AU125" t="str">
            <v>N/A</v>
          </cell>
          <cell r="AV125" t="str">
            <v>N/A</v>
          </cell>
          <cell r="AW125" t="str">
            <v>N/A</v>
          </cell>
          <cell r="AX125" t="str">
            <v>N/A</v>
          </cell>
          <cell r="AY125" t="str">
            <v>N/A</v>
          </cell>
          <cell r="AZ125" t="str">
            <v>N/A</v>
          </cell>
          <cell r="BA125" t="e">
            <v>#VALUE!</v>
          </cell>
          <cell r="BB125" t="str">
            <v>N/A</v>
          </cell>
          <cell r="BC125" t="str">
            <v>N/A</v>
          </cell>
          <cell r="BD125" t="str">
            <v>N/A</v>
          </cell>
          <cell r="BE125" t="str">
            <v>N/A</v>
          </cell>
          <cell r="BF125" t="str">
            <v>N/A</v>
          </cell>
          <cell r="BG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  <cell r="AI126" t="str">
            <v>N/A</v>
          </cell>
          <cell r="AJ126" t="str">
            <v>N/A</v>
          </cell>
          <cell r="AK126" t="str">
            <v>N/A</v>
          </cell>
          <cell r="AL126" t="str">
            <v>N/A</v>
          </cell>
          <cell r="AM126" t="str">
            <v>N/A</v>
          </cell>
          <cell r="AN126" t="str">
            <v>N/A</v>
          </cell>
          <cell r="AO126" t="str">
            <v>N/A</v>
          </cell>
          <cell r="AP126" t="str">
            <v>N/A</v>
          </cell>
          <cell r="AQ126" t="str">
            <v>N/A</v>
          </cell>
          <cell r="AR126" t="str">
            <v>N/A</v>
          </cell>
          <cell r="AS126" t="str">
            <v>N/A</v>
          </cell>
          <cell r="AT126" t="str">
            <v>N/A</v>
          </cell>
          <cell r="AU126" t="str">
            <v>N/A</v>
          </cell>
          <cell r="AV126" t="str">
            <v>N/A</v>
          </cell>
          <cell r="AW126" t="str">
            <v>N/A</v>
          </cell>
          <cell r="AX126" t="str">
            <v>N/A</v>
          </cell>
          <cell r="AY126" t="str">
            <v>N/A</v>
          </cell>
          <cell r="AZ126" t="str">
            <v>N/A</v>
          </cell>
          <cell r="BA126" t="e">
            <v>#VALUE!</v>
          </cell>
          <cell r="BB126" t="str">
            <v>N/A</v>
          </cell>
          <cell r="BC126" t="str">
            <v>N/A</v>
          </cell>
          <cell r="BD126" t="str">
            <v>N/A</v>
          </cell>
          <cell r="BE126" t="str">
            <v>N/A</v>
          </cell>
          <cell r="BF126" t="str">
            <v>N/A</v>
          </cell>
          <cell r="BG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  <cell r="AI127" t="str">
            <v>N/A</v>
          </cell>
          <cell r="AJ127" t="str">
            <v>N/A</v>
          </cell>
          <cell r="AK127" t="str">
            <v>N/A</v>
          </cell>
          <cell r="AL127" t="str">
            <v>N/A</v>
          </cell>
          <cell r="AM127" t="str">
            <v>N/A</v>
          </cell>
          <cell r="AN127" t="str">
            <v>N/A</v>
          </cell>
          <cell r="AO127" t="str">
            <v>N/A</v>
          </cell>
          <cell r="AP127" t="str">
            <v>N/A</v>
          </cell>
          <cell r="AQ127" t="str">
            <v>N/A</v>
          </cell>
          <cell r="AR127" t="str">
            <v>N/A</v>
          </cell>
          <cell r="AS127" t="str">
            <v>N/A</v>
          </cell>
          <cell r="AT127" t="str">
            <v>N/A</v>
          </cell>
          <cell r="AU127" t="str">
            <v>N/A</v>
          </cell>
          <cell r="AV127" t="str">
            <v>N/A</v>
          </cell>
          <cell r="AW127" t="str">
            <v>N/A</v>
          </cell>
          <cell r="AX127" t="str">
            <v>N/A</v>
          </cell>
          <cell r="AY127" t="str">
            <v>N/A</v>
          </cell>
          <cell r="AZ127" t="str">
            <v>N/A</v>
          </cell>
          <cell r="BA127" t="e">
            <v>#VALUE!</v>
          </cell>
          <cell r="BB127" t="str">
            <v>N/A</v>
          </cell>
          <cell r="BC127" t="str">
            <v>N/A</v>
          </cell>
          <cell r="BD127" t="str">
            <v>N/A</v>
          </cell>
          <cell r="BE127" t="str">
            <v>N/A</v>
          </cell>
          <cell r="BF127" t="str">
            <v>N/A</v>
          </cell>
          <cell r="BG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 t="str">
            <v>N/A</v>
          </cell>
          <cell r="AI128" t="str">
            <v>N/A</v>
          </cell>
          <cell r="AJ128" t="str">
            <v>N/A</v>
          </cell>
          <cell r="AK128" t="str">
            <v>N/A</v>
          </cell>
          <cell r="AL128" t="str">
            <v>N/A</v>
          </cell>
          <cell r="AM128" t="str">
            <v>N/A</v>
          </cell>
          <cell r="AN128" t="str">
            <v>N/A</v>
          </cell>
          <cell r="AO128" t="str">
            <v>N/A</v>
          </cell>
          <cell r="AP128" t="str">
            <v>N/A</v>
          </cell>
          <cell r="AQ128" t="str">
            <v>N/A</v>
          </cell>
          <cell r="AR128" t="str">
            <v>N/A</v>
          </cell>
          <cell r="AS128" t="str">
            <v>N/A</v>
          </cell>
          <cell r="AT128" t="str">
            <v>N/A</v>
          </cell>
          <cell r="AU128" t="str">
            <v>N/A</v>
          </cell>
          <cell r="AV128" t="str">
            <v>N/A</v>
          </cell>
          <cell r="AW128" t="str">
            <v>N/A</v>
          </cell>
          <cell r="AX128" t="str">
            <v>N/A</v>
          </cell>
          <cell r="AY128" t="str">
            <v>N/A</v>
          </cell>
          <cell r="AZ128" t="str">
            <v>N/A</v>
          </cell>
          <cell r="BA128" t="e">
            <v>#VALUE!</v>
          </cell>
          <cell r="BB128" t="str">
            <v>N/A</v>
          </cell>
          <cell r="BC128" t="str">
            <v>N/A</v>
          </cell>
          <cell r="BD128" t="str">
            <v>N/A</v>
          </cell>
          <cell r="BE128" t="str">
            <v>N/A</v>
          </cell>
          <cell r="BF128" t="str">
            <v>N/A</v>
          </cell>
          <cell r="BG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I129" t="str">
            <v>N/A</v>
          </cell>
          <cell r="AJ129" t="str">
            <v>N/A</v>
          </cell>
          <cell r="AK129" t="str">
            <v>N/A</v>
          </cell>
          <cell r="AL129" t="str">
            <v>N/A</v>
          </cell>
          <cell r="AM129" t="str">
            <v>N/A</v>
          </cell>
          <cell r="AN129" t="str">
            <v>N/A</v>
          </cell>
          <cell r="AO129" t="str">
            <v>N/A</v>
          </cell>
          <cell r="AP129" t="str">
            <v>N/A</v>
          </cell>
          <cell r="AQ129" t="str">
            <v>N/A</v>
          </cell>
          <cell r="AR129" t="str">
            <v>N/A</v>
          </cell>
          <cell r="AS129" t="str">
            <v>N/A</v>
          </cell>
          <cell r="AT129" t="str">
            <v>N/A</v>
          </cell>
          <cell r="AU129" t="str">
            <v>N/A</v>
          </cell>
          <cell r="AV129" t="str">
            <v>N/A</v>
          </cell>
          <cell r="AW129" t="str">
            <v>N/A</v>
          </cell>
          <cell r="AX129" t="str">
            <v>N/A</v>
          </cell>
          <cell r="AY129" t="str">
            <v>N/A</v>
          </cell>
          <cell r="AZ129" t="str">
            <v>N/A</v>
          </cell>
          <cell r="BA129" t="e">
            <v>#VALUE!</v>
          </cell>
          <cell r="BB129" t="str">
            <v>N/A</v>
          </cell>
          <cell r="BC129" t="str">
            <v>N/A</v>
          </cell>
          <cell r="BD129" t="str">
            <v>N/A</v>
          </cell>
          <cell r="BE129" t="str">
            <v>N/A</v>
          </cell>
          <cell r="BF129" t="str">
            <v>N/A</v>
          </cell>
          <cell r="BG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  <cell r="AI130" t="str">
            <v>N/A</v>
          </cell>
          <cell r="AJ130" t="str">
            <v>N/A</v>
          </cell>
          <cell r="AK130" t="str">
            <v>N/A</v>
          </cell>
          <cell r="AL130" t="str">
            <v>N/A</v>
          </cell>
          <cell r="AM130" t="str">
            <v>N/A</v>
          </cell>
          <cell r="AN130" t="str">
            <v>N/A</v>
          </cell>
          <cell r="AO130" t="str">
            <v>N/A</v>
          </cell>
          <cell r="AP130" t="str">
            <v>N/A</v>
          </cell>
          <cell r="AQ130" t="str">
            <v>N/A</v>
          </cell>
          <cell r="AR130" t="str">
            <v>N/A</v>
          </cell>
          <cell r="AS130" t="str">
            <v>N/A</v>
          </cell>
          <cell r="AT130" t="str">
            <v>N/A</v>
          </cell>
          <cell r="AU130" t="str">
            <v>N/A</v>
          </cell>
          <cell r="AV130" t="str">
            <v>N/A</v>
          </cell>
          <cell r="AW130" t="str">
            <v>N/A</v>
          </cell>
          <cell r="AX130" t="str">
            <v>N/A</v>
          </cell>
          <cell r="AY130" t="str">
            <v>N/A</v>
          </cell>
          <cell r="AZ130" t="str">
            <v>N/A</v>
          </cell>
          <cell r="BA130" t="e">
            <v>#VALUE!</v>
          </cell>
          <cell r="BB130" t="str">
            <v>N/A</v>
          </cell>
          <cell r="BC130" t="str">
            <v>N/A</v>
          </cell>
          <cell r="BD130" t="str">
            <v>N/A</v>
          </cell>
          <cell r="BE130" t="str">
            <v>N/A</v>
          </cell>
          <cell r="BF130" t="str">
            <v>N/A</v>
          </cell>
          <cell r="BG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  <cell r="AI131" t="str">
            <v>N/A</v>
          </cell>
          <cell r="AJ131" t="str">
            <v>N/A</v>
          </cell>
          <cell r="AK131" t="str">
            <v>N/A</v>
          </cell>
          <cell r="AL131" t="str">
            <v>N/A</v>
          </cell>
          <cell r="AM131" t="str">
            <v>N/A</v>
          </cell>
          <cell r="AN131" t="str">
            <v>N/A</v>
          </cell>
          <cell r="AO131" t="str">
            <v>N/A</v>
          </cell>
          <cell r="AP131" t="str">
            <v>N/A</v>
          </cell>
          <cell r="AQ131" t="str">
            <v>N/A</v>
          </cell>
          <cell r="AR131" t="str">
            <v>N/A</v>
          </cell>
          <cell r="AS131" t="str">
            <v>N/A</v>
          </cell>
          <cell r="AT131" t="str">
            <v>N/A</v>
          </cell>
          <cell r="AU131" t="str">
            <v>N/A</v>
          </cell>
          <cell r="AV131" t="str">
            <v>N/A</v>
          </cell>
          <cell r="AW131" t="str">
            <v>N/A</v>
          </cell>
          <cell r="AX131" t="str">
            <v>N/A</v>
          </cell>
          <cell r="AY131" t="str">
            <v>N/A</v>
          </cell>
          <cell r="AZ131" t="str">
            <v>N/A</v>
          </cell>
          <cell r="BA131" t="e">
            <v>#VALUE!</v>
          </cell>
          <cell r="BB131" t="str">
            <v>N/A</v>
          </cell>
          <cell r="BC131" t="str">
            <v>N/A</v>
          </cell>
          <cell r="BD131" t="str">
            <v>N/A</v>
          </cell>
          <cell r="BE131" t="str">
            <v>N/A</v>
          </cell>
          <cell r="BF131" t="str">
            <v>N/A</v>
          </cell>
          <cell r="BG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  <cell r="AI132" t="str">
            <v>N/A</v>
          </cell>
          <cell r="AJ132" t="str">
            <v>N/A</v>
          </cell>
          <cell r="AK132" t="str">
            <v>N/A</v>
          </cell>
          <cell r="AL132" t="str">
            <v>N/A</v>
          </cell>
          <cell r="AM132" t="str">
            <v>N/A</v>
          </cell>
          <cell r="AN132" t="str">
            <v>N/A</v>
          </cell>
          <cell r="AO132" t="str">
            <v>N/A</v>
          </cell>
          <cell r="AP132" t="str">
            <v>N/A</v>
          </cell>
          <cell r="AQ132" t="str">
            <v>N/A</v>
          </cell>
          <cell r="AR132" t="str">
            <v>N/A</v>
          </cell>
          <cell r="AS132" t="str">
            <v>N/A</v>
          </cell>
          <cell r="AT132" t="str">
            <v>N/A</v>
          </cell>
          <cell r="AU132" t="str">
            <v>N/A</v>
          </cell>
          <cell r="AV132" t="str">
            <v>N/A</v>
          </cell>
          <cell r="AW132" t="str">
            <v>N/A</v>
          </cell>
          <cell r="AX132" t="str">
            <v>N/A</v>
          </cell>
          <cell r="AY132" t="str">
            <v>N/A</v>
          </cell>
          <cell r="AZ132" t="str">
            <v>N/A</v>
          </cell>
          <cell r="BA132" t="e">
            <v>#VALUE!</v>
          </cell>
          <cell r="BB132" t="str">
            <v>N/A</v>
          </cell>
          <cell r="BC132" t="str">
            <v>N/A</v>
          </cell>
          <cell r="BD132" t="str">
            <v>N/A</v>
          </cell>
          <cell r="BE132" t="str">
            <v>N/A</v>
          </cell>
          <cell r="BF132" t="str">
            <v>N/A</v>
          </cell>
          <cell r="BG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I133" t="str">
            <v>N/A</v>
          </cell>
          <cell r="AJ133" t="str">
            <v>N/A</v>
          </cell>
          <cell r="AK133" t="str">
            <v>N/A</v>
          </cell>
          <cell r="AL133" t="str">
            <v>N/A</v>
          </cell>
          <cell r="AM133" t="str">
            <v>N/A</v>
          </cell>
          <cell r="AN133" t="str">
            <v>N/A</v>
          </cell>
          <cell r="AO133" t="str">
            <v>N/A</v>
          </cell>
          <cell r="AP133" t="str">
            <v>N/A</v>
          </cell>
          <cell r="AQ133" t="str">
            <v>N/A</v>
          </cell>
          <cell r="AR133" t="str">
            <v>N/A</v>
          </cell>
          <cell r="AS133" t="str">
            <v>N/A</v>
          </cell>
          <cell r="AT133" t="str">
            <v>N/A</v>
          </cell>
          <cell r="AU133" t="str">
            <v>N/A</v>
          </cell>
          <cell r="AV133" t="str">
            <v>N/A</v>
          </cell>
          <cell r="AW133" t="str">
            <v>N/A</v>
          </cell>
          <cell r="AX133" t="str">
            <v>N/A</v>
          </cell>
          <cell r="AY133" t="str">
            <v>N/A</v>
          </cell>
          <cell r="AZ133" t="str">
            <v>N/A</v>
          </cell>
          <cell r="BA133" t="e">
            <v>#VALUE!</v>
          </cell>
          <cell r="BB133" t="str">
            <v>N/A</v>
          </cell>
          <cell r="BC133" t="str">
            <v>N/A</v>
          </cell>
          <cell r="BD133" t="str">
            <v>N/A</v>
          </cell>
          <cell r="BE133" t="str">
            <v>N/A</v>
          </cell>
          <cell r="BF133" t="str">
            <v>N/A</v>
          </cell>
          <cell r="BG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  <cell r="AI134" t="str">
            <v>N/A</v>
          </cell>
          <cell r="AJ134" t="str">
            <v>N/A</v>
          </cell>
          <cell r="AK134" t="str">
            <v>N/A</v>
          </cell>
          <cell r="AL134" t="str">
            <v>N/A</v>
          </cell>
          <cell r="AM134" t="str">
            <v>N/A</v>
          </cell>
          <cell r="AN134" t="str">
            <v>N/A</v>
          </cell>
          <cell r="AO134" t="str">
            <v>N/A</v>
          </cell>
          <cell r="AP134" t="str">
            <v>N/A</v>
          </cell>
          <cell r="AQ134" t="str">
            <v>N/A</v>
          </cell>
          <cell r="AR134" t="str">
            <v>N/A</v>
          </cell>
          <cell r="AS134" t="str">
            <v>N/A</v>
          </cell>
          <cell r="AT134" t="str">
            <v>N/A</v>
          </cell>
          <cell r="AU134" t="str">
            <v>N/A</v>
          </cell>
          <cell r="AV134" t="str">
            <v>N/A</v>
          </cell>
          <cell r="AW134" t="str">
            <v>N/A</v>
          </cell>
          <cell r="AX134" t="str">
            <v>N/A</v>
          </cell>
          <cell r="AY134" t="str">
            <v>N/A</v>
          </cell>
          <cell r="AZ134" t="str">
            <v>N/A</v>
          </cell>
          <cell r="BA134" t="e">
            <v>#VALUE!</v>
          </cell>
          <cell r="BB134" t="str">
            <v>N/A</v>
          </cell>
          <cell r="BC134" t="str">
            <v>N/A</v>
          </cell>
          <cell r="BD134" t="str">
            <v>N/A</v>
          </cell>
          <cell r="BE134" t="str">
            <v>N/A</v>
          </cell>
          <cell r="BF134" t="str">
            <v>N/A</v>
          </cell>
          <cell r="BG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I135" t="str">
            <v>N/A</v>
          </cell>
          <cell r="AJ135" t="str">
            <v>N/A</v>
          </cell>
          <cell r="AK135" t="str">
            <v>N/A</v>
          </cell>
          <cell r="AL135" t="str">
            <v>N/A</v>
          </cell>
          <cell r="AM135" t="str">
            <v>N/A</v>
          </cell>
          <cell r="AN135" t="str">
            <v>N/A</v>
          </cell>
          <cell r="AO135" t="str">
            <v>N/A</v>
          </cell>
          <cell r="AP135" t="str">
            <v>N/A</v>
          </cell>
          <cell r="AQ135" t="str">
            <v>N/A</v>
          </cell>
          <cell r="AR135" t="str">
            <v>N/A</v>
          </cell>
          <cell r="AS135" t="str">
            <v>N/A</v>
          </cell>
          <cell r="AT135" t="str">
            <v>N/A</v>
          </cell>
          <cell r="AU135" t="str">
            <v>N/A</v>
          </cell>
          <cell r="AV135" t="str">
            <v>N/A</v>
          </cell>
          <cell r="AW135" t="str">
            <v>N/A</v>
          </cell>
          <cell r="AX135" t="str">
            <v>N/A</v>
          </cell>
          <cell r="AY135" t="str">
            <v>N/A</v>
          </cell>
          <cell r="AZ135" t="str">
            <v>N/A</v>
          </cell>
          <cell r="BA135" t="e">
            <v>#VALUE!</v>
          </cell>
          <cell r="BB135" t="str">
            <v>N/A</v>
          </cell>
          <cell r="BC135" t="str">
            <v>N/A</v>
          </cell>
          <cell r="BD135" t="str">
            <v>N/A</v>
          </cell>
          <cell r="BE135" t="str">
            <v>N/A</v>
          </cell>
          <cell r="BF135" t="str">
            <v>N/A</v>
          </cell>
          <cell r="BG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  <cell r="AI136" t="str">
            <v>N/A</v>
          </cell>
          <cell r="AJ136" t="str">
            <v>N/A</v>
          </cell>
          <cell r="AK136" t="str">
            <v>N/A</v>
          </cell>
          <cell r="AL136" t="str">
            <v>N/A</v>
          </cell>
          <cell r="AM136" t="str">
            <v>N/A</v>
          </cell>
          <cell r="AN136" t="str">
            <v>N/A</v>
          </cell>
          <cell r="AO136" t="str">
            <v>N/A</v>
          </cell>
          <cell r="AP136" t="str">
            <v>N/A</v>
          </cell>
          <cell r="AQ136" t="str">
            <v>N/A</v>
          </cell>
          <cell r="AR136" t="str">
            <v>N/A</v>
          </cell>
          <cell r="AS136" t="str">
            <v>N/A</v>
          </cell>
          <cell r="AT136" t="str">
            <v>N/A</v>
          </cell>
          <cell r="AU136" t="str">
            <v>N/A</v>
          </cell>
          <cell r="AV136" t="str">
            <v>N/A</v>
          </cell>
          <cell r="AW136" t="str">
            <v>N/A</v>
          </cell>
          <cell r="AX136" t="str">
            <v>N/A</v>
          </cell>
          <cell r="AY136" t="str">
            <v>N/A</v>
          </cell>
          <cell r="AZ136" t="str">
            <v>N/A</v>
          </cell>
          <cell r="BA136" t="e">
            <v>#VALUE!</v>
          </cell>
          <cell r="BB136" t="str">
            <v>N/A</v>
          </cell>
          <cell r="BC136" t="str">
            <v>N/A</v>
          </cell>
          <cell r="BD136" t="str">
            <v>N/A</v>
          </cell>
          <cell r="BE136" t="str">
            <v>N/A</v>
          </cell>
          <cell r="BF136" t="str">
            <v>N/A</v>
          </cell>
          <cell r="BG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I137" t="str">
            <v>N/A</v>
          </cell>
          <cell r="AJ137" t="str">
            <v>N/A</v>
          </cell>
          <cell r="AK137" t="str">
            <v>N/A</v>
          </cell>
          <cell r="AL137" t="str">
            <v>N/A</v>
          </cell>
          <cell r="AM137" t="str">
            <v>N/A</v>
          </cell>
          <cell r="AN137" t="str">
            <v>N/A</v>
          </cell>
          <cell r="AO137" t="str">
            <v>N/A</v>
          </cell>
          <cell r="AP137" t="str">
            <v>N/A</v>
          </cell>
          <cell r="AQ137" t="str">
            <v>N/A</v>
          </cell>
          <cell r="AR137" t="str">
            <v>N/A</v>
          </cell>
          <cell r="AS137" t="str">
            <v>N/A</v>
          </cell>
          <cell r="AT137" t="str">
            <v>N/A</v>
          </cell>
          <cell r="AU137" t="str">
            <v>N/A</v>
          </cell>
          <cell r="AV137" t="str">
            <v>N/A</v>
          </cell>
          <cell r="AW137" t="str">
            <v>N/A</v>
          </cell>
          <cell r="AX137" t="str">
            <v>N/A</v>
          </cell>
          <cell r="AY137" t="str">
            <v>N/A</v>
          </cell>
          <cell r="AZ137" t="str">
            <v>N/A</v>
          </cell>
          <cell r="BA137" t="e">
            <v>#VALUE!</v>
          </cell>
          <cell r="BB137" t="str">
            <v>N/A</v>
          </cell>
          <cell r="BC137" t="str">
            <v>N/A</v>
          </cell>
          <cell r="BD137" t="str">
            <v>N/A</v>
          </cell>
          <cell r="BE137" t="str">
            <v>N/A</v>
          </cell>
          <cell r="BF137" t="str">
            <v>N/A</v>
          </cell>
          <cell r="BG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I138" t="str">
            <v>N/A</v>
          </cell>
          <cell r="AJ138" t="str">
            <v>N/A</v>
          </cell>
          <cell r="AK138" t="str">
            <v>N/A</v>
          </cell>
          <cell r="AL138" t="str">
            <v>N/A</v>
          </cell>
          <cell r="AM138" t="str">
            <v>N/A</v>
          </cell>
          <cell r="AN138" t="str">
            <v>N/A</v>
          </cell>
          <cell r="AO138" t="str">
            <v>N/A</v>
          </cell>
          <cell r="AP138" t="str">
            <v>N/A</v>
          </cell>
          <cell r="AQ138" t="str">
            <v>N/A</v>
          </cell>
          <cell r="AR138" t="str">
            <v>N/A</v>
          </cell>
          <cell r="AS138" t="str">
            <v>N/A</v>
          </cell>
          <cell r="AT138" t="str">
            <v>N/A</v>
          </cell>
          <cell r="AU138" t="str">
            <v>N/A</v>
          </cell>
          <cell r="AV138" t="str">
            <v>N/A</v>
          </cell>
          <cell r="AW138" t="str">
            <v>N/A</v>
          </cell>
          <cell r="AX138" t="str">
            <v>N/A</v>
          </cell>
          <cell r="AY138" t="str">
            <v>N/A</v>
          </cell>
          <cell r="AZ138" t="str">
            <v>N/A</v>
          </cell>
          <cell r="BA138" t="e">
            <v>#VALUE!</v>
          </cell>
          <cell r="BB138" t="str">
            <v>N/A</v>
          </cell>
          <cell r="BC138" t="str">
            <v>N/A</v>
          </cell>
          <cell r="BD138" t="str">
            <v>N/A</v>
          </cell>
          <cell r="BE138" t="str">
            <v>N/A</v>
          </cell>
          <cell r="BF138" t="str">
            <v>N/A</v>
          </cell>
          <cell r="BG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I139" t="str">
            <v>N/A</v>
          </cell>
          <cell r="AJ139" t="str">
            <v>N/A</v>
          </cell>
          <cell r="AK139" t="str">
            <v>N/A</v>
          </cell>
          <cell r="AL139" t="str">
            <v>N/A</v>
          </cell>
          <cell r="AM139" t="str">
            <v>N/A</v>
          </cell>
          <cell r="AN139" t="str">
            <v>N/A</v>
          </cell>
          <cell r="AO139" t="str">
            <v>N/A</v>
          </cell>
          <cell r="AP139" t="str">
            <v>N/A</v>
          </cell>
          <cell r="AQ139" t="str">
            <v>N/A</v>
          </cell>
          <cell r="AR139" t="str">
            <v>N/A</v>
          </cell>
          <cell r="AS139" t="str">
            <v>N/A</v>
          </cell>
          <cell r="AT139" t="str">
            <v>N/A</v>
          </cell>
          <cell r="AU139" t="str">
            <v>N/A</v>
          </cell>
          <cell r="AV139" t="str">
            <v>N/A</v>
          </cell>
          <cell r="AW139" t="str">
            <v>N/A</v>
          </cell>
          <cell r="AX139" t="str">
            <v>N/A</v>
          </cell>
          <cell r="AY139" t="str">
            <v>N/A</v>
          </cell>
          <cell r="AZ139" t="str">
            <v>N/A</v>
          </cell>
          <cell r="BA139" t="e">
            <v>#VALUE!</v>
          </cell>
          <cell r="BB139" t="str">
            <v>N/A</v>
          </cell>
          <cell r="BC139" t="str">
            <v>N/A</v>
          </cell>
          <cell r="BD139" t="str">
            <v>N/A</v>
          </cell>
          <cell r="BE139" t="str">
            <v>N/A</v>
          </cell>
          <cell r="BF139" t="str">
            <v>N/A</v>
          </cell>
          <cell r="BG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 t="str">
            <v>N/A</v>
          </cell>
          <cell r="AI140" t="str">
            <v>N/A</v>
          </cell>
          <cell r="AJ140" t="str">
            <v>N/A</v>
          </cell>
          <cell r="AK140" t="str">
            <v>N/A</v>
          </cell>
          <cell r="AL140" t="str">
            <v>N/A</v>
          </cell>
          <cell r="AM140" t="str">
            <v>N/A</v>
          </cell>
          <cell r="AN140" t="str">
            <v>N/A</v>
          </cell>
          <cell r="AO140" t="str">
            <v>N/A</v>
          </cell>
          <cell r="AP140" t="str">
            <v>N/A</v>
          </cell>
          <cell r="AQ140" t="str">
            <v>N/A</v>
          </cell>
          <cell r="AR140" t="str">
            <v>N/A</v>
          </cell>
          <cell r="AS140" t="str">
            <v>N/A</v>
          </cell>
          <cell r="AT140" t="str">
            <v>N/A</v>
          </cell>
          <cell r="AU140" t="str">
            <v>N/A</v>
          </cell>
          <cell r="AV140" t="str">
            <v>N/A</v>
          </cell>
          <cell r="AW140" t="str">
            <v>N/A</v>
          </cell>
          <cell r="AX140" t="str">
            <v>N/A</v>
          </cell>
          <cell r="AY140" t="str">
            <v>N/A</v>
          </cell>
          <cell r="AZ140" t="str">
            <v>N/A</v>
          </cell>
          <cell r="BA140" t="e">
            <v>#VALUE!</v>
          </cell>
          <cell r="BB140" t="str">
            <v>N/A</v>
          </cell>
          <cell r="BC140" t="str">
            <v>N/A</v>
          </cell>
          <cell r="BD140" t="str">
            <v>N/A</v>
          </cell>
          <cell r="BE140" t="str">
            <v>N/A</v>
          </cell>
          <cell r="BF140" t="str">
            <v>N/A</v>
          </cell>
          <cell r="BG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  <cell r="AI141" t="str">
            <v>N/A</v>
          </cell>
          <cell r="AJ141" t="str">
            <v>N/A</v>
          </cell>
          <cell r="AK141" t="str">
            <v>N/A</v>
          </cell>
          <cell r="AL141" t="str">
            <v>N/A</v>
          </cell>
          <cell r="AM141" t="str">
            <v>N/A</v>
          </cell>
          <cell r="AN141" t="str">
            <v>N/A</v>
          </cell>
          <cell r="AO141" t="str">
            <v>N/A</v>
          </cell>
          <cell r="AP141" t="str">
            <v>N/A</v>
          </cell>
          <cell r="AQ141" t="str">
            <v>N/A</v>
          </cell>
          <cell r="AR141" t="str">
            <v>N/A</v>
          </cell>
          <cell r="AS141" t="str">
            <v>N/A</v>
          </cell>
          <cell r="AT141" t="str">
            <v>N/A</v>
          </cell>
          <cell r="AU141" t="str">
            <v>N/A</v>
          </cell>
          <cell r="AV141" t="str">
            <v>N/A</v>
          </cell>
          <cell r="AW141" t="str">
            <v>N/A</v>
          </cell>
          <cell r="AX141" t="str">
            <v>N/A</v>
          </cell>
          <cell r="AY141" t="str">
            <v>N/A</v>
          </cell>
          <cell r="AZ141" t="str">
            <v>N/A</v>
          </cell>
          <cell r="BA141" t="e">
            <v>#VALUE!</v>
          </cell>
          <cell r="BB141" t="str">
            <v>N/A</v>
          </cell>
          <cell r="BC141" t="str">
            <v>N/A</v>
          </cell>
          <cell r="BD141" t="str">
            <v>N/A</v>
          </cell>
          <cell r="BE141" t="str">
            <v>N/A</v>
          </cell>
          <cell r="BF141" t="str">
            <v>N/A</v>
          </cell>
          <cell r="BG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  <cell r="AI142" t="str">
            <v>N/A</v>
          </cell>
          <cell r="AJ142" t="str">
            <v>N/A</v>
          </cell>
          <cell r="AK142" t="str">
            <v>N/A</v>
          </cell>
          <cell r="AL142" t="str">
            <v>N/A</v>
          </cell>
          <cell r="AM142" t="str">
            <v>N/A</v>
          </cell>
          <cell r="AN142" t="str">
            <v>N/A</v>
          </cell>
          <cell r="AO142" t="str">
            <v>N/A</v>
          </cell>
          <cell r="AP142" t="str">
            <v>N/A</v>
          </cell>
          <cell r="AQ142" t="str">
            <v>N/A</v>
          </cell>
          <cell r="AR142" t="str">
            <v>N/A</v>
          </cell>
          <cell r="AS142" t="str">
            <v>N/A</v>
          </cell>
          <cell r="AT142" t="str">
            <v>N/A</v>
          </cell>
          <cell r="AU142" t="str">
            <v>N/A</v>
          </cell>
          <cell r="AV142" t="str">
            <v>N/A</v>
          </cell>
          <cell r="AW142" t="str">
            <v>N/A</v>
          </cell>
          <cell r="AX142" t="str">
            <v>N/A</v>
          </cell>
          <cell r="AY142" t="str">
            <v>N/A</v>
          </cell>
          <cell r="AZ142" t="str">
            <v>N/A</v>
          </cell>
          <cell r="BA142" t="e">
            <v>#VALUE!</v>
          </cell>
          <cell r="BB142" t="str">
            <v>N/A</v>
          </cell>
          <cell r="BC142" t="str">
            <v>N/A</v>
          </cell>
          <cell r="BD142" t="str">
            <v>N/A</v>
          </cell>
          <cell r="BE142" t="str">
            <v>N/A</v>
          </cell>
          <cell r="BF142" t="str">
            <v>N/A</v>
          </cell>
          <cell r="BG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  <cell r="AI143" t="str">
            <v>N/A</v>
          </cell>
          <cell r="AJ143" t="str">
            <v>N/A</v>
          </cell>
          <cell r="AK143" t="str">
            <v>N/A</v>
          </cell>
          <cell r="AL143" t="str">
            <v>N/A</v>
          </cell>
          <cell r="AM143" t="str">
            <v>N/A</v>
          </cell>
          <cell r="AN143" t="str">
            <v>N/A</v>
          </cell>
          <cell r="AO143" t="str">
            <v>N/A</v>
          </cell>
          <cell r="AP143" t="str">
            <v>N/A</v>
          </cell>
          <cell r="AQ143" t="str">
            <v>N/A</v>
          </cell>
          <cell r="AR143" t="str">
            <v>N/A</v>
          </cell>
          <cell r="AS143" t="str">
            <v>N/A</v>
          </cell>
          <cell r="AT143" t="str">
            <v>N/A</v>
          </cell>
          <cell r="AU143" t="str">
            <v>N/A</v>
          </cell>
          <cell r="AV143" t="str">
            <v>N/A</v>
          </cell>
          <cell r="AW143" t="str">
            <v>N/A</v>
          </cell>
          <cell r="AX143" t="str">
            <v>N/A</v>
          </cell>
          <cell r="AY143" t="str">
            <v>N/A</v>
          </cell>
          <cell r="AZ143" t="str">
            <v>N/A</v>
          </cell>
          <cell r="BA143" t="e">
            <v>#VALUE!</v>
          </cell>
          <cell r="BB143" t="str">
            <v>N/A</v>
          </cell>
          <cell r="BC143" t="str">
            <v>N/A</v>
          </cell>
          <cell r="BD143" t="str">
            <v>N/A</v>
          </cell>
          <cell r="BE143" t="str">
            <v>N/A</v>
          </cell>
          <cell r="BF143" t="str">
            <v>N/A</v>
          </cell>
          <cell r="BG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I144" t="str">
            <v>N/A</v>
          </cell>
          <cell r="AJ144" t="str">
            <v>N/A</v>
          </cell>
          <cell r="AK144" t="str">
            <v>N/A</v>
          </cell>
          <cell r="AL144" t="str">
            <v>N/A</v>
          </cell>
          <cell r="AM144" t="str">
            <v>N/A</v>
          </cell>
          <cell r="AN144" t="str">
            <v>N/A</v>
          </cell>
          <cell r="AO144" t="str">
            <v>N/A</v>
          </cell>
          <cell r="AP144" t="str">
            <v>N/A</v>
          </cell>
          <cell r="AQ144" t="str">
            <v>N/A</v>
          </cell>
          <cell r="AR144" t="str">
            <v>N/A</v>
          </cell>
          <cell r="AS144" t="str">
            <v>N/A</v>
          </cell>
          <cell r="AT144" t="str">
            <v>N/A</v>
          </cell>
          <cell r="AU144" t="str">
            <v>N/A</v>
          </cell>
          <cell r="AV144" t="str">
            <v>N/A</v>
          </cell>
          <cell r="AW144" t="str">
            <v>N/A</v>
          </cell>
          <cell r="AX144" t="str">
            <v>N/A</v>
          </cell>
          <cell r="AY144" t="str">
            <v>N/A</v>
          </cell>
          <cell r="AZ144" t="str">
            <v>N/A</v>
          </cell>
          <cell r="BA144" t="e">
            <v>#VALUE!</v>
          </cell>
          <cell r="BB144" t="str">
            <v>N/A</v>
          </cell>
          <cell r="BC144" t="str">
            <v>N/A</v>
          </cell>
          <cell r="BD144" t="str">
            <v>N/A</v>
          </cell>
          <cell r="BE144" t="str">
            <v>N/A</v>
          </cell>
          <cell r="BF144" t="str">
            <v>N/A</v>
          </cell>
          <cell r="BG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  <cell r="AI145" t="str">
            <v>N/A</v>
          </cell>
          <cell r="AJ145" t="str">
            <v>N/A</v>
          </cell>
          <cell r="AK145" t="str">
            <v>N/A</v>
          </cell>
          <cell r="AL145" t="str">
            <v>N/A</v>
          </cell>
          <cell r="AM145" t="str">
            <v>N/A</v>
          </cell>
          <cell r="AN145" t="str">
            <v>N/A</v>
          </cell>
          <cell r="AO145" t="str">
            <v>N/A</v>
          </cell>
          <cell r="AP145" t="str">
            <v>N/A</v>
          </cell>
          <cell r="AQ145" t="str">
            <v>N/A</v>
          </cell>
          <cell r="AR145" t="str">
            <v>N/A</v>
          </cell>
          <cell r="AS145" t="str">
            <v>N/A</v>
          </cell>
          <cell r="AT145" t="str">
            <v>N/A</v>
          </cell>
          <cell r="AU145" t="str">
            <v>N/A</v>
          </cell>
          <cell r="AV145" t="str">
            <v>N/A</v>
          </cell>
          <cell r="AW145" t="str">
            <v>N/A</v>
          </cell>
          <cell r="AX145" t="str">
            <v>N/A</v>
          </cell>
          <cell r="AY145" t="str">
            <v>N/A</v>
          </cell>
          <cell r="AZ145" t="str">
            <v>N/A</v>
          </cell>
          <cell r="BA145" t="e">
            <v>#VALUE!</v>
          </cell>
          <cell r="BB145" t="str">
            <v>N/A</v>
          </cell>
          <cell r="BC145" t="str">
            <v>N/A</v>
          </cell>
          <cell r="BD145" t="str">
            <v>N/A</v>
          </cell>
          <cell r="BE145" t="str">
            <v>N/A</v>
          </cell>
          <cell r="BF145" t="str">
            <v>N/A</v>
          </cell>
          <cell r="BG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I146" t="str">
            <v>N/A</v>
          </cell>
          <cell r="AJ146" t="str">
            <v>N/A</v>
          </cell>
          <cell r="AK146" t="str">
            <v>N/A</v>
          </cell>
          <cell r="AL146" t="str">
            <v>N/A</v>
          </cell>
          <cell r="AM146" t="str">
            <v>N/A</v>
          </cell>
          <cell r="AN146" t="str">
            <v>N/A</v>
          </cell>
          <cell r="AO146" t="str">
            <v>N/A</v>
          </cell>
          <cell r="AP146" t="str">
            <v>N/A</v>
          </cell>
          <cell r="AQ146" t="str">
            <v>N/A</v>
          </cell>
          <cell r="AR146" t="str">
            <v>N/A</v>
          </cell>
          <cell r="AS146" t="str">
            <v>N/A</v>
          </cell>
          <cell r="AT146" t="str">
            <v>N/A</v>
          </cell>
          <cell r="AU146" t="str">
            <v>N/A</v>
          </cell>
          <cell r="AV146" t="str">
            <v>N/A</v>
          </cell>
          <cell r="AW146" t="str">
            <v>N/A</v>
          </cell>
          <cell r="AX146" t="str">
            <v>N/A</v>
          </cell>
          <cell r="AY146" t="str">
            <v>N/A</v>
          </cell>
          <cell r="AZ146" t="str">
            <v>N/A</v>
          </cell>
          <cell r="BA146" t="e">
            <v>#VALUE!</v>
          </cell>
          <cell r="BB146" t="str">
            <v>N/A</v>
          </cell>
          <cell r="BC146" t="str">
            <v>N/A</v>
          </cell>
          <cell r="BD146" t="str">
            <v>N/A</v>
          </cell>
          <cell r="BE146" t="str">
            <v>N/A</v>
          </cell>
          <cell r="BF146" t="str">
            <v>N/A</v>
          </cell>
          <cell r="BG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  <cell r="AI147" t="str">
            <v>N/A</v>
          </cell>
          <cell r="AJ147" t="str">
            <v>N/A</v>
          </cell>
          <cell r="AK147" t="str">
            <v>N/A</v>
          </cell>
          <cell r="AL147" t="str">
            <v>N/A</v>
          </cell>
          <cell r="AM147" t="str">
            <v>N/A</v>
          </cell>
          <cell r="AN147" t="str">
            <v>N/A</v>
          </cell>
          <cell r="AO147" t="str">
            <v>N/A</v>
          </cell>
          <cell r="AP147" t="str">
            <v>N/A</v>
          </cell>
          <cell r="AQ147" t="str">
            <v>N/A</v>
          </cell>
          <cell r="AR147" t="str">
            <v>N/A</v>
          </cell>
          <cell r="AS147" t="str">
            <v>N/A</v>
          </cell>
          <cell r="AT147" t="str">
            <v>N/A</v>
          </cell>
          <cell r="AU147" t="str">
            <v>N/A</v>
          </cell>
          <cell r="AV147" t="str">
            <v>N/A</v>
          </cell>
          <cell r="AW147" t="str">
            <v>N/A</v>
          </cell>
          <cell r="AX147" t="str">
            <v>N/A</v>
          </cell>
          <cell r="AY147" t="str">
            <v>N/A</v>
          </cell>
          <cell r="AZ147" t="str">
            <v>N/A</v>
          </cell>
          <cell r="BA147" t="e">
            <v>#VALUE!</v>
          </cell>
          <cell r="BB147" t="str">
            <v>N/A</v>
          </cell>
          <cell r="BC147" t="str">
            <v>N/A</v>
          </cell>
          <cell r="BD147" t="str">
            <v>N/A</v>
          </cell>
          <cell r="BE147" t="str">
            <v>N/A</v>
          </cell>
          <cell r="BF147" t="str">
            <v>N/A</v>
          </cell>
          <cell r="BG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I148" t="str">
            <v>N/A</v>
          </cell>
          <cell r="AJ148" t="str">
            <v>N/A</v>
          </cell>
          <cell r="AK148" t="str">
            <v>N/A</v>
          </cell>
          <cell r="AL148" t="str">
            <v>N/A</v>
          </cell>
          <cell r="AM148" t="str">
            <v>N/A</v>
          </cell>
          <cell r="AN148" t="str">
            <v>N/A</v>
          </cell>
          <cell r="AO148" t="str">
            <v>N/A</v>
          </cell>
          <cell r="AP148" t="str">
            <v>N/A</v>
          </cell>
          <cell r="AQ148" t="str">
            <v>N/A</v>
          </cell>
          <cell r="AR148" t="str">
            <v>N/A</v>
          </cell>
          <cell r="AS148" t="str">
            <v>N/A</v>
          </cell>
          <cell r="AT148" t="str">
            <v>N/A</v>
          </cell>
          <cell r="AU148" t="str">
            <v>N/A</v>
          </cell>
          <cell r="AV148" t="str">
            <v>N/A</v>
          </cell>
          <cell r="AW148" t="str">
            <v>N/A</v>
          </cell>
          <cell r="AX148" t="str">
            <v>N/A</v>
          </cell>
          <cell r="AY148" t="str">
            <v>N/A</v>
          </cell>
          <cell r="AZ148" t="str">
            <v>N/A</v>
          </cell>
          <cell r="BA148" t="e">
            <v>#VALUE!</v>
          </cell>
          <cell r="BB148" t="str">
            <v>N/A</v>
          </cell>
          <cell r="BC148" t="str">
            <v>N/A</v>
          </cell>
          <cell r="BD148" t="str">
            <v>N/A</v>
          </cell>
          <cell r="BE148" t="str">
            <v>N/A</v>
          </cell>
          <cell r="BF148" t="str">
            <v>N/A</v>
          </cell>
          <cell r="BG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  <cell r="AI149" t="str">
            <v>N/A</v>
          </cell>
          <cell r="AJ149" t="str">
            <v>N/A</v>
          </cell>
          <cell r="AK149" t="str">
            <v>N/A</v>
          </cell>
          <cell r="AL149" t="str">
            <v>N/A</v>
          </cell>
          <cell r="AM149" t="str">
            <v>N/A</v>
          </cell>
          <cell r="AN149" t="str">
            <v>N/A</v>
          </cell>
          <cell r="AO149" t="str">
            <v>N/A</v>
          </cell>
          <cell r="AP149" t="str">
            <v>N/A</v>
          </cell>
          <cell r="AQ149" t="str">
            <v>N/A</v>
          </cell>
          <cell r="AR149" t="str">
            <v>N/A</v>
          </cell>
          <cell r="AS149" t="str">
            <v>N/A</v>
          </cell>
          <cell r="AT149" t="str">
            <v>N/A</v>
          </cell>
          <cell r="AU149" t="str">
            <v>N/A</v>
          </cell>
          <cell r="AV149" t="str">
            <v>N/A</v>
          </cell>
          <cell r="AW149" t="str">
            <v>N/A</v>
          </cell>
          <cell r="AX149" t="str">
            <v>N/A</v>
          </cell>
          <cell r="AY149" t="str">
            <v>N/A</v>
          </cell>
          <cell r="AZ149" t="str">
            <v>N/A</v>
          </cell>
          <cell r="BA149" t="e">
            <v>#VALUE!</v>
          </cell>
          <cell r="BB149" t="str">
            <v>N/A</v>
          </cell>
          <cell r="BC149" t="str">
            <v>N/A</v>
          </cell>
          <cell r="BD149" t="str">
            <v>N/A</v>
          </cell>
          <cell r="BE149" t="str">
            <v>N/A</v>
          </cell>
          <cell r="BF149" t="str">
            <v>N/A</v>
          </cell>
          <cell r="BG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I150" t="str">
            <v>N/A</v>
          </cell>
          <cell r="AJ150" t="str">
            <v>N/A</v>
          </cell>
          <cell r="AK150" t="str">
            <v>N/A</v>
          </cell>
          <cell r="AL150" t="str">
            <v>N/A</v>
          </cell>
          <cell r="AM150" t="str">
            <v>N/A</v>
          </cell>
          <cell r="AN150" t="str">
            <v>N/A</v>
          </cell>
          <cell r="AO150" t="str">
            <v>N/A</v>
          </cell>
          <cell r="AP150" t="str">
            <v>N/A</v>
          </cell>
          <cell r="AQ150" t="str">
            <v>N/A</v>
          </cell>
          <cell r="AR150" t="str">
            <v>N/A</v>
          </cell>
          <cell r="AS150" t="str">
            <v>N/A</v>
          </cell>
          <cell r="AT150" t="str">
            <v>N/A</v>
          </cell>
          <cell r="AU150" t="str">
            <v>N/A</v>
          </cell>
          <cell r="AV150" t="str">
            <v>N/A</v>
          </cell>
          <cell r="AW150" t="str">
            <v>N/A</v>
          </cell>
          <cell r="AX150" t="str">
            <v>N/A</v>
          </cell>
          <cell r="AY150" t="str">
            <v>N/A</v>
          </cell>
          <cell r="AZ150" t="str">
            <v>N/A</v>
          </cell>
          <cell r="BA150" t="e">
            <v>#VALUE!</v>
          </cell>
          <cell r="BB150" t="str">
            <v>N/A</v>
          </cell>
          <cell r="BC150" t="str">
            <v>N/A</v>
          </cell>
          <cell r="BD150" t="str">
            <v>N/A</v>
          </cell>
          <cell r="BE150" t="str">
            <v>N/A</v>
          </cell>
          <cell r="BF150" t="str">
            <v>N/A</v>
          </cell>
          <cell r="BG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I151" t="str">
            <v>N/A</v>
          </cell>
          <cell r="AJ151" t="str">
            <v>N/A</v>
          </cell>
          <cell r="AK151" t="str">
            <v>N/A</v>
          </cell>
          <cell r="AL151" t="str">
            <v>N/A</v>
          </cell>
          <cell r="AM151" t="str">
            <v>N/A</v>
          </cell>
          <cell r="AN151" t="str">
            <v>N/A</v>
          </cell>
          <cell r="AO151" t="str">
            <v>N/A</v>
          </cell>
          <cell r="AP151" t="str">
            <v>N/A</v>
          </cell>
          <cell r="AQ151" t="str">
            <v>N/A</v>
          </cell>
          <cell r="AR151" t="str">
            <v>N/A</v>
          </cell>
          <cell r="AS151" t="str">
            <v>N/A</v>
          </cell>
          <cell r="AT151" t="str">
            <v>N/A</v>
          </cell>
          <cell r="AU151" t="str">
            <v>N/A</v>
          </cell>
          <cell r="AV151" t="str">
            <v>N/A</v>
          </cell>
          <cell r="AW151" t="str">
            <v>N/A</v>
          </cell>
          <cell r="AX151" t="str">
            <v>N/A</v>
          </cell>
          <cell r="AY151" t="str">
            <v>N/A</v>
          </cell>
          <cell r="AZ151" t="str">
            <v>N/A</v>
          </cell>
          <cell r="BA151" t="e">
            <v>#VALUE!</v>
          </cell>
          <cell r="BB151" t="str">
            <v>N/A</v>
          </cell>
          <cell r="BC151" t="str">
            <v>N/A</v>
          </cell>
          <cell r="BD151" t="str">
            <v>N/A</v>
          </cell>
          <cell r="BE151" t="str">
            <v>N/A</v>
          </cell>
          <cell r="BF151" t="str">
            <v>N/A</v>
          </cell>
          <cell r="BG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 t="str">
            <v>N/A</v>
          </cell>
          <cell r="AI152" t="str">
            <v>N/A</v>
          </cell>
          <cell r="AJ152" t="str">
            <v>N/A</v>
          </cell>
          <cell r="AK152" t="str">
            <v>N/A</v>
          </cell>
          <cell r="AL152" t="str">
            <v>N/A</v>
          </cell>
          <cell r="AM152" t="str">
            <v>N/A</v>
          </cell>
          <cell r="AN152" t="str">
            <v>N/A</v>
          </cell>
          <cell r="AO152" t="str">
            <v>N/A</v>
          </cell>
          <cell r="AP152" t="str">
            <v>N/A</v>
          </cell>
          <cell r="AQ152" t="str">
            <v>N/A</v>
          </cell>
          <cell r="AR152" t="str">
            <v>N/A</v>
          </cell>
          <cell r="AS152" t="str">
            <v>N/A</v>
          </cell>
          <cell r="AT152" t="str">
            <v>N/A</v>
          </cell>
          <cell r="AU152" t="str">
            <v>N/A</v>
          </cell>
          <cell r="AV152" t="str">
            <v>N/A</v>
          </cell>
          <cell r="AW152" t="str">
            <v>N/A</v>
          </cell>
          <cell r="AX152" t="str">
            <v>N/A</v>
          </cell>
          <cell r="AY152" t="str">
            <v>N/A</v>
          </cell>
          <cell r="AZ152" t="str">
            <v>N/A</v>
          </cell>
          <cell r="BA152" t="e">
            <v>#VALUE!</v>
          </cell>
          <cell r="BB152" t="str">
            <v>N/A</v>
          </cell>
          <cell r="BC152" t="str">
            <v>N/A</v>
          </cell>
          <cell r="BD152" t="str">
            <v>N/A</v>
          </cell>
          <cell r="BE152" t="str">
            <v>N/A</v>
          </cell>
          <cell r="BF152" t="str">
            <v>N/A</v>
          </cell>
          <cell r="BG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I153" t="str">
            <v>N/A</v>
          </cell>
          <cell r="AJ153" t="str">
            <v>N/A</v>
          </cell>
          <cell r="AK153" t="str">
            <v>N/A</v>
          </cell>
          <cell r="AL153" t="str">
            <v>N/A</v>
          </cell>
          <cell r="AM153" t="str">
            <v>N/A</v>
          </cell>
          <cell r="AN153" t="str">
            <v>N/A</v>
          </cell>
          <cell r="AO153" t="str">
            <v>N/A</v>
          </cell>
          <cell r="AP153" t="str">
            <v>N/A</v>
          </cell>
          <cell r="AQ153" t="str">
            <v>N/A</v>
          </cell>
          <cell r="AR153" t="str">
            <v>N/A</v>
          </cell>
          <cell r="AS153" t="str">
            <v>N/A</v>
          </cell>
          <cell r="AT153" t="str">
            <v>N/A</v>
          </cell>
          <cell r="AU153" t="str">
            <v>N/A</v>
          </cell>
          <cell r="AV153" t="str">
            <v>N/A</v>
          </cell>
          <cell r="AW153" t="str">
            <v>N/A</v>
          </cell>
          <cell r="AX153" t="str">
            <v>N/A</v>
          </cell>
          <cell r="AY153" t="str">
            <v>N/A</v>
          </cell>
          <cell r="AZ153" t="str">
            <v>N/A</v>
          </cell>
          <cell r="BA153" t="e">
            <v>#VALUE!</v>
          </cell>
          <cell r="BB153" t="str">
            <v>N/A</v>
          </cell>
          <cell r="BC153" t="str">
            <v>N/A</v>
          </cell>
          <cell r="BD153" t="str">
            <v>N/A</v>
          </cell>
          <cell r="BE153" t="str">
            <v>N/A</v>
          </cell>
          <cell r="BF153" t="str">
            <v>N/A</v>
          </cell>
          <cell r="BG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  <cell r="AI154" t="str">
            <v>N/A</v>
          </cell>
          <cell r="AJ154" t="str">
            <v>N/A</v>
          </cell>
          <cell r="AK154" t="str">
            <v>N/A</v>
          </cell>
          <cell r="AL154" t="str">
            <v>N/A</v>
          </cell>
          <cell r="AM154" t="str">
            <v>N/A</v>
          </cell>
          <cell r="AN154" t="str">
            <v>N/A</v>
          </cell>
          <cell r="AO154" t="str">
            <v>N/A</v>
          </cell>
          <cell r="AP154" t="str">
            <v>N/A</v>
          </cell>
          <cell r="AQ154" t="str">
            <v>N/A</v>
          </cell>
          <cell r="AR154" t="str">
            <v>N/A</v>
          </cell>
          <cell r="AS154" t="str">
            <v>N/A</v>
          </cell>
          <cell r="AT154" t="str">
            <v>N/A</v>
          </cell>
          <cell r="AU154" t="str">
            <v>N/A</v>
          </cell>
          <cell r="AV154" t="str">
            <v>N/A</v>
          </cell>
          <cell r="AW154" t="str">
            <v>N/A</v>
          </cell>
          <cell r="AX154" t="str">
            <v>N/A</v>
          </cell>
          <cell r="AY154" t="str">
            <v>N/A</v>
          </cell>
          <cell r="AZ154" t="str">
            <v>N/A</v>
          </cell>
          <cell r="BA154" t="e">
            <v>#VALUE!</v>
          </cell>
          <cell r="BB154" t="str">
            <v>N/A</v>
          </cell>
          <cell r="BC154" t="str">
            <v>N/A</v>
          </cell>
          <cell r="BD154" t="str">
            <v>N/A</v>
          </cell>
          <cell r="BE154" t="str">
            <v>N/A</v>
          </cell>
          <cell r="BF154" t="str">
            <v>N/A</v>
          </cell>
          <cell r="BG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I155" t="str">
            <v>N/A</v>
          </cell>
          <cell r="AJ155" t="str">
            <v>N/A</v>
          </cell>
          <cell r="AK155" t="str">
            <v>N/A</v>
          </cell>
          <cell r="AL155" t="str">
            <v>N/A</v>
          </cell>
          <cell r="AM155" t="str">
            <v>N/A</v>
          </cell>
          <cell r="AN155" t="str">
            <v>N/A</v>
          </cell>
          <cell r="AO155" t="str">
            <v>N/A</v>
          </cell>
          <cell r="AP155" t="str">
            <v>N/A</v>
          </cell>
          <cell r="AQ155" t="str">
            <v>N/A</v>
          </cell>
          <cell r="AR155" t="str">
            <v>N/A</v>
          </cell>
          <cell r="AS155" t="str">
            <v>N/A</v>
          </cell>
          <cell r="AT155" t="str">
            <v>N/A</v>
          </cell>
          <cell r="AU155" t="str">
            <v>N/A</v>
          </cell>
          <cell r="AV155" t="str">
            <v>N/A</v>
          </cell>
          <cell r="AW155" t="str">
            <v>N/A</v>
          </cell>
          <cell r="AX155" t="str">
            <v>N/A</v>
          </cell>
          <cell r="AY155" t="str">
            <v>N/A</v>
          </cell>
          <cell r="AZ155" t="str">
            <v>N/A</v>
          </cell>
          <cell r="BA155" t="e">
            <v>#VALUE!</v>
          </cell>
          <cell r="BB155" t="str">
            <v>N/A</v>
          </cell>
          <cell r="BC155" t="str">
            <v>N/A</v>
          </cell>
          <cell r="BD155" t="str">
            <v>N/A</v>
          </cell>
          <cell r="BE155" t="str">
            <v>N/A</v>
          </cell>
          <cell r="BF155" t="str">
            <v>N/A</v>
          </cell>
          <cell r="BG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I156" t="str">
            <v>N/A</v>
          </cell>
          <cell r="AJ156" t="str">
            <v>N/A</v>
          </cell>
          <cell r="AK156" t="str">
            <v>N/A</v>
          </cell>
          <cell r="AL156" t="str">
            <v>N/A</v>
          </cell>
          <cell r="AM156" t="str">
            <v>N/A</v>
          </cell>
          <cell r="AN156" t="str">
            <v>N/A</v>
          </cell>
          <cell r="AO156" t="str">
            <v>N/A</v>
          </cell>
          <cell r="AP156" t="str">
            <v>N/A</v>
          </cell>
          <cell r="AQ156" t="str">
            <v>N/A</v>
          </cell>
          <cell r="AR156" t="str">
            <v>N/A</v>
          </cell>
          <cell r="AS156" t="str">
            <v>N/A</v>
          </cell>
          <cell r="AT156" t="str">
            <v>N/A</v>
          </cell>
          <cell r="AU156" t="str">
            <v>N/A</v>
          </cell>
          <cell r="AV156" t="str">
            <v>N/A</v>
          </cell>
          <cell r="AW156" t="str">
            <v>N/A</v>
          </cell>
          <cell r="AX156" t="str">
            <v>N/A</v>
          </cell>
          <cell r="AY156" t="str">
            <v>N/A</v>
          </cell>
          <cell r="AZ156" t="str">
            <v>N/A</v>
          </cell>
          <cell r="BA156" t="e">
            <v>#VALUE!</v>
          </cell>
          <cell r="BB156" t="str">
            <v>N/A</v>
          </cell>
          <cell r="BC156" t="str">
            <v>N/A</v>
          </cell>
          <cell r="BD156" t="str">
            <v>N/A</v>
          </cell>
          <cell r="BE156" t="str">
            <v>N/A</v>
          </cell>
          <cell r="BF156" t="str">
            <v>N/A</v>
          </cell>
          <cell r="BG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I157" t="str">
            <v>N/A</v>
          </cell>
          <cell r="AJ157" t="str">
            <v>N/A</v>
          </cell>
          <cell r="AK157" t="str">
            <v>N/A</v>
          </cell>
          <cell r="AL157" t="str">
            <v>N/A</v>
          </cell>
          <cell r="AM157" t="str">
            <v>N/A</v>
          </cell>
          <cell r="AN157" t="str">
            <v>N/A</v>
          </cell>
          <cell r="AO157" t="str">
            <v>N/A</v>
          </cell>
          <cell r="AP157" t="str">
            <v>N/A</v>
          </cell>
          <cell r="AQ157" t="str">
            <v>N/A</v>
          </cell>
          <cell r="AR157" t="str">
            <v>N/A</v>
          </cell>
          <cell r="AS157" t="str">
            <v>N/A</v>
          </cell>
          <cell r="AT157" t="str">
            <v>N/A</v>
          </cell>
          <cell r="AU157" t="str">
            <v>N/A</v>
          </cell>
          <cell r="AV157" t="str">
            <v>N/A</v>
          </cell>
          <cell r="AW157" t="str">
            <v>N/A</v>
          </cell>
          <cell r="AX157" t="str">
            <v>N/A</v>
          </cell>
          <cell r="AY157" t="str">
            <v>N/A</v>
          </cell>
          <cell r="AZ157" t="str">
            <v>N/A</v>
          </cell>
          <cell r="BA157" t="e">
            <v>#VALUE!</v>
          </cell>
          <cell r="BB157" t="str">
            <v>N/A</v>
          </cell>
          <cell r="BC157" t="str">
            <v>N/A</v>
          </cell>
          <cell r="BD157" t="str">
            <v>N/A</v>
          </cell>
          <cell r="BE157" t="str">
            <v>N/A</v>
          </cell>
          <cell r="BF157" t="str">
            <v>N/A</v>
          </cell>
          <cell r="BG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I158" t="str">
            <v>N/A</v>
          </cell>
          <cell r="AJ158" t="str">
            <v>N/A</v>
          </cell>
          <cell r="AK158" t="str">
            <v>N/A</v>
          </cell>
          <cell r="AL158" t="str">
            <v>N/A</v>
          </cell>
          <cell r="AM158" t="str">
            <v>N/A</v>
          </cell>
          <cell r="AN158" t="str">
            <v>N/A</v>
          </cell>
          <cell r="AO158" t="str">
            <v>N/A</v>
          </cell>
          <cell r="AP158" t="str">
            <v>N/A</v>
          </cell>
          <cell r="AQ158" t="str">
            <v>N/A</v>
          </cell>
          <cell r="AR158" t="str">
            <v>N/A</v>
          </cell>
          <cell r="AS158" t="str">
            <v>N/A</v>
          </cell>
          <cell r="AT158" t="str">
            <v>N/A</v>
          </cell>
          <cell r="AU158" t="str">
            <v>N/A</v>
          </cell>
          <cell r="AV158" t="str">
            <v>N/A</v>
          </cell>
          <cell r="AW158" t="str">
            <v>N/A</v>
          </cell>
          <cell r="AX158" t="str">
            <v>N/A</v>
          </cell>
          <cell r="AY158" t="str">
            <v>N/A</v>
          </cell>
          <cell r="AZ158" t="str">
            <v>N/A</v>
          </cell>
          <cell r="BA158" t="e">
            <v>#VALUE!</v>
          </cell>
          <cell r="BB158" t="str">
            <v>N/A</v>
          </cell>
          <cell r="BC158" t="str">
            <v>N/A</v>
          </cell>
          <cell r="BD158" t="str">
            <v>N/A</v>
          </cell>
          <cell r="BE158" t="str">
            <v>N/A</v>
          </cell>
          <cell r="BF158" t="str">
            <v>N/A</v>
          </cell>
          <cell r="BG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  <cell r="AI159" t="str">
            <v>N/A</v>
          </cell>
          <cell r="AJ159" t="str">
            <v>N/A</v>
          </cell>
          <cell r="AK159" t="str">
            <v>N/A</v>
          </cell>
          <cell r="AL159" t="str">
            <v>N/A</v>
          </cell>
          <cell r="AM159" t="str">
            <v>N/A</v>
          </cell>
          <cell r="AN159" t="str">
            <v>N/A</v>
          </cell>
          <cell r="AO159" t="str">
            <v>N/A</v>
          </cell>
          <cell r="AP159" t="str">
            <v>N/A</v>
          </cell>
          <cell r="AQ159" t="str">
            <v>N/A</v>
          </cell>
          <cell r="AR159" t="str">
            <v>N/A</v>
          </cell>
          <cell r="AS159" t="str">
            <v>N/A</v>
          </cell>
          <cell r="AT159" t="str">
            <v>N/A</v>
          </cell>
          <cell r="AU159" t="str">
            <v>N/A</v>
          </cell>
          <cell r="AV159" t="str">
            <v>N/A</v>
          </cell>
          <cell r="AW159" t="str">
            <v>N/A</v>
          </cell>
          <cell r="AX159" t="str">
            <v>N/A</v>
          </cell>
          <cell r="AY159" t="str">
            <v>N/A</v>
          </cell>
          <cell r="AZ159" t="str">
            <v>N/A</v>
          </cell>
          <cell r="BA159" t="e">
            <v>#VALUE!</v>
          </cell>
          <cell r="BB159" t="str">
            <v>N/A</v>
          </cell>
          <cell r="BC159" t="str">
            <v>N/A</v>
          </cell>
          <cell r="BD159" t="str">
            <v>N/A</v>
          </cell>
          <cell r="BE159" t="str">
            <v>N/A</v>
          </cell>
          <cell r="BF159" t="str">
            <v>N/A</v>
          </cell>
          <cell r="BG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I160" t="str">
            <v>N/A</v>
          </cell>
          <cell r="AJ160" t="str">
            <v>N/A</v>
          </cell>
          <cell r="AK160" t="str">
            <v>N/A</v>
          </cell>
          <cell r="AL160" t="str">
            <v>N/A</v>
          </cell>
          <cell r="AM160" t="str">
            <v>N/A</v>
          </cell>
          <cell r="AN160" t="str">
            <v>N/A</v>
          </cell>
          <cell r="AO160" t="str">
            <v>N/A</v>
          </cell>
          <cell r="AP160" t="str">
            <v>N/A</v>
          </cell>
          <cell r="AQ160" t="str">
            <v>N/A</v>
          </cell>
          <cell r="AR160" t="str">
            <v>N/A</v>
          </cell>
          <cell r="AS160" t="str">
            <v>N/A</v>
          </cell>
          <cell r="AT160" t="str">
            <v>N/A</v>
          </cell>
          <cell r="AU160" t="str">
            <v>N/A</v>
          </cell>
          <cell r="AV160" t="str">
            <v>N/A</v>
          </cell>
          <cell r="AW160" t="str">
            <v>N/A</v>
          </cell>
          <cell r="AX160" t="str">
            <v>N/A</v>
          </cell>
          <cell r="AY160" t="str">
            <v>N/A</v>
          </cell>
          <cell r="AZ160" t="str">
            <v>N/A</v>
          </cell>
          <cell r="BA160" t="e">
            <v>#VALUE!</v>
          </cell>
          <cell r="BB160" t="str">
            <v>N/A</v>
          </cell>
          <cell r="BC160" t="str">
            <v>N/A</v>
          </cell>
          <cell r="BD160" t="str">
            <v>N/A</v>
          </cell>
          <cell r="BE160" t="str">
            <v>N/A</v>
          </cell>
          <cell r="BF160" t="str">
            <v>N/A</v>
          </cell>
          <cell r="BG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I161" t="str">
            <v>N/A</v>
          </cell>
          <cell r="AJ161" t="str">
            <v>N/A</v>
          </cell>
          <cell r="AK161" t="str">
            <v>N/A</v>
          </cell>
          <cell r="AL161" t="str">
            <v>N/A</v>
          </cell>
          <cell r="AM161" t="str">
            <v>N/A</v>
          </cell>
          <cell r="AN161" t="str">
            <v>N/A</v>
          </cell>
          <cell r="AO161" t="str">
            <v>N/A</v>
          </cell>
          <cell r="AP161" t="str">
            <v>N/A</v>
          </cell>
          <cell r="AQ161" t="str">
            <v>N/A</v>
          </cell>
          <cell r="AR161" t="str">
            <v>N/A</v>
          </cell>
          <cell r="AS161" t="str">
            <v>N/A</v>
          </cell>
          <cell r="AT161" t="str">
            <v>N/A</v>
          </cell>
          <cell r="AU161" t="str">
            <v>N/A</v>
          </cell>
          <cell r="AV161" t="str">
            <v>N/A</v>
          </cell>
          <cell r="AW161" t="str">
            <v>N/A</v>
          </cell>
          <cell r="AX161" t="str">
            <v>N/A</v>
          </cell>
          <cell r="AY161" t="str">
            <v>N/A</v>
          </cell>
          <cell r="AZ161" t="str">
            <v>N/A</v>
          </cell>
          <cell r="BA161" t="e">
            <v>#VALUE!</v>
          </cell>
          <cell r="BB161" t="str">
            <v>N/A</v>
          </cell>
          <cell r="BC161" t="str">
            <v>N/A</v>
          </cell>
          <cell r="BD161" t="str">
            <v>N/A</v>
          </cell>
          <cell r="BE161" t="str">
            <v>N/A</v>
          </cell>
          <cell r="BF161" t="str">
            <v>N/A</v>
          </cell>
          <cell r="BG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I162" t="str">
            <v>N/A</v>
          </cell>
          <cell r="AJ162" t="str">
            <v>N/A</v>
          </cell>
          <cell r="AK162" t="str">
            <v>N/A</v>
          </cell>
          <cell r="AL162" t="str">
            <v>N/A</v>
          </cell>
          <cell r="AM162" t="str">
            <v>N/A</v>
          </cell>
          <cell r="AN162" t="str">
            <v>N/A</v>
          </cell>
          <cell r="AO162" t="str">
            <v>N/A</v>
          </cell>
          <cell r="AP162" t="str">
            <v>N/A</v>
          </cell>
          <cell r="AQ162" t="str">
            <v>N/A</v>
          </cell>
          <cell r="AR162" t="str">
            <v>N/A</v>
          </cell>
          <cell r="AS162" t="str">
            <v>N/A</v>
          </cell>
          <cell r="AT162" t="str">
            <v>N/A</v>
          </cell>
          <cell r="AU162" t="str">
            <v>N/A</v>
          </cell>
          <cell r="AV162" t="str">
            <v>N/A</v>
          </cell>
          <cell r="AW162" t="str">
            <v>N/A</v>
          </cell>
          <cell r="AX162" t="str">
            <v>N/A</v>
          </cell>
          <cell r="AY162" t="str">
            <v>N/A</v>
          </cell>
          <cell r="AZ162" t="str">
            <v>N/A</v>
          </cell>
          <cell r="BA162" t="e">
            <v>#VALUE!</v>
          </cell>
          <cell r="BB162" t="str">
            <v>N/A</v>
          </cell>
          <cell r="BC162" t="str">
            <v>N/A</v>
          </cell>
          <cell r="BD162" t="str">
            <v>N/A</v>
          </cell>
          <cell r="BE162" t="str">
            <v>N/A</v>
          </cell>
          <cell r="BF162" t="str">
            <v>N/A</v>
          </cell>
          <cell r="BG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  <cell r="AI163" t="str">
            <v>N/A</v>
          </cell>
          <cell r="AJ163" t="str">
            <v>N/A</v>
          </cell>
          <cell r="AK163" t="str">
            <v>N/A</v>
          </cell>
          <cell r="AL163" t="str">
            <v>N/A</v>
          </cell>
          <cell r="AM163" t="str">
            <v>N/A</v>
          </cell>
          <cell r="AN163" t="str">
            <v>N/A</v>
          </cell>
          <cell r="AO163" t="str">
            <v>N/A</v>
          </cell>
          <cell r="AP163" t="str">
            <v>N/A</v>
          </cell>
          <cell r="AQ163" t="str">
            <v>N/A</v>
          </cell>
          <cell r="AR163" t="str">
            <v>N/A</v>
          </cell>
          <cell r="AS163" t="str">
            <v>N/A</v>
          </cell>
          <cell r="AT163" t="str">
            <v>N/A</v>
          </cell>
          <cell r="AU163" t="str">
            <v>N/A</v>
          </cell>
          <cell r="AV163" t="str">
            <v>N/A</v>
          </cell>
          <cell r="AW163" t="str">
            <v>N/A</v>
          </cell>
          <cell r="AX163" t="str">
            <v>N/A</v>
          </cell>
          <cell r="AY163" t="str">
            <v>N/A</v>
          </cell>
          <cell r="AZ163" t="str">
            <v>N/A</v>
          </cell>
          <cell r="BA163" t="e">
            <v>#VALUE!</v>
          </cell>
          <cell r="BB163" t="str">
            <v>N/A</v>
          </cell>
          <cell r="BC163" t="str">
            <v>N/A</v>
          </cell>
          <cell r="BD163" t="str">
            <v>N/A</v>
          </cell>
          <cell r="BE163" t="str">
            <v>N/A</v>
          </cell>
          <cell r="BF163" t="str">
            <v>N/A</v>
          </cell>
          <cell r="BG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 t="str">
            <v>N/A</v>
          </cell>
          <cell r="AI164" t="str">
            <v>N/A</v>
          </cell>
          <cell r="AJ164" t="str">
            <v>N/A</v>
          </cell>
          <cell r="AK164" t="str">
            <v>N/A</v>
          </cell>
          <cell r="AL164" t="str">
            <v>N/A</v>
          </cell>
          <cell r="AM164" t="str">
            <v>N/A</v>
          </cell>
          <cell r="AN164" t="str">
            <v>N/A</v>
          </cell>
          <cell r="AO164" t="str">
            <v>N/A</v>
          </cell>
          <cell r="AP164" t="str">
            <v>N/A</v>
          </cell>
          <cell r="AQ164" t="str">
            <v>N/A</v>
          </cell>
          <cell r="AR164" t="str">
            <v>N/A</v>
          </cell>
          <cell r="AS164" t="str">
            <v>N/A</v>
          </cell>
          <cell r="AT164" t="str">
            <v>N/A</v>
          </cell>
          <cell r="AU164" t="str">
            <v>N/A</v>
          </cell>
          <cell r="AV164" t="str">
            <v>N/A</v>
          </cell>
          <cell r="AW164" t="str">
            <v>N/A</v>
          </cell>
          <cell r="AX164" t="str">
            <v>N/A</v>
          </cell>
          <cell r="AY164" t="str">
            <v>N/A</v>
          </cell>
          <cell r="AZ164" t="str">
            <v>N/A</v>
          </cell>
          <cell r="BA164" t="e">
            <v>#VALUE!</v>
          </cell>
          <cell r="BB164" t="str">
            <v>N/A</v>
          </cell>
          <cell r="BC164" t="str">
            <v>N/A</v>
          </cell>
          <cell r="BD164" t="str">
            <v>N/A</v>
          </cell>
          <cell r="BE164" t="str">
            <v>N/A</v>
          </cell>
          <cell r="BF164" t="str">
            <v>N/A</v>
          </cell>
          <cell r="BG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I165" t="str">
            <v>N/A</v>
          </cell>
          <cell r="AJ165" t="str">
            <v>N/A</v>
          </cell>
          <cell r="AK165" t="str">
            <v>N/A</v>
          </cell>
          <cell r="AL165" t="str">
            <v>N/A</v>
          </cell>
          <cell r="AM165" t="str">
            <v>N/A</v>
          </cell>
          <cell r="AN165" t="str">
            <v>N/A</v>
          </cell>
          <cell r="AO165" t="str">
            <v>N/A</v>
          </cell>
          <cell r="AP165" t="str">
            <v>N/A</v>
          </cell>
          <cell r="AQ165" t="str">
            <v>N/A</v>
          </cell>
          <cell r="AR165" t="str">
            <v>N/A</v>
          </cell>
          <cell r="AS165" t="str">
            <v>N/A</v>
          </cell>
          <cell r="AT165" t="str">
            <v>N/A</v>
          </cell>
          <cell r="AU165" t="str">
            <v>N/A</v>
          </cell>
          <cell r="AV165" t="str">
            <v>N/A</v>
          </cell>
          <cell r="AW165" t="str">
            <v>N/A</v>
          </cell>
          <cell r="AX165" t="str">
            <v>N/A</v>
          </cell>
          <cell r="AY165" t="str">
            <v>N/A</v>
          </cell>
          <cell r="AZ165" t="str">
            <v>N/A</v>
          </cell>
          <cell r="BA165" t="e">
            <v>#VALUE!</v>
          </cell>
          <cell r="BB165" t="str">
            <v>N/A</v>
          </cell>
          <cell r="BC165" t="str">
            <v>N/A</v>
          </cell>
          <cell r="BD165" t="str">
            <v>N/A</v>
          </cell>
          <cell r="BE165" t="str">
            <v>N/A</v>
          </cell>
          <cell r="BF165" t="str">
            <v>N/A</v>
          </cell>
          <cell r="BG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  <cell r="AI166" t="str">
            <v>N/A</v>
          </cell>
          <cell r="AJ166" t="str">
            <v>N/A</v>
          </cell>
          <cell r="AK166" t="str">
            <v>N/A</v>
          </cell>
          <cell r="AL166" t="str">
            <v>N/A</v>
          </cell>
          <cell r="AM166" t="str">
            <v>N/A</v>
          </cell>
          <cell r="AN166" t="str">
            <v>N/A</v>
          </cell>
          <cell r="AO166" t="str">
            <v>N/A</v>
          </cell>
          <cell r="AP166" t="str">
            <v>N/A</v>
          </cell>
          <cell r="AQ166" t="str">
            <v>N/A</v>
          </cell>
          <cell r="AR166" t="str">
            <v>N/A</v>
          </cell>
          <cell r="AS166" t="str">
            <v>N/A</v>
          </cell>
          <cell r="AT166" t="str">
            <v>N/A</v>
          </cell>
          <cell r="AU166" t="str">
            <v>N/A</v>
          </cell>
          <cell r="AV166" t="str">
            <v>N/A</v>
          </cell>
          <cell r="AW166" t="str">
            <v>N/A</v>
          </cell>
          <cell r="AX166" t="str">
            <v>N/A</v>
          </cell>
          <cell r="AY166" t="str">
            <v>N/A</v>
          </cell>
          <cell r="AZ166" t="str">
            <v>N/A</v>
          </cell>
          <cell r="BA166" t="e">
            <v>#VALUE!</v>
          </cell>
          <cell r="BB166" t="str">
            <v>N/A</v>
          </cell>
          <cell r="BC166" t="str">
            <v>N/A</v>
          </cell>
          <cell r="BD166" t="str">
            <v>N/A</v>
          </cell>
          <cell r="BE166" t="str">
            <v>N/A</v>
          </cell>
          <cell r="BF166" t="str">
            <v>N/A</v>
          </cell>
          <cell r="BG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  <cell r="AI167" t="str">
            <v>N/A</v>
          </cell>
          <cell r="AJ167" t="str">
            <v>N/A</v>
          </cell>
          <cell r="AK167" t="str">
            <v>N/A</v>
          </cell>
          <cell r="AL167" t="str">
            <v>N/A</v>
          </cell>
          <cell r="AM167" t="str">
            <v>N/A</v>
          </cell>
          <cell r="AN167" t="str">
            <v>N/A</v>
          </cell>
          <cell r="AO167" t="str">
            <v>N/A</v>
          </cell>
          <cell r="AP167" t="str">
            <v>N/A</v>
          </cell>
          <cell r="AQ167" t="str">
            <v>N/A</v>
          </cell>
          <cell r="AR167" t="str">
            <v>N/A</v>
          </cell>
          <cell r="AS167" t="str">
            <v>N/A</v>
          </cell>
          <cell r="AT167" t="str">
            <v>N/A</v>
          </cell>
          <cell r="AU167" t="str">
            <v>N/A</v>
          </cell>
          <cell r="AV167" t="str">
            <v>N/A</v>
          </cell>
          <cell r="AW167" t="str">
            <v>N/A</v>
          </cell>
          <cell r="AX167" t="str">
            <v>N/A</v>
          </cell>
          <cell r="AY167" t="str">
            <v>N/A</v>
          </cell>
          <cell r="AZ167" t="str">
            <v>N/A</v>
          </cell>
          <cell r="BA167" t="e">
            <v>#VALUE!</v>
          </cell>
          <cell r="BB167" t="str">
            <v>N/A</v>
          </cell>
          <cell r="BC167" t="str">
            <v>N/A</v>
          </cell>
          <cell r="BD167" t="str">
            <v>N/A</v>
          </cell>
          <cell r="BE167" t="str">
            <v>N/A</v>
          </cell>
          <cell r="BF167" t="str">
            <v>N/A</v>
          </cell>
          <cell r="BG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  <cell r="AI168" t="str">
            <v>N/A</v>
          </cell>
          <cell r="AJ168" t="str">
            <v>N/A</v>
          </cell>
          <cell r="AK168" t="str">
            <v>N/A</v>
          </cell>
          <cell r="AL168" t="str">
            <v>N/A</v>
          </cell>
          <cell r="AM168" t="str">
            <v>N/A</v>
          </cell>
          <cell r="AN168" t="str">
            <v>N/A</v>
          </cell>
          <cell r="AO168" t="str">
            <v>N/A</v>
          </cell>
          <cell r="AP168" t="str">
            <v>N/A</v>
          </cell>
          <cell r="AQ168" t="str">
            <v>N/A</v>
          </cell>
          <cell r="AR168" t="str">
            <v>N/A</v>
          </cell>
          <cell r="AS168" t="str">
            <v>N/A</v>
          </cell>
          <cell r="AT168" t="str">
            <v>N/A</v>
          </cell>
          <cell r="AU168" t="str">
            <v>N/A</v>
          </cell>
          <cell r="AV168" t="str">
            <v>N/A</v>
          </cell>
          <cell r="AW168" t="str">
            <v>N/A</v>
          </cell>
          <cell r="AX168" t="str">
            <v>N/A</v>
          </cell>
          <cell r="AY168" t="str">
            <v>N/A</v>
          </cell>
          <cell r="AZ168" t="str">
            <v>N/A</v>
          </cell>
          <cell r="BA168" t="e">
            <v>#VALUE!</v>
          </cell>
          <cell r="BB168" t="str">
            <v>N/A</v>
          </cell>
          <cell r="BC168" t="str">
            <v>N/A</v>
          </cell>
          <cell r="BD168" t="str">
            <v>N/A</v>
          </cell>
          <cell r="BE168" t="str">
            <v>N/A</v>
          </cell>
          <cell r="BF168" t="str">
            <v>N/A</v>
          </cell>
          <cell r="BG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  <cell r="AI169" t="str">
            <v>N/A</v>
          </cell>
          <cell r="AJ169" t="str">
            <v>N/A</v>
          </cell>
          <cell r="AK169" t="str">
            <v>N/A</v>
          </cell>
          <cell r="AL169" t="str">
            <v>N/A</v>
          </cell>
          <cell r="AM169" t="str">
            <v>N/A</v>
          </cell>
          <cell r="AN169" t="str">
            <v>N/A</v>
          </cell>
          <cell r="AO169" t="str">
            <v>N/A</v>
          </cell>
          <cell r="AP169" t="str">
            <v>N/A</v>
          </cell>
          <cell r="AQ169" t="str">
            <v>N/A</v>
          </cell>
          <cell r="AR169" t="str">
            <v>N/A</v>
          </cell>
          <cell r="AS169" t="str">
            <v>N/A</v>
          </cell>
          <cell r="AT169" t="str">
            <v>N/A</v>
          </cell>
          <cell r="AU169" t="str">
            <v>N/A</v>
          </cell>
          <cell r="AV169" t="str">
            <v>N/A</v>
          </cell>
          <cell r="AW169" t="str">
            <v>N/A</v>
          </cell>
          <cell r="AX169" t="str">
            <v>N/A</v>
          </cell>
          <cell r="AY169" t="str">
            <v>N/A</v>
          </cell>
          <cell r="AZ169" t="str">
            <v>N/A</v>
          </cell>
          <cell r="BA169" t="e">
            <v>#VALUE!</v>
          </cell>
          <cell r="BB169" t="str">
            <v>N/A</v>
          </cell>
          <cell r="BC169" t="str">
            <v>N/A</v>
          </cell>
          <cell r="BD169" t="str">
            <v>N/A</v>
          </cell>
          <cell r="BE169" t="str">
            <v>N/A</v>
          </cell>
          <cell r="BF169" t="str">
            <v>N/A</v>
          </cell>
          <cell r="BG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I170" t="str">
            <v>N/A</v>
          </cell>
          <cell r="AJ170" t="str">
            <v>N/A</v>
          </cell>
          <cell r="AK170" t="str">
            <v>N/A</v>
          </cell>
          <cell r="AL170" t="str">
            <v>N/A</v>
          </cell>
          <cell r="AM170" t="str">
            <v>N/A</v>
          </cell>
          <cell r="AN170" t="str">
            <v>N/A</v>
          </cell>
          <cell r="AO170" t="str">
            <v>N/A</v>
          </cell>
          <cell r="AP170" t="str">
            <v>N/A</v>
          </cell>
          <cell r="AQ170" t="str">
            <v>N/A</v>
          </cell>
          <cell r="AR170" t="str">
            <v>N/A</v>
          </cell>
          <cell r="AS170" t="str">
            <v>N/A</v>
          </cell>
          <cell r="AT170" t="str">
            <v>N/A</v>
          </cell>
          <cell r="AU170" t="str">
            <v>N/A</v>
          </cell>
          <cell r="AV170" t="str">
            <v>N/A</v>
          </cell>
          <cell r="AW170" t="str">
            <v>N/A</v>
          </cell>
          <cell r="AX170" t="str">
            <v>N/A</v>
          </cell>
          <cell r="AY170" t="str">
            <v>N/A</v>
          </cell>
          <cell r="AZ170" t="str">
            <v>N/A</v>
          </cell>
          <cell r="BA170" t="e">
            <v>#VALUE!</v>
          </cell>
          <cell r="BB170" t="str">
            <v>N/A</v>
          </cell>
          <cell r="BC170" t="str">
            <v>N/A</v>
          </cell>
          <cell r="BD170" t="str">
            <v>N/A</v>
          </cell>
          <cell r="BE170" t="str">
            <v>N/A</v>
          </cell>
          <cell r="BF170" t="str">
            <v>N/A</v>
          </cell>
          <cell r="BG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I171" t="str">
            <v>N/A</v>
          </cell>
          <cell r="AJ171" t="str">
            <v>N/A</v>
          </cell>
          <cell r="AK171" t="str">
            <v>N/A</v>
          </cell>
          <cell r="AL171" t="str">
            <v>N/A</v>
          </cell>
          <cell r="AM171" t="str">
            <v>N/A</v>
          </cell>
          <cell r="AN171" t="str">
            <v>N/A</v>
          </cell>
          <cell r="AO171" t="str">
            <v>N/A</v>
          </cell>
          <cell r="AP171" t="str">
            <v>N/A</v>
          </cell>
          <cell r="AQ171" t="str">
            <v>N/A</v>
          </cell>
          <cell r="AR171" t="str">
            <v>N/A</v>
          </cell>
          <cell r="AS171" t="str">
            <v>N/A</v>
          </cell>
          <cell r="AT171" t="str">
            <v>N/A</v>
          </cell>
          <cell r="AU171" t="str">
            <v>N/A</v>
          </cell>
          <cell r="AV171" t="str">
            <v>N/A</v>
          </cell>
          <cell r="AW171" t="str">
            <v>N/A</v>
          </cell>
          <cell r="AX171" t="str">
            <v>N/A</v>
          </cell>
          <cell r="AY171" t="str">
            <v>N/A</v>
          </cell>
          <cell r="AZ171" t="str">
            <v>N/A</v>
          </cell>
          <cell r="BA171" t="e">
            <v>#VALUE!</v>
          </cell>
          <cell r="BB171" t="str">
            <v>N/A</v>
          </cell>
          <cell r="BC171" t="str">
            <v>N/A</v>
          </cell>
          <cell r="BD171" t="str">
            <v>N/A</v>
          </cell>
          <cell r="BE171" t="str">
            <v>N/A</v>
          </cell>
          <cell r="BF171" t="str">
            <v>N/A</v>
          </cell>
          <cell r="BG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I172" t="str">
            <v>N/A</v>
          </cell>
          <cell r="AJ172" t="str">
            <v>N/A</v>
          </cell>
          <cell r="AK172" t="str">
            <v>N/A</v>
          </cell>
          <cell r="AL172" t="str">
            <v>N/A</v>
          </cell>
          <cell r="AM172" t="str">
            <v>N/A</v>
          </cell>
          <cell r="AN172" t="str">
            <v>N/A</v>
          </cell>
          <cell r="AO172" t="str">
            <v>N/A</v>
          </cell>
          <cell r="AP172" t="str">
            <v>N/A</v>
          </cell>
          <cell r="AQ172" t="str">
            <v>N/A</v>
          </cell>
          <cell r="AR172" t="str">
            <v>N/A</v>
          </cell>
          <cell r="AS172" t="str">
            <v>N/A</v>
          </cell>
          <cell r="AT172" t="str">
            <v>N/A</v>
          </cell>
          <cell r="AU172" t="str">
            <v>N/A</v>
          </cell>
          <cell r="AV172" t="str">
            <v>N/A</v>
          </cell>
          <cell r="AW172" t="str">
            <v>N/A</v>
          </cell>
          <cell r="AX172" t="str">
            <v>N/A</v>
          </cell>
          <cell r="AY172" t="str">
            <v>N/A</v>
          </cell>
          <cell r="AZ172" t="str">
            <v>N/A</v>
          </cell>
          <cell r="BA172" t="e">
            <v>#VALUE!</v>
          </cell>
          <cell r="BB172" t="str">
            <v>N/A</v>
          </cell>
          <cell r="BC172" t="str">
            <v>N/A</v>
          </cell>
          <cell r="BD172" t="str">
            <v>N/A</v>
          </cell>
          <cell r="BE172" t="str">
            <v>N/A</v>
          </cell>
          <cell r="BF172" t="str">
            <v>N/A</v>
          </cell>
          <cell r="BG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I173" t="str">
            <v>N/A</v>
          </cell>
          <cell r="AJ173" t="str">
            <v>N/A</v>
          </cell>
          <cell r="AK173" t="str">
            <v>N/A</v>
          </cell>
          <cell r="AL173" t="str">
            <v>N/A</v>
          </cell>
          <cell r="AM173" t="str">
            <v>N/A</v>
          </cell>
          <cell r="AN173" t="str">
            <v>N/A</v>
          </cell>
          <cell r="AO173" t="str">
            <v>N/A</v>
          </cell>
          <cell r="AP173" t="str">
            <v>N/A</v>
          </cell>
          <cell r="AQ173" t="str">
            <v>N/A</v>
          </cell>
          <cell r="AR173" t="str">
            <v>N/A</v>
          </cell>
          <cell r="AS173" t="str">
            <v>N/A</v>
          </cell>
          <cell r="AT173" t="str">
            <v>N/A</v>
          </cell>
          <cell r="AU173" t="str">
            <v>N/A</v>
          </cell>
          <cell r="AV173" t="str">
            <v>N/A</v>
          </cell>
          <cell r="AW173" t="str">
            <v>N/A</v>
          </cell>
          <cell r="AX173" t="str">
            <v>N/A</v>
          </cell>
          <cell r="AY173" t="str">
            <v>N/A</v>
          </cell>
          <cell r="AZ173" t="str">
            <v>N/A</v>
          </cell>
          <cell r="BA173" t="e">
            <v>#VALUE!</v>
          </cell>
          <cell r="BB173" t="str">
            <v>N/A</v>
          </cell>
          <cell r="BC173" t="str">
            <v>N/A</v>
          </cell>
          <cell r="BD173" t="str">
            <v>N/A</v>
          </cell>
          <cell r="BE173" t="str">
            <v>N/A</v>
          </cell>
          <cell r="BF173" t="str">
            <v>N/A</v>
          </cell>
          <cell r="BG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I174" t="str">
            <v>N/A</v>
          </cell>
          <cell r="AJ174" t="str">
            <v>N/A</v>
          </cell>
          <cell r="AK174" t="str">
            <v>N/A</v>
          </cell>
          <cell r="AL174" t="str">
            <v>N/A</v>
          </cell>
          <cell r="AM174" t="str">
            <v>N/A</v>
          </cell>
          <cell r="AN174" t="str">
            <v>N/A</v>
          </cell>
          <cell r="AO174" t="str">
            <v>N/A</v>
          </cell>
          <cell r="AP174" t="str">
            <v>N/A</v>
          </cell>
          <cell r="AQ174" t="str">
            <v>N/A</v>
          </cell>
          <cell r="AR174" t="str">
            <v>N/A</v>
          </cell>
          <cell r="AS174" t="str">
            <v>N/A</v>
          </cell>
          <cell r="AT174" t="str">
            <v>N/A</v>
          </cell>
          <cell r="AU174" t="str">
            <v>N/A</v>
          </cell>
          <cell r="AV174" t="str">
            <v>N/A</v>
          </cell>
          <cell r="AW174" t="str">
            <v>N/A</v>
          </cell>
          <cell r="AX174" t="str">
            <v>N/A</v>
          </cell>
          <cell r="AY174" t="str">
            <v>N/A</v>
          </cell>
          <cell r="AZ174" t="str">
            <v>N/A</v>
          </cell>
          <cell r="BA174" t="e">
            <v>#VALUE!</v>
          </cell>
          <cell r="BB174" t="str">
            <v>N/A</v>
          </cell>
          <cell r="BC174" t="str">
            <v>N/A</v>
          </cell>
          <cell r="BD174" t="str">
            <v>N/A</v>
          </cell>
          <cell r="BE174" t="str">
            <v>N/A</v>
          </cell>
          <cell r="BF174" t="str">
            <v>N/A</v>
          </cell>
          <cell r="BG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I175" t="str">
            <v>N/A</v>
          </cell>
          <cell r="AJ175" t="str">
            <v>N/A</v>
          </cell>
          <cell r="AK175" t="str">
            <v>N/A</v>
          </cell>
          <cell r="AL175" t="str">
            <v>N/A</v>
          </cell>
          <cell r="AM175" t="str">
            <v>N/A</v>
          </cell>
          <cell r="AN175" t="str">
            <v>N/A</v>
          </cell>
          <cell r="AO175" t="str">
            <v>N/A</v>
          </cell>
          <cell r="AP175" t="str">
            <v>N/A</v>
          </cell>
          <cell r="AQ175" t="str">
            <v>N/A</v>
          </cell>
          <cell r="AR175" t="str">
            <v>N/A</v>
          </cell>
          <cell r="AS175" t="str">
            <v>N/A</v>
          </cell>
          <cell r="AT175" t="str">
            <v>N/A</v>
          </cell>
          <cell r="AU175" t="str">
            <v>N/A</v>
          </cell>
          <cell r="AV175" t="str">
            <v>N/A</v>
          </cell>
          <cell r="AW175" t="str">
            <v>N/A</v>
          </cell>
          <cell r="AX175" t="str">
            <v>N/A</v>
          </cell>
          <cell r="AY175" t="str">
            <v>N/A</v>
          </cell>
          <cell r="AZ175" t="str">
            <v>N/A</v>
          </cell>
          <cell r="BA175" t="e">
            <v>#VALUE!</v>
          </cell>
          <cell r="BB175" t="str">
            <v>N/A</v>
          </cell>
          <cell r="BC175" t="str">
            <v>N/A</v>
          </cell>
          <cell r="BD175" t="str">
            <v>N/A</v>
          </cell>
          <cell r="BE175" t="str">
            <v>N/A</v>
          </cell>
          <cell r="BF175" t="str">
            <v>N/A</v>
          </cell>
          <cell r="BG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 t="str">
            <v>N/A</v>
          </cell>
          <cell r="AI176" t="str">
            <v>N/A</v>
          </cell>
          <cell r="AJ176" t="str">
            <v>N/A</v>
          </cell>
          <cell r="AK176" t="str">
            <v>N/A</v>
          </cell>
          <cell r="AL176" t="str">
            <v>N/A</v>
          </cell>
          <cell r="AM176" t="str">
            <v>N/A</v>
          </cell>
          <cell r="AN176" t="str">
            <v>N/A</v>
          </cell>
          <cell r="AO176" t="str">
            <v>N/A</v>
          </cell>
          <cell r="AP176" t="str">
            <v>N/A</v>
          </cell>
          <cell r="AQ176" t="str">
            <v>N/A</v>
          </cell>
          <cell r="AR176" t="str">
            <v>N/A</v>
          </cell>
          <cell r="AS176" t="str">
            <v>N/A</v>
          </cell>
          <cell r="AT176" t="str">
            <v>N/A</v>
          </cell>
          <cell r="AU176" t="str">
            <v>N/A</v>
          </cell>
          <cell r="AV176" t="str">
            <v>N/A</v>
          </cell>
          <cell r="AW176" t="str">
            <v>N/A</v>
          </cell>
          <cell r="AX176" t="str">
            <v>N/A</v>
          </cell>
          <cell r="AY176" t="str">
            <v>N/A</v>
          </cell>
          <cell r="AZ176" t="str">
            <v>N/A</v>
          </cell>
          <cell r="BA176" t="e">
            <v>#VALUE!</v>
          </cell>
          <cell r="BB176" t="str">
            <v>N/A</v>
          </cell>
          <cell r="BC176" t="str">
            <v>N/A</v>
          </cell>
          <cell r="BD176" t="str">
            <v>N/A</v>
          </cell>
          <cell r="BE176" t="str">
            <v>N/A</v>
          </cell>
          <cell r="BF176" t="str">
            <v>N/A</v>
          </cell>
          <cell r="BG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  <cell r="AI177" t="str">
            <v>N/A</v>
          </cell>
          <cell r="AJ177" t="str">
            <v>N/A</v>
          </cell>
          <cell r="AK177" t="str">
            <v>N/A</v>
          </cell>
          <cell r="AL177" t="str">
            <v>N/A</v>
          </cell>
          <cell r="AM177" t="str">
            <v>N/A</v>
          </cell>
          <cell r="AN177" t="str">
            <v>N/A</v>
          </cell>
          <cell r="AO177" t="str">
            <v>N/A</v>
          </cell>
          <cell r="AP177" t="str">
            <v>N/A</v>
          </cell>
          <cell r="AQ177" t="str">
            <v>N/A</v>
          </cell>
          <cell r="AR177" t="str">
            <v>N/A</v>
          </cell>
          <cell r="AS177" t="str">
            <v>N/A</v>
          </cell>
          <cell r="AT177" t="str">
            <v>N/A</v>
          </cell>
          <cell r="AU177" t="str">
            <v>N/A</v>
          </cell>
          <cell r="AV177" t="str">
            <v>N/A</v>
          </cell>
          <cell r="AW177" t="str">
            <v>N/A</v>
          </cell>
          <cell r="AX177" t="str">
            <v>N/A</v>
          </cell>
          <cell r="AY177" t="str">
            <v>N/A</v>
          </cell>
          <cell r="AZ177" t="str">
            <v>N/A</v>
          </cell>
          <cell r="BA177" t="e">
            <v>#VALUE!</v>
          </cell>
          <cell r="BB177" t="str">
            <v>N/A</v>
          </cell>
          <cell r="BC177" t="str">
            <v>N/A</v>
          </cell>
          <cell r="BD177" t="str">
            <v>N/A</v>
          </cell>
          <cell r="BE177" t="str">
            <v>N/A</v>
          </cell>
          <cell r="BF177" t="str">
            <v>N/A</v>
          </cell>
          <cell r="BG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  <cell r="AI178" t="str">
            <v>N/A</v>
          </cell>
          <cell r="AJ178" t="str">
            <v>N/A</v>
          </cell>
          <cell r="AK178" t="str">
            <v>N/A</v>
          </cell>
          <cell r="AL178" t="str">
            <v>N/A</v>
          </cell>
          <cell r="AM178" t="str">
            <v>N/A</v>
          </cell>
          <cell r="AN178" t="str">
            <v>N/A</v>
          </cell>
          <cell r="AO178" t="str">
            <v>N/A</v>
          </cell>
          <cell r="AP178" t="str">
            <v>N/A</v>
          </cell>
          <cell r="AQ178" t="str">
            <v>N/A</v>
          </cell>
          <cell r="AR178" t="str">
            <v>N/A</v>
          </cell>
          <cell r="AS178" t="str">
            <v>N/A</v>
          </cell>
          <cell r="AT178" t="str">
            <v>N/A</v>
          </cell>
          <cell r="AU178" t="str">
            <v>N/A</v>
          </cell>
          <cell r="AV178" t="str">
            <v>N/A</v>
          </cell>
          <cell r="AW178" t="str">
            <v>N/A</v>
          </cell>
          <cell r="AX178" t="str">
            <v>N/A</v>
          </cell>
          <cell r="AY178" t="str">
            <v>N/A</v>
          </cell>
          <cell r="AZ178" t="str">
            <v>N/A</v>
          </cell>
          <cell r="BA178" t="e">
            <v>#VALUE!</v>
          </cell>
          <cell r="BB178" t="str">
            <v>N/A</v>
          </cell>
          <cell r="BC178" t="str">
            <v>N/A</v>
          </cell>
          <cell r="BD178" t="str">
            <v>N/A</v>
          </cell>
          <cell r="BE178" t="str">
            <v>N/A</v>
          </cell>
          <cell r="BF178" t="str">
            <v>N/A</v>
          </cell>
          <cell r="BG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  <cell r="AI179" t="str">
            <v>N/A</v>
          </cell>
          <cell r="AJ179" t="str">
            <v>N/A</v>
          </cell>
          <cell r="AK179" t="str">
            <v>N/A</v>
          </cell>
          <cell r="AL179" t="str">
            <v>N/A</v>
          </cell>
          <cell r="AM179" t="str">
            <v>N/A</v>
          </cell>
          <cell r="AN179" t="str">
            <v>N/A</v>
          </cell>
          <cell r="AO179" t="str">
            <v>N/A</v>
          </cell>
          <cell r="AP179" t="str">
            <v>N/A</v>
          </cell>
          <cell r="AQ179" t="str">
            <v>N/A</v>
          </cell>
          <cell r="AR179" t="str">
            <v>N/A</v>
          </cell>
          <cell r="AS179" t="str">
            <v>N/A</v>
          </cell>
          <cell r="AT179" t="str">
            <v>N/A</v>
          </cell>
          <cell r="AU179" t="str">
            <v>N/A</v>
          </cell>
          <cell r="AV179" t="str">
            <v>N/A</v>
          </cell>
          <cell r="AW179" t="str">
            <v>N/A</v>
          </cell>
          <cell r="AX179" t="str">
            <v>N/A</v>
          </cell>
          <cell r="AY179" t="str">
            <v>N/A</v>
          </cell>
          <cell r="AZ179" t="str">
            <v>N/A</v>
          </cell>
          <cell r="BA179" t="e">
            <v>#VALUE!</v>
          </cell>
          <cell r="BB179" t="str">
            <v>N/A</v>
          </cell>
          <cell r="BC179" t="str">
            <v>N/A</v>
          </cell>
          <cell r="BD179" t="str">
            <v>N/A</v>
          </cell>
          <cell r="BE179" t="str">
            <v>N/A</v>
          </cell>
          <cell r="BF179" t="str">
            <v>N/A</v>
          </cell>
          <cell r="BG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I180" t="str">
            <v>N/A</v>
          </cell>
          <cell r="AJ180" t="str">
            <v>N/A</v>
          </cell>
          <cell r="AK180" t="str">
            <v>N/A</v>
          </cell>
          <cell r="AL180" t="str">
            <v>N/A</v>
          </cell>
          <cell r="AM180" t="str">
            <v>N/A</v>
          </cell>
          <cell r="AN180" t="str">
            <v>N/A</v>
          </cell>
          <cell r="AO180" t="str">
            <v>N/A</v>
          </cell>
          <cell r="AP180" t="str">
            <v>N/A</v>
          </cell>
          <cell r="AQ180" t="str">
            <v>N/A</v>
          </cell>
          <cell r="AR180" t="str">
            <v>N/A</v>
          </cell>
          <cell r="AS180" t="str">
            <v>N/A</v>
          </cell>
          <cell r="AT180" t="str">
            <v>N/A</v>
          </cell>
          <cell r="AU180" t="str">
            <v>N/A</v>
          </cell>
          <cell r="AV180" t="str">
            <v>N/A</v>
          </cell>
          <cell r="AW180" t="str">
            <v>N/A</v>
          </cell>
          <cell r="AX180" t="str">
            <v>N/A</v>
          </cell>
          <cell r="AY180" t="str">
            <v>N/A</v>
          </cell>
          <cell r="AZ180" t="str">
            <v>N/A</v>
          </cell>
          <cell r="BA180" t="e">
            <v>#VALUE!</v>
          </cell>
          <cell r="BB180" t="str">
            <v>N/A</v>
          </cell>
          <cell r="BC180" t="str">
            <v>N/A</v>
          </cell>
          <cell r="BD180" t="str">
            <v>N/A</v>
          </cell>
          <cell r="BE180" t="str">
            <v>N/A</v>
          </cell>
          <cell r="BF180" t="str">
            <v>N/A</v>
          </cell>
          <cell r="BG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I181" t="str">
            <v>N/A</v>
          </cell>
          <cell r="AJ181" t="str">
            <v>N/A</v>
          </cell>
          <cell r="AK181" t="str">
            <v>N/A</v>
          </cell>
          <cell r="AL181" t="str">
            <v>N/A</v>
          </cell>
          <cell r="AM181" t="str">
            <v>N/A</v>
          </cell>
          <cell r="AN181" t="str">
            <v>N/A</v>
          </cell>
          <cell r="AO181" t="str">
            <v>N/A</v>
          </cell>
          <cell r="AP181" t="str">
            <v>N/A</v>
          </cell>
          <cell r="AQ181" t="str">
            <v>N/A</v>
          </cell>
          <cell r="AR181" t="str">
            <v>N/A</v>
          </cell>
          <cell r="AS181" t="str">
            <v>N/A</v>
          </cell>
          <cell r="AT181" t="str">
            <v>N/A</v>
          </cell>
          <cell r="AU181" t="str">
            <v>N/A</v>
          </cell>
          <cell r="AV181" t="str">
            <v>N/A</v>
          </cell>
          <cell r="AW181" t="str">
            <v>N/A</v>
          </cell>
          <cell r="AX181" t="str">
            <v>N/A</v>
          </cell>
          <cell r="AY181" t="str">
            <v>N/A</v>
          </cell>
          <cell r="AZ181" t="str">
            <v>N/A</v>
          </cell>
          <cell r="BA181" t="e">
            <v>#VALUE!</v>
          </cell>
          <cell r="BB181" t="str">
            <v>N/A</v>
          </cell>
          <cell r="BC181" t="str">
            <v>N/A</v>
          </cell>
          <cell r="BD181" t="str">
            <v>N/A</v>
          </cell>
          <cell r="BE181" t="str">
            <v>N/A</v>
          </cell>
          <cell r="BF181" t="str">
            <v>N/A</v>
          </cell>
          <cell r="BG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  <cell r="AI182" t="str">
            <v>N/A</v>
          </cell>
          <cell r="AJ182" t="str">
            <v>N/A</v>
          </cell>
          <cell r="AK182" t="str">
            <v>N/A</v>
          </cell>
          <cell r="AL182" t="str">
            <v>N/A</v>
          </cell>
          <cell r="AM182" t="str">
            <v>N/A</v>
          </cell>
          <cell r="AN182" t="str">
            <v>N/A</v>
          </cell>
          <cell r="AO182" t="str">
            <v>N/A</v>
          </cell>
          <cell r="AP182" t="str">
            <v>N/A</v>
          </cell>
          <cell r="AQ182" t="str">
            <v>N/A</v>
          </cell>
          <cell r="AR182" t="str">
            <v>N/A</v>
          </cell>
          <cell r="AS182" t="str">
            <v>N/A</v>
          </cell>
          <cell r="AT182" t="str">
            <v>N/A</v>
          </cell>
          <cell r="AU182" t="str">
            <v>N/A</v>
          </cell>
          <cell r="AV182" t="str">
            <v>N/A</v>
          </cell>
          <cell r="AW182" t="str">
            <v>N/A</v>
          </cell>
          <cell r="AX182" t="str">
            <v>N/A</v>
          </cell>
          <cell r="AY182" t="str">
            <v>N/A</v>
          </cell>
          <cell r="AZ182" t="str">
            <v>N/A</v>
          </cell>
          <cell r="BA182" t="e">
            <v>#VALUE!</v>
          </cell>
          <cell r="BB182" t="str">
            <v>N/A</v>
          </cell>
          <cell r="BC182" t="str">
            <v>N/A</v>
          </cell>
          <cell r="BD182" t="str">
            <v>N/A</v>
          </cell>
          <cell r="BE182" t="str">
            <v>N/A</v>
          </cell>
          <cell r="BF182" t="str">
            <v>N/A</v>
          </cell>
          <cell r="BG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I183" t="str">
            <v>N/A</v>
          </cell>
          <cell r="AJ183" t="str">
            <v>N/A</v>
          </cell>
          <cell r="AK183" t="str">
            <v>N/A</v>
          </cell>
          <cell r="AL183" t="str">
            <v>N/A</v>
          </cell>
          <cell r="AM183" t="str">
            <v>N/A</v>
          </cell>
          <cell r="AN183" t="str">
            <v>N/A</v>
          </cell>
          <cell r="AO183" t="str">
            <v>N/A</v>
          </cell>
          <cell r="AP183" t="str">
            <v>N/A</v>
          </cell>
          <cell r="AQ183" t="str">
            <v>N/A</v>
          </cell>
          <cell r="AR183" t="str">
            <v>N/A</v>
          </cell>
          <cell r="AS183" t="str">
            <v>N/A</v>
          </cell>
          <cell r="AT183" t="str">
            <v>N/A</v>
          </cell>
          <cell r="AU183" t="str">
            <v>N/A</v>
          </cell>
          <cell r="AV183" t="str">
            <v>N/A</v>
          </cell>
          <cell r="AW183" t="str">
            <v>N/A</v>
          </cell>
          <cell r="AX183" t="str">
            <v>N/A</v>
          </cell>
          <cell r="AY183" t="str">
            <v>N/A</v>
          </cell>
          <cell r="AZ183" t="str">
            <v>N/A</v>
          </cell>
          <cell r="BA183" t="e">
            <v>#VALUE!</v>
          </cell>
          <cell r="BB183" t="str">
            <v>N/A</v>
          </cell>
          <cell r="BC183" t="str">
            <v>N/A</v>
          </cell>
          <cell r="BD183" t="str">
            <v>N/A</v>
          </cell>
          <cell r="BE183" t="str">
            <v>N/A</v>
          </cell>
          <cell r="BF183" t="str">
            <v>N/A</v>
          </cell>
          <cell r="BG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I184" t="str">
            <v>N/A</v>
          </cell>
          <cell r="AJ184" t="str">
            <v>N/A</v>
          </cell>
          <cell r="AK184" t="str">
            <v>N/A</v>
          </cell>
          <cell r="AL184" t="str">
            <v>N/A</v>
          </cell>
          <cell r="AM184" t="str">
            <v>N/A</v>
          </cell>
          <cell r="AN184" t="str">
            <v>N/A</v>
          </cell>
          <cell r="AO184" t="str">
            <v>N/A</v>
          </cell>
          <cell r="AP184" t="str">
            <v>N/A</v>
          </cell>
          <cell r="AQ184" t="str">
            <v>N/A</v>
          </cell>
          <cell r="AR184" t="str">
            <v>N/A</v>
          </cell>
          <cell r="AS184" t="str">
            <v>N/A</v>
          </cell>
          <cell r="AT184" t="str">
            <v>N/A</v>
          </cell>
          <cell r="AU184" t="str">
            <v>N/A</v>
          </cell>
          <cell r="AV184" t="str">
            <v>N/A</v>
          </cell>
          <cell r="AW184" t="str">
            <v>N/A</v>
          </cell>
          <cell r="AX184" t="str">
            <v>N/A</v>
          </cell>
          <cell r="AY184" t="str">
            <v>N/A</v>
          </cell>
          <cell r="AZ184" t="str">
            <v>N/A</v>
          </cell>
          <cell r="BA184" t="e">
            <v>#VALUE!</v>
          </cell>
          <cell r="BB184" t="str">
            <v>N/A</v>
          </cell>
          <cell r="BC184" t="str">
            <v>N/A</v>
          </cell>
          <cell r="BD184" t="str">
            <v>N/A</v>
          </cell>
          <cell r="BE184" t="str">
            <v>N/A</v>
          </cell>
          <cell r="BF184" t="str">
            <v>N/A</v>
          </cell>
          <cell r="BG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I185" t="str">
            <v>N/A</v>
          </cell>
          <cell r="AJ185" t="str">
            <v>N/A</v>
          </cell>
          <cell r="AK185" t="str">
            <v>N/A</v>
          </cell>
          <cell r="AL185" t="str">
            <v>N/A</v>
          </cell>
          <cell r="AM185" t="str">
            <v>N/A</v>
          </cell>
          <cell r="AN185" t="str">
            <v>N/A</v>
          </cell>
          <cell r="AO185" t="str">
            <v>N/A</v>
          </cell>
          <cell r="AP185" t="str">
            <v>N/A</v>
          </cell>
          <cell r="AQ185" t="str">
            <v>N/A</v>
          </cell>
          <cell r="AR185" t="str">
            <v>N/A</v>
          </cell>
          <cell r="AS185" t="str">
            <v>N/A</v>
          </cell>
          <cell r="AT185" t="str">
            <v>N/A</v>
          </cell>
          <cell r="AU185" t="str">
            <v>N/A</v>
          </cell>
          <cell r="AV185" t="str">
            <v>N/A</v>
          </cell>
          <cell r="AW185" t="str">
            <v>N/A</v>
          </cell>
          <cell r="AX185" t="str">
            <v>N/A</v>
          </cell>
          <cell r="AY185" t="str">
            <v>N/A</v>
          </cell>
          <cell r="AZ185" t="str">
            <v>N/A</v>
          </cell>
          <cell r="BA185" t="e">
            <v>#VALUE!</v>
          </cell>
          <cell r="BB185" t="str">
            <v>N/A</v>
          </cell>
          <cell r="BC185" t="str">
            <v>N/A</v>
          </cell>
          <cell r="BD185" t="str">
            <v>N/A</v>
          </cell>
          <cell r="BE185" t="str">
            <v>N/A</v>
          </cell>
          <cell r="BF185" t="str">
            <v>N/A</v>
          </cell>
          <cell r="BG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I186" t="str">
            <v>N/A</v>
          </cell>
          <cell r="AJ186" t="str">
            <v>N/A</v>
          </cell>
          <cell r="AK186" t="str">
            <v>N/A</v>
          </cell>
          <cell r="AL186" t="str">
            <v>N/A</v>
          </cell>
          <cell r="AM186" t="str">
            <v>N/A</v>
          </cell>
          <cell r="AN186" t="str">
            <v>N/A</v>
          </cell>
          <cell r="AO186" t="str">
            <v>N/A</v>
          </cell>
          <cell r="AP186" t="str">
            <v>N/A</v>
          </cell>
          <cell r="AQ186" t="str">
            <v>N/A</v>
          </cell>
          <cell r="AR186" t="str">
            <v>N/A</v>
          </cell>
          <cell r="AS186" t="str">
            <v>N/A</v>
          </cell>
          <cell r="AT186" t="str">
            <v>N/A</v>
          </cell>
          <cell r="AU186" t="str">
            <v>N/A</v>
          </cell>
          <cell r="AV186" t="str">
            <v>N/A</v>
          </cell>
          <cell r="AW186" t="str">
            <v>N/A</v>
          </cell>
          <cell r="AX186" t="str">
            <v>N/A</v>
          </cell>
          <cell r="AY186" t="str">
            <v>N/A</v>
          </cell>
          <cell r="AZ186" t="str">
            <v>N/A</v>
          </cell>
          <cell r="BA186" t="e">
            <v>#VALUE!</v>
          </cell>
          <cell r="BB186" t="str">
            <v>N/A</v>
          </cell>
          <cell r="BC186" t="str">
            <v>N/A</v>
          </cell>
          <cell r="BD186" t="str">
            <v>N/A</v>
          </cell>
          <cell r="BE186" t="str">
            <v>N/A</v>
          </cell>
          <cell r="BF186" t="str">
            <v>N/A</v>
          </cell>
          <cell r="BG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  <cell r="AI187" t="str">
            <v>N/A</v>
          </cell>
          <cell r="AJ187" t="str">
            <v>N/A</v>
          </cell>
          <cell r="AK187" t="str">
            <v>N/A</v>
          </cell>
          <cell r="AL187" t="str">
            <v>N/A</v>
          </cell>
          <cell r="AM187" t="str">
            <v>N/A</v>
          </cell>
          <cell r="AN187" t="str">
            <v>N/A</v>
          </cell>
          <cell r="AO187" t="str">
            <v>N/A</v>
          </cell>
          <cell r="AP187" t="str">
            <v>N/A</v>
          </cell>
          <cell r="AQ187" t="str">
            <v>N/A</v>
          </cell>
          <cell r="AR187" t="str">
            <v>N/A</v>
          </cell>
          <cell r="AS187" t="str">
            <v>N/A</v>
          </cell>
          <cell r="AT187" t="str">
            <v>N/A</v>
          </cell>
          <cell r="AU187" t="str">
            <v>N/A</v>
          </cell>
          <cell r="AV187" t="str">
            <v>N/A</v>
          </cell>
          <cell r="AW187" t="str">
            <v>N/A</v>
          </cell>
          <cell r="AX187" t="str">
            <v>N/A</v>
          </cell>
          <cell r="AY187" t="str">
            <v>N/A</v>
          </cell>
          <cell r="AZ187" t="str">
            <v>N/A</v>
          </cell>
          <cell r="BA187" t="e">
            <v>#VALUE!</v>
          </cell>
          <cell r="BB187" t="str">
            <v>N/A</v>
          </cell>
          <cell r="BC187" t="str">
            <v>N/A</v>
          </cell>
          <cell r="BD187" t="str">
            <v>N/A</v>
          </cell>
          <cell r="BE187" t="str">
            <v>N/A</v>
          </cell>
          <cell r="BF187" t="str">
            <v>N/A</v>
          </cell>
          <cell r="BG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 t="str">
            <v>N/A</v>
          </cell>
          <cell r="AI188" t="str">
            <v>N/A</v>
          </cell>
          <cell r="AJ188" t="str">
            <v>N/A</v>
          </cell>
          <cell r="AK188" t="str">
            <v>N/A</v>
          </cell>
          <cell r="AL188" t="str">
            <v>N/A</v>
          </cell>
          <cell r="AM188" t="str">
            <v>N/A</v>
          </cell>
          <cell r="AN188" t="str">
            <v>N/A</v>
          </cell>
          <cell r="AO188" t="str">
            <v>N/A</v>
          </cell>
          <cell r="AP188" t="str">
            <v>N/A</v>
          </cell>
          <cell r="AQ188" t="str">
            <v>N/A</v>
          </cell>
          <cell r="AR188" t="str">
            <v>N/A</v>
          </cell>
          <cell r="AS188" t="str">
            <v>N/A</v>
          </cell>
          <cell r="AT188" t="str">
            <v>N/A</v>
          </cell>
          <cell r="AU188" t="str">
            <v>N/A</v>
          </cell>
          <cell r="AV188" t="str">
            <v>N/A</v>
          </cell>
          <cell r="AW188" t="str">
            <v>N/A</v>
          </cell>
          <cell r="AX188" t="str">
            <v>N/A</v>
          </cell>
          <cell r="AY188" t="str">
            <v>N/A</v>
          </cell>
          <cell r="AZ188" t="str">
            <v>N/A</v>
          </cell>
          <cell r="BA188" t="e">
            <v>#VALUE!</v>
          </cell>
          <cell r="BB188" t="str">
            <v>N/A</v>
          </cell>
          <cell r="BC188" t="str">
            <v>N/A</v>
          </cell>
          <cell r="BD188" t="str">
            <v>N/A</v>
          </cell>
          <cell r="BE188" t="str">
            <v>N/A</v>
          </cell>
          <cell r="BF188" t="str">
            <v>N/A</v>
          </cell>
          <cell r="BG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  <cell r="AI189" t="str">
            <v>N/A</v>
          </cell>
          <cell r="AJ189" t="str">
            <v>N/A</v>
          </cell>
          <cell r="AK189" t="str">
            <v>N/A</v>
          </cell>
          <cell r="AL189" t="str">
            <v>N/A</v>
          </cell>
          <cell r="AM189" t="str">
            <v>N/A</v>
          </cell>
          <cell r="AN189" t="str">
            <v>N/A</v>
          </cell>
          <cell r="AO189" t="str">
            <v>N/A</v>
          </cell>
          <cell r="AP189" t="str">
            <v>N/A</v>
          </cell>
          <cell r="AQ189" t="str">
            <v>N/A</v>
          </cell>
          <cell r="AR189" t="str">
            <v>N/A</v>
          </cell>
          <cell r="AS189" t="str">
            <v>N/A</v>
          </cell>
          <cell r="AT189" t="str">
            <v>N/A</v>
          </cell>
          <cell r="AU189" t="str">
            <v>N/A</v>
          </cell>
          <cell r="AV189" t="str">
            <v>N/A</v>
          </cell>
          <cell r="AW189" t="str">
            <v>N/A</v>
          </cell>
          <cell r="AX189" t="str">
            <v>N/A</v>
          </cell>
          <cell r="AY189" t="str">
            <v>N/A</v>
          </cell>
          <cell r="AZ189" t="str">
            <v>N/A</v>
          </cell>
          <cell r="BA189" t="e">
            <v>#VALUE!</v>
          </cell>
          <cell r="BB189" t="str">
            <v>N/A</v>
          </cell>
          <cell r="BC189" t="str">
            <v>N/A</v>
          </cell>
          <cell r="BD189" t="str">
            <v>N/A</v>
          </cell>
          <cell r="BE189" t="str">
            <v>N/A</v>
          </cell>
          <cell r="BF189" t="str">
            <v>N/A</v>
          </cell>
          <cell r="BG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  <cell r="AI190" t="str">
            <v>N/A</v>
          </cell>
          <cell r="AJ190" t="str">
            <v>N/A</v>
          </cell>
          <cell r="AK190" t="str">
            <v>N/A</v>
          </cell>
          <cell r="AL190" t="str">
            <v>N/A</v>
          </cell>
          <cell r="AM190" t="str">
            <v>N/A</v>
          </cell>
          <cell r="AN190" t="str">
            <v>N/A</v>
          </cell>
          <cell r="AO190" t="str">
            <v>N/A</v>
          </cell>
          <cell r="AP190" t="str">
            <v>N/A</v>
          </cell>
          <cell r="AQ190" t="str">
            <v>N/A</v>
          </cell>
          <cell r="AR190" t="str">
            <v>N/A</v>
          </cell>
          <cell r="AS190" t="str">
            <v>N/A</v>
          </cell>
          <cell r="AT190" t="str">
            <v>N/A</v>
          </cell>
          <cell r="AU190" t="str">
            <v>N/A</v>
          </cell>
          <cell r="AV190" t="str">
            <v>N/A</v>
          </cell>
          <cell r="AW190" t="str">
            <v>N/A</v>
          </cell>
          <cell r="AX190" t="str">
            <v>N/A</v>
          </cell>
          <cell r="AY190" t="str">
            <v>N/A</v>
          </cell>
          <cell r="AZ190" t="str">
            <v>N/A</v>
          </cell>
          <cell r="BA190" t="e">
            <v>#VALUE!</v>
          </cell>
          <cell r="BB190" t="str">
            <v>N/A</v>
          </cell>
          <cell r="BC190" t="str">
            <v>N/A</v>
          </cell>
          <cell r="BD190" t="str">
            <v>N/A</v>
          </cell>
          <cell r="BE190" t="str">
            <v>N/A</v>
          </cell>
          <cell r="BF190" t="str">
            <v>N/A</v>
          </cell>
          <cell r="BG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  <cell r="AI191" t="str">
            <v>N/A</v>
          </cell>
          <cell r="AJ191" t="str">
            <v>N/A</v>
          </cell>
          <cell r="AK191" t="str">
            <v>N/A</v>
          </cell>
          <cell r="AL191" t="str">
            <v>N/A</v>
          </cell>
          <cell r="AM191" t="str">
            <v>N/A</v>
          </cell>
          <cell r="AN191" t="str">
            <v>N/A</v>
          </cell>
          <cell r="AO191" t="str">
            <v>N/A</v>
          </cell>
          <cell r="AP191" t="str">
            <v>N/A</v>
          </cell>
          <cell r="AQ191" t="str">
            <v>N/A</v>
          </cell>
          <cell r="AR191" t="str">
            <v>N/A</v>
          </cell>
          <cell r="AS191" t="str">
            <v>N/A</v>
          </cell>
          <cell r="AT191" t="str">
            <v>N/A</v>
          </cell>
          <cell r="AU191" t="str">
            <v>N/A</v>
          </cell>
          <cell r="AV191" t="str">
            <v>N/A</v>
          </cell>
          <cell r="AW191" t="str">
            <v>N/A</v>
          </cell>
          <cell r="AX191" t="str">
            <v>N/A</v>
          </cell>
          <cell r="AY191" t="str">
            <v>N/A</v>
          </cell>
          <cell r="AZ191" t="str">
            <v>N/A</v>
          </cell>
          <cell r="BA191" t="e">
            <v>#VALUE!</v>
          </cell>
          <cell r="BB191" t="str">
            <v>N/A</v>
          </cell>
          <cell r="BC191" t="str">
            <v>N/A</v>
          </cell>
          <cell r="BD191" t="str">
            <v>N/A</v>
          </cell>
          <cell r="BE191" t="str">
            <v>N/A</v>
          </cell>
          <cell r="BF191" t="str">
            <v>N/A</v>
          </cell>
          <cell r="BG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  <cell r="AI192" t="str">
            <v>N/A</v>
          </cell>
          <cell r="AJ192" t="str">
            <v>N/A</v>
          </cell>
          <cell r="AK192" t="str">
            <v>N/A</v>
          </cell>
          <cell r="AL192" t="str">
            <v>N/A</v>
          </cell>
          <cell r="AM192" t="str">
            <v>N/A</v>
          </cell>
          <cell r="AN192" t="str">
            <v>N/A</v>
          </cell>
          <cell r="AO192" t="str">
            <v>N/A</v>
          </cell>
          <cell r="AP192" t="str">
            <v>N/A</v>
          </cell>
          <cell r="AQ192" t="str">
            <v>N/A</v>
          </cell>
          <cell r="AR192" t="str">
            <v>N/A</v>
          </cell>
          <cell r="AS192" t="str">
            <v>N/A</v>
          </cell>
          <cell r="AT192" t="str">
            <v>N/A</v>
          </cell>
          <cell r="AU192" t="str">
            <v>N/A</v>
          </cell>
          <cell r="AV192" t="str">
            <v>N/A</v>
          </cell>
          <cell r="AW192" t="str">
            <v>N/A</v>
          </cell>
          <cell r="AX192" t="str">
            <v>N/A</v>
          </cell>
          <cell r="AY192" t="str">
            <v>N/A</v>
          </cell>
          <cell r="AZ192" t="str">
            <v>N/A</v>
          </cell>
          <cell r="BA192" t="e">
            <v>#VALUE!</v>
          </cell>
          <cell r="BB192" t="str">
            <v>N/A</v>
          </cell>
          <cell r="BC192" t="str">
            <v>N/A</v>
          </cell>
          <cell r="BD192" t="str">
            <v>N/A</v>
          </cell>
          <cell r="BE192" t="str">
            <v>N/A</v>
          </cell>
          <cell r="BF192" t="str">
            <v>N/A</v>
          </cell>
          <cell r="BG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I193" t="str">
            <v>N/A</v>
          </cell>
          <cell r="AJ193" t="str">
            <v>N/A</v>
          </cell>
          <cell r="AK193" t="str">
            <v>N/A</v>
          </cell>
          <cell r="AL193" t="str">
            <v>N/A</v>
          </cell>
          <cell r="AM193" t="str">
            <v>N/A</v>
          </cell>
          <cell r="AN193" t="str">
            <v>N/A</v>
          </cell>
          <cell r="AO193" t="str">
            <v>N/A</v>
          </cell>
          <cell r="AP193" t="str">
            <v>N/A</v>
          </cell>
          <cell r="AQ193" t="str">
            <v>N/A</v>
          </cell>
          <cell r="AR193" t="str">
            <v>N/A</v>
          </cell>
          <cell r="AS193" t="str">
            <v>N/A</v>
          </cell>
          <cell r="AT193" t="str">
            <v>N/A</v>
          </cell>
          <cell r="AU193" t="str">
            <v>N/A</v>
          </cell>
          <cell r="AV193" t="str">
            <v>N/A</v>
          </cell>
          <cell r="AW193" t="str">
            <v>N/A</v>
          </cell>
          <cell r="AX193" t="str">
            <v>N/A</v>
          </cell>
          <cell r="AY193" t="str">
            <v>N/A</v>
          </cell>
          <cell r="AZ193" t="str">
            <v>N/A</v>
          </cell>
          <cell r="BA193" t="e">
            <v>#VALUE!</v>
          </cell>
          <cell r="BB193" t="str">
            <v>N/A</v>
          </cell>
          <cell r="BC193" t="str">
            <v>N/A</v>
          </cell>
          <cell r="BD193" t="str">
            <v>N/A</v>
          </cell>
          <cell r="BE193" t="str">
            <v>N/A</v>
          </cell>
          <cell r="BF193" t="str">
            <v>N/A</v>
          </cell>
          <cell r="BG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  <cell r="AI194" t="str">
            <v>N/A</v>
          </cell>
          <cell r="AJ194" t="str">
            <v>N/A</v>
          </cell>
          <cell r="AK194" t="str">
            <v>N/A</v>
          </cell>
          <cell r="AL194" t="str">
            <v>N/A</v>
          </cell>
          <cell r="AM194" t="str">
            <v>N/A</v>
          </cell>
          <cell r="AN194" t="str">
            <v>N/A</v>
          </cell>
          <cell r="AO194" t="str">
            <v>N/A</v>
          </cell>
          <cell r="AP194" t="str">
            <v>N/A</v>
          </cell>
          <cell r="AQ194" t="str">
            <v>N/A</v>
          </cell>
          <cell r="AR194" t="str">
            <v>N/A</v>
          </cell>
          <cell r="AS194" t="str">
            <v>N/A</v>
          </cell>
          <cell r="AT194" t="str">
            <v>N/A</v>
          </cell>
          <cell r="AU194" t="str">
            <v>N/A</v>
          </cell>
          <cell r="AV194" t="str">
            <v>N/A</v>
          </cell>
          <cell r="AW194" t="str">
            <v>N/A</v>
          </cell>
          <cell r="AX194" t="str">
            <v>N/A</v>
          </cell>
          <cell r="AY194" t="str">
            <v>N/A</v>
          </cell>
          <cell r="AZ194" t="str">
            <v>N/A</v>
          </cell>
          <cell r="BA194" t="e">
            <v>#VALUE!</v>
          </cell>
          <cell r="BB194" t="str">
            <v>N/A</v>
          </cell>
          <cell r="BC194" t="str">
            <v>N/A</v>
          </cell>
          <cell r="BD194" t="str">
            <v>N/A</v>
          </cell>
          <cell r="BE194" t="str">
            <v>N/A</v>
          </cell>
          <cell r="BF194" t="str">
            <v>N/A</v>
          </cell>
          <cell r="BG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I195" t="str">
            <v>N/A</v>
          </cell>
          <cell r="AJ195" t="str">
            <v>N/A</v>
          </cell>
          <cell r="AK195" t="str">
            <v>N/A</v>
          </cell>
          <cell r="AL195" t="str">
            <v>N/A</v>
          </cell>
          <cell r="AM195" t="str">
            <v>N/A</v>
          </cell>
          <cell r="AN195" t="str">
            <v>N/A</v>
          </cell>
          <cell r="AO195" t="str">
            <v>N/A</v>
          </cell>
          <cell r="AP195" t="str">
            <v>N/A</v>
          </cell>
          <cell r="AQ195" t="str">
            <v>N/A</v>
          </cell>
          <cell r="AR195" t="str">
            <v>N/A</v>
          </cell>
          <cell r="AS195" t="str">
            <v>N/A</v>
          </cell>
          <cell r="AT195" t="str">
            <v>N/A</v>
          </cell>
          <cell r="AU195" t="str">
            <v>N/A</v>
          </cell>
          <cell r="AV195" t="str">
            <v>N/A</v>
          </cell>
          <cell r="AW195" t="str">
            <v>N/A</v>
          </cell>
          <cell r="AX195" t="str">
            <v>N/A</v>
          </cell>
          <cell r="AY195" t="str">
            <v>N/A</v>
          </cell>
          <cell r="AZ195" t="str">
            <v>N/A</v>
          </cell>
          <cell r="BA195" t="e">
            <v>#VALUE!</v>
          </cell>
          <cell r="BB195" t="str">
            <v>N/A</v>
          </cell>
          <cell r="BC195" t="str">
            <v>N/A</v>
          </cell>
          <cell r="BD195" t="str">
            <v>N/A</v>
          </cell>
          <cell r="BE195" t="str">
            <v>N/A</v>
          </cell>
          <cell r="BF195" t="str">
            <v>N/A</v>
          </cell>
          <cell r="BG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  <cell r="AI196" t="str">
            <v>N/A</v>
          </cell>
          <cell r="AJ196" t="str">
            <v>N/A</v>
          </cell>
          <cell r="AK196" t="str">
            <v>N/A</v>
          </cell>
          <cell r="AL196" t="str">
            <v>N/A</v>
          </cell>
          <cell r="AM196" t="str">
            <v>N/A</v>
          </cell>
          <cell r="AN196" t="str">
            <v>N/A</v>
          </cell>
          <cell r="AO196" t="str">
            <v>N/A</v>
          </cell>
          <cell r="AP196" t="str">
            <v>N/A</v>
          </cell>
          <cell r="AQ196" t="str">
            <v>N/A</v>
          </cell>
          <cell r="AR196" t="str">
            <v>N/A</v>
          </cell>
          <cell r="AS196" t="str">
            <v>N/A</v>
          </cell>
          <cell r="AT196" t="str">
            <v>N/A</v>
          </cell>
          <cell r="AU196" t="str">
            <v>N/A</v>
          </cell>
          <cell r="AV196" t="str">
            <v>N/A</v>
          </cell>
          <cell r="AW196" t="str">
            <v>N/A</v>
          </cell>
          <cell r="AX196" t="str">
            <v>N/A</v>
          </cell>
          <cell r="AY196" t="str">
            <v>N/A</v>
          </cell>
          <cell r="AZ196" t="str">
            <v>N/A</v>
          </cell>
          <cell r="BA196" t="e">
            <v>#VALUE!</v>
          </cell>
          <cell r="BB196" t="str">
            <v>N/A</v>
          </cell>
          <cell r="BC196" t="str">
            <v>N/A</v>
          </cell>
          <cell r="BD196" t="str">
            <v>N/A</v>
          </cell>
          <cell r="BE196" t="str">
            <v>N/A</v>
          </cell>
          <cell r="BF196" t="str">
            <v>N/A</v>
          </cell>
          <cell r="BG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I197" t="str">
            <v>N/A</v>
          </cell>
          <cell r="AJ197" t="str">
            <v>N/A</v>
          </cell>
          <cell r="AK197" t="str">
            <v>N/A</v>
          </cell>
          <cell r="AL197" t="str">
            <v>N/A</v>
          </cell>
          <cell r="AM197" t="str">
            <v>N/A</v>
          </cell>
          <cell r="AN197" t="str">
            <v>N/A</v>
          </cell>
          <cell r="AO197" t="str">
            <v>N/A</v>
          </cell>
          <cell r="AP197" t="str">
            <v>N/A</v>
          </cell>
          <cell r="AQ197" t="str">
            <v>N/A</v>
          </cell>
          <cell r="AR197" t="str">
            <v>N/A</v>
          </cell>
          <cell r="AS197" t="str">
            <v>N/A</v>
          </cell>
          <cell r="AT197" t="str">
            <v>N/A</v>
          </cell>
          <cell r="AU197" t="str">
            <v>N/A</v>
          </cell>
          <cell r="AV197" t="str">
            <v>N/A</v>
          </cell>
          <cell r="AW197" t="str">
            <v>N/A</v>
          </cell>
          <cell r="AX197" t="str">
            <v>N/A</v>
          </cell>
          <cell r="AY197" t="str">
            <v>N/A</v>
          </cell>
          <cell r="AZ197" t="str">
            <v>N/A</v>
          </cell>
          <cell r="BA197" t="e">
            <v>#VALUE!</v>
          </cell>
          <cell r="BB197" t="str">
            <v>N/A</v>
          </cell>
          <cell r="BC197" t="str">
            <v>N/A</v>
          </cell>
          <cell r="BD197" t="str">
            <v>N/A</v>
          </cell>
          <cell r="BE197" t="str">
            <v>N/A</v>
          </cell>
          <cell r="BF197" t="str">
            <v>N/A</v>
          </cell>
          <cell r="BG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I198" t="str">
            <v>N/A</v>
          </cell>
          <cell r="AJ198" t="str">
            <v>N/A</v>
          </cell>
          <cell r="AK198" t="str">
            <v>N/A</v>
          </cell>
          <cell r="AL198" t="str">
            <v>N/A</v>
          </cell>
          <cell r="AM198" t="str">
            <v>N/A</v>
          </cell>
          <cell r="AN198" t="str">
            <v>N/A</v>
          </cell>
          <cell r="AO198" t="str">
            <v>N/A</v>
          </cell>
          <cell r="AP198" t="str">
            <v>N/A</v>
          </cell>
          <cell r="AQ198" t="str">
            <v>N/A</v>
          </cell>
          <cell r="AR198" t="str">
            <v>N/A</v>
          </cell>
          <cell r="AS198" t="str">
            <v>N/A</v>
          </cell>
          <cell r="AT198" t="str">
            <v>N/A</v>
          </cell>
          <cell r="AU198" t="str">
            <v>N/A</v>
          </cell>
          <cell r="AV198" t="str">
            <v>N/A</v>
          </cell>
          <cell r="AW198" t="str">
            <v>N/A</v>
          </cell>
          <cell r="AX198" t="str">
            <v>N/A</v>
          </cell>
          <cell r="AY198" t="str">
            <v>N/A</v>
          </cell>
          <cell r="AZ198" t="str">
            <v>N/A</v>
          </cell>
          <cell r="BA198" t="e">
            <v>#VALUE!</v>
          </cell>
          <cell r="BB198" t="str">
            <v>N/A</v>
          </cell>
          <cell r="BC198" t="str">
            <v>N/A</v>
          </cell>
          <cell r="BD198" t="str">
            <v>N/A</v>
          </cell>
          <cell r="BE198" t="str">
            <v>N/A</v>
          </cell>
          <cell r="BF198" t="str">
            <v>N/A</v>
          </cell>
          <cell r="BG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I199" t="str">
            <v>N/A</v>
          </cell>
          <cell r="AJ199" t="str">
            <v>N/A</v>
          </cell>
          <cell r="AK199" t="str">
            <v>N/A</v>
          </cell>
          <cell r="AL199" t="str">
            <v>N/A</v>
          </cell>
          <cell r="AM199" t="str">
            <v>N/A</v>
          </cell>
          <cell r="AN199" t="str">
            <v>N/A</v>
          </cell>
          <cell r="AO199" t="str">
            <v>N/A</v>
          </cell>
          <cell r="AP199" t="str">
            <v>N/A</v>
          </cell>
          <cell r="AQ199" t="str">
            <v>N/A</v>
          </cell>
          <cell r="AR199" t="str">
            <v>N/A</v>
          </cell>
          <cell r="AS199" t="str">
            <v>N/A</v>
          </cell>
          <cell r="AT199" t="str">
            <v>N/A</v>
          </cell>
          <cell r="AU199" t="str">
            <v>N/A</v>
          </cell>
          <cell r="AV199" t="str">
            <v>N/A</v>
          </cell>
          <cell r="AW199" t="str">
            <v>N/A</v>
          </cell>
          <cell r="AX199" t="str">
            <v>N/A</v>
          </cell>
          <cell r="AY199" t="str">
            <v>N/A</v>
          </cell>
          <cell r="AZ199" t="str">
            <v>N/A</v>
          </cell>
          <cell r="BA199" t="e">
            <v>#VALUE!</v>
          </cell>
          <cell r="BB199" t="str">
            <v>N/A</v>
          </cell>
          <cell r="BC199" t="str">
            <v>N/A</v>
          </cell>
          <cell r="BD199" t="str">
            <v>N/A</v>
          </cell>
          <cell r="BE199" t="str">
            <v>N/A</v>
          </cell>
          <cell r="BF199" t="str">
            <v>N/A</v>
          </cell>
          <cell r="BG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 t="str">
            <v>N/A</v>
          </cell>
          <cell r="AI200" t="str">
            <v>N/A</v>
          </cell>
          <cell r="AJ200" t="str">
            <v>N/A</v>
          </cell>
          <cell r="AK200" t="str">
            <v>N/A</v>
          </cell>
          <cell r="AL200" t="str">
            <v>N/A</v>
          </cell>
          <cell r="AM200" t="str">
            <v>N/A</v>
          </cell>
          <cell r="AN200" t="str">
            <v>N/A</v>
          </cell>
          <cell r="AO200" t="str">
            <v>N/A</v>
          </cell>
          <cell r="AP200" t="str">
            <v>N/A</v>
          </cell>
          <cell r="AQ200" t="str">
            <v>N/A</v>
          </cell>
          <cell r="AR200" t="str">
            <v>N/A</v>
          </cell>
          <cell r="AS200" t="str">
            <v>N/A</v>
          </cell>
          <cell r="AT200" t="str">
            <v>N/A</v>
          </cell>
          <cell r="AU200" t="str">
            <v>N/A</v>
          </cell>
          <cell r="AV200" t="str">
            <v>N/A</v>
          </cell>
          <cell r="AW200" t="str">
            <v>N/A</v>
          </cell>
          <cell r="AX200" t="str">
            <v>N/A</v>
          </cell>
          <cell r="AY200" t="str">
            <v>N/A</v>
          </cell>
          <cell r="AZ200" t="str">
            <v>N/A</v>
          </cell>
          <cell r="BA200" t="e">
            <v>#VALUE!</v>
          </cell>
          <cell r="BB200" t="str">
            <v>N/A</v>
          </cell>
          <cell r="BC200" t="str">
            <v>N/A</v>
          </cell>
          <cell r="BD200" t="str">
            <v>N/A</v>
          </cell>
          <cell r="BE200" t="str">
            <v>N/A</v>
          </cell>
          <cell r="BF200" t="str">
            <v>N/A</v>
          </cell>
          <cell r="BG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  <cell r="AI201" t="str">
            <v>N/A</v>
          </cell>
          <cell r="AJ201" t="str">
            <v>N/A</v>
          </cell>
          <cell r="AK201" t="str">
            <v>N/A</v>
          </cell>
          <cell r="AL201" t="str">
            <v>N/A</v>
          </cell>
          <cell r="AM201" t="str">
            <v>N/A</v>
          </cell>
          <cell r="AN201" t="str">
            <v>N/A</v>
          </cell>
          <cell r="AO201" t="str">
            <v>N/A</v>
          </cell>
          <cell r="AP201" t="str">
            <v>N/A</v>
          </cell>
          <cell r="AQ201" t="str">
            <v>N/A</v>
          </cell>
          <cell r="AR201" t="str">
            <v>N/A</v>
          </cell>
          <cell r="AS201" t="str">
            <v>N/A</v>
          </cell>
          <cell r="AT201" t="str">
            <v>N/A</v>
          </cell>
          <cell r="AU201" t="str">
            <v>N/A</v>
          </cell>
          <cell r="AV201" t="str">
            <v>N/A</v>
          </cell>
          <cell r="AW201" t="str">
            <v>N/A</v>
          </cell>
          <cell r="AX201" t="str">
            <v>N/A</v>
          </cell>
          <cell r="AY201" t="str">
            <v>N/A</v>
          </cell>
          <cell r="AZ201" t="str">
            <v>N/A</v>
          </cell>
          <cell r="BA201" t="e">
            <v>#VALUE!</v>
          </cell>
          <cell r="BB201" t="str">
            <v>N/A</v>
          </cell>
          <cell r="BC201" t="str">
            <v>N/A</v>
          </cell>
          <cell r="BD201" t="str">
            <v>N/A</v>
          </cell>
          <cell r="BE201" t="str">
            <v>N/A</v>
          </cell>
          <cell r="BF201" t="str">
            <v>N/A</v>
          </cell>
          <cell r="BG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I202" t="str">
            <v>N/A</v>
          </cell>
          <cell r="AJ202" t="str">
            <v>N/A</v>
          </cell>
          <cell r="AK202" t="str">
            <v>N/A</v>
          </cell>
          <cell r="AL202" t="str">
            <v>N/A</v>
          </cell>
          <cell r="AM202" t="str">
            <v>N/A</v>
          </cell>
          <cell r="AN202" t="str">
            <v>N/A</v>
          </cell>
          <cell r="AO202" t="str">
            <v>N/A</v>
          </cell>
          <cell r="AP202" t="str">
            <v>N/A</v>
          </cell>
          <cell r="AQ202" t="str">
            <v>N/A</v>
          </cell>
          <cell r="AR202" t="str">
            <v>N/A</v>
          </cell>
          <cell r="AS202" t="str">
            <v>N/A</v>
          </cell>
          <cell r="AT202" t="str">
            <v>N/A</v>
          </cell>
          <cell r="AU202" t="str">
            <v>N/A</v>
          </cell>
          <cell r="AV202" t="str">
            <v>N/A</v>
          </cell>
          <cell r="AW202" t="str">
            <v>N/A</v>
          </cell>
          <cell r="AX202" t="str">
            <v>N/A</v>
          </cell>
          <cell r="AY202" t="str">
            <v>N/A</v>
          </cell>
          <cell r="AZ202" t="str">
            <v>N/A</v>
          </cell>
          <cell r="BA202" t="e">
            <v>#VALUE!</v>
          </cell>
          <cell r="BB202" t="str">
            <v>N/A</v>
          </cell>
          <cell r="BC202" t="str">
            <v>N/A</v>
          </cell>
          <cell r="BD202" t="str">
            <v>N/A</v>
          </cell>
          <cell r="BE202" t="str">
            <v>N/A</v>
          </cell>
          <cell r="BF202" t="str">
            <v>N/A</v>
          </cell>
          <cell r="BG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  <cell r="AI203" t="str">
            <v>N/A</v>
          </cell>
          <cell r="AJ203" t="str">
            <v>N/A</v>
          </cell>
          <cell r="AK203" t="str">
            <v>N/A</v>
          </cell>
          <cell r="AL203" t="str">
            <v>N/A</v>
          </cell>
          <cell r="AM203" t="str">
            <v>N/A</v>
          </cell>
          <cell r="AN203" t="str">
            <v>N/A</v>
          </cell>
          <cell r="AO203" t="str">
            <v>N/A</v>
          </cell>
          <cell r="AP203" t="str">
            <v>N/A</v>
          </cell>
          <cell r="AQ203" t="str">
            <v>N/A</v>
          </cell>
          <cell r="AR203" t="str">
            <v>N/A</v>
          </cell>
          <cell r="AS203" t="str">
            <v>N/A</v>
          </cell>
          <cell r="AT203" t="str">
            <v>N/A</v>
          </cell>
          <cell r="AU203" t="str">
            <v>N/A</v>
          </cell>
          <cell r="AV203" t="str">
            <v>N/A</v>
          </cell>
          <cell r="AW203" t="str">
            <v>N/A</v>
          </cell>
          <cell r="AX203" t="str">
            <v>N/A</v>
          </cell>
          <cell r="AY203" t="str">
            <v>N/A</v>
          </cell>
          <cell r="AZ203" t="str">
            <v>N/A</v>
          </cell>
          <cell r="BA203" t="e">
            <v>#VALUE!</v>
          </cell>
          <cell r="BB203" t="str">
            <v>N/A</v>
          </cell>
          <cell r="BC203" t="str">
            <v>N/A</v>
          </cell>
          <cell r="BD203" t="str">
            <v>N/A</v>
          </cell>
          <cell r="BE203" t="str">
            <v>N/A</v>
          </cell>
          <cell r="BF203" t="str">
            <v>N/A</v>
          </cell>
          <cell r="BG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  <cell r="AI204" t="str">
            <v>N/A</v>
          </cell>
          <cell r="AJ204" t="str">
            <v>N/A</v>
          </cell>
          <cell r="AK204" t="str">
            <v>N/A</v>
          </cell>
          <cell r="AL204" t="str">
            <v>N/A</v>
          </cell>
          <cell r="AM204" t="str">
            <v>N/A</v>
          </cell>
          <cell r="AN204" t="str">
            <v>N/A</v>
          </cell>
          <cell r="AO204" t="str">
            <v>N/A</v>
          </cell>
          <cell r="AP204" t="str">
            <v>N/A</v>
          </cell>
          <cell r="AQ204" t="str">
            <v>N/A</v>
          </cell>
          <cell r="AR204" t="str">
            <v>N/A</v>
          </cell>
          <cell r="AS204" t="str">
            <v>N/A</v>
          </cell>
          <cell r="AT204" t="str">
            <v>N/A</v>
          </cell>
          <cell r="AU204" t="str">
            <v>N/A</v>
          </cell>
          <cell r="AV204" t="str">
            <v>N/A</v>
          </cell>
          <cell r="AW204" t="str">
            <v>N/A</v>
          </cell>
          <cell r="AX204" t="str">
            <v>N/A</v>
          </cell>
          <cell r="AY204" t="str">
            <v>N/A</v>
          </cell>
          <cell r="AZ204" t="str">
            <v>N/A</v>
          </cell>
          <cell r="BA204" t="e">
            <v>#VALUE!</v>
          </cell>
          <cell r="BB204" t="str">
            <v>N/A</v>
          </cell>
          <cell r="BC204" t="str">
            <v>N/A</v>
          </cell>
          <cell r="BD204" t="str">
            <v>N/A</v>
          </cell>
          <cell r="BE204" t="str">
            <v>N/A</v>
          </cell>
          <cell r="BF204" t="str">
            <v>N/A</v>
          </cell>
          <cell r="BG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I205" t="str">
            <v>N/A</v>
          </cell>
          <cell r="AJ205" t="str">
            <v>N/A</v>
          </cell>
          <cell r="AK205" t="str">
            <v>N/A</v>
          </cell>
          <cell r="AL205" t="str">
            <v>N/A</v>
          </cell>
          <cell r="AM205" t="str">
            <v>N/A</v>
          </cell>
          <cell r="AN205" t="str">
            <v>N/A</v>
          </cell>
          <cell r="AO205" t="str">
            <v>N/A</v>
          </cell>
          <cell r="AP205" t="str">
            <v>N/A</v>
          </cell>
          <cell r="AQ205" t="str">
            <v>N/A</v>
          </cell>
          <cell r="AR205" t="str">
            <v>N/A</v>
          </cell>
          <cell r="AS205" t="str">
            <v>N/A</v>
          </cell>
          <cell r="AT205" t="str">
            <v>N/A</v>
          </cell>
          <cell r="AU205" t="str">
            <v>N/A</v>
          </cell>
          <cell r="AV205" t="str">
            <v>N/A</v>
          </cell>
          <cell r="AW205" t="str">
            <v>N/A</v>
          </cell>
          <cell r="AX205" t="str">
            <v>N/A</v>
          </cell>
          <cell r="AY205" t="str">
            <v>N/A</v>
          </cell>
          <cell r="AZ205" t="str">
            <v>N/A</v>
          </cell>
          <cell r="BA205" t="e">
            <v>#VALUE!</v>
          </cell>
          <cell r="BB205" t="str">
            <v>N/A</v>
          </cell>
          <cell r="BC205" t="str">
            <v>N/A</v>
          </cell>
          <cell r="BD205" t="str">
            <v>N/A</v>
          </cell>
          <cell r="BE205" t="str">
            <v>N/A</v>
          </cell>
          <cell r="BF205" t="str">
            <v>N/A</v>
          </cell>
          <cell r="BG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  <cell r="AI206" t="str">
            <v>N/A</v>
          </cell>
          <cell r="AJ206" t="str">
            <v>N/A</v>
          </cell>
          <cell r="AK206" t="str">
            <v>N/A</v>
          </cell>
          <cell r="AL206" t="str">
            <v>N/A</v>
          </cell>
          <cell r="AM206" t="str">
            <v>N/A</v>
          </cell>
          <cell r="AN206" t="str">
            <v>N/A</v>
          </cell>
          <cell r="AO206" t="str">
            <v>N/A</v>
          </cell>
          <cell r="AP206" t="str">
            <v>N/A</v>
          </cell>
          <cell r="AQ206" t="str">
            <v>N/A</v>
          </cell>
          <cell r="AR206" t="str">
            <v>N/A</v>
          </cell>
          <cell r="AS206" t="str">
            <v>N/A</v>
          </cell>
          <cell r="AT206" t="str">
            <v>N/A</v>
          </cell>
          <cell r="AU206" t="str">
            <v>N/A</v>
          </cell>
          <cell r="AV206" t="str">
            <v>N/A</v>
          </cell>
          <cell r="AW206" t="str">
            <v>N/A</v>
          </cell>
          <cell r="AX206" t="str">
            <v>N/A</v>
          </cell>
          <cell r="AY206" t="str">
            <v>N/A</v>
          </cell>
          <cell r="AZ206" t="str">
            <v>N/A</v>
          </cell>
          <cell r="BA206" t="e">
            <v>#VALUE!</v>
          </cell>
          <cell r="BB206" t="str">
            <v>N/A</v>
          </cell>
          <cell r="BC206" t="str">
            <v>N/A</v>
          </cell>
          <cell r="BD206" t="str">
            <v>N/A</v>
          </cell>
          <cell r="BE206" t="str">
            <v>N/A</v>
          </cell>
          <cell r="BF206" t="str">
            <v>N/A</v>
          </cell>
          <cell r="BG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I207" t="str">
            <v>N/A</v>
          </cell>
          <cell r="AJ207" t="str">
            <v>N/A</v>
          </cell>
          <cell r="AK207" t="str">
            <v>N/A</v>
          </cell>
          <cell r="AL207" t="str">
            <v>N/A</v>
          </cell>
          <cell r="AM207" t="str">
            <v>N/A</v>
          </cell>
          <cell r="AN207" t="str">
            <v>N/A</v>
          </cell>
          <cell r="AO207" t="str">
            <v>N/A</v>
          </cell>
          <cell r="AP207" t="str">
            <v>N/A</v>
          </cell>
          <cell r="AQ207" t="str">
            <v>N/A</v>
          </cell>
          <cell r="AR207" t="str">
            <v>N/A</v>
          </cell>
          <cell r="AS207" t="str">
            <v>N/A</v>
          </cell>
          <cell r="AT207" t="str">
            <v>N/A</v>
          </cell>
          <cell r="AU207" t="str">
            <v>N/A</v>
          </cell>
          <cell r="AV207" t="str">
            <v>N/A</v>
          </cell>
          <cell r="AW207" t="str">
            <v>N/A</v>
          </cell>
          <cell r="AX207" t="str">
            <v>N/A</v>
          </cell>
          <cell r="AY207" t="str">
            <v>N/A</v>
          </cell>
          <cell r="AZ207" t="str">
            <v>N/A</v>
          </cell>
          <cell r="BA207" t="e">
            <v>#VALUE!</v>
          </cell>
          <cell r="BB207" t="str">
            <v>N/A</v>
          </cell>
          <cell r="BC207" t="str">
            <v>N/A</v>
          </cell>
          <cell r="BD207" t="str">
            <v>N/A</v>
          </cell>
          <cell r="BE207" t="str">
            <v>N/A</v>
          </cell>
          <cell r="BF207" t="str">
            <v>N/A</v>
          </cell>
          <cell r="BG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I208" t="str">
            <v>N/A</v>
          </cell>
          <cell r="AJ208" t="str">
            <v>N/A</v>
          </cell>
          <cell r="AK208" t="str">
            <v>N/A</v>
          </cell>
          <cell r="AL208" t="str">
            <v>N/A</v>
          </cell>
          <cell r="AM208" t="str">
            <v>N/A</v>
          </cell>
          <cell r="AN208" t="str">
            <v>N/A</v>
          </cell>
          <cell r="AO208" t="str">
            <v>N/A</v>
          </cell>
          <cell r="AP208" t="str">
            <v>N/A</v>
          </cell>
          <cell r="AQ208" t="str">
            <v>N/A</v>
          </cell>
          <cell r="AR208" t="str">
            <v>N/A</v>
          </cell>
          <cell r="AS208" t="str">
            <v>N/A</v>
          </cell>
          <cell r="AT208" t="str">
            <v>N/A</v>
          </cell>
          <cell r="AU208" t="str">
            <v>N/A</v>
          </cell>
          <cell r="AV208" t="str">
            <v>N/A</v>
          </cell>
          <cell r="AW208" t="str">
            <v>N/A</v>
          </cell>
          <cell r="AX208" t="str">
            <v>N/A</v>
          </cell>
          <cell r="AY208" t="str">
            <v>N/A</v>
          </cell>
          <cell r="AZ208" t="str">
            <v>N/A</v>
          </cell>
          <cell r="BA208" t="e">
            <v>#VALUE!</v>
          </cell>
          <cell r="BB208" t="str">
            <v>N/A</v>
          </cell>
          <cell r="BC208" t="str">
            <v>N/A</v>
          </cell>
          <cell r="BD208" t="str">
            <v>N/A</v>
          </cell>
          <cell r="BE208" t="str">
            <v>N/A</v>
          </cell>
          <cell r="BF208" t="str">
            <v>N/A</v>
          </cell>
          <cell r="BG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I209" t="str">
            <v>N/A</v>
          </cell>
          <cell r="AJ209" t="str">
            <v>N/A</v>
          </cell>
          <cell r="AK209" t="str">
            <v>N/A</v>
          </cell>
          <cell r="AL209" t="str">
            <v>N/A</v>
          </cell>
          <cell r="AM209" t="str">
            <v>N/A</v>
          </cell>
          <cell r="AN209" t="str">
            <v>N/A</v>
          </cell>
          <cell r="AO209" t="str">
            <v>N/A</v>
          </cell>
          <cell r="AP209" t="str">
            <v>N/A</v>
          </cell>
          <cell r="AQ209" t="str">
            <v>N/A</v>
          </cell>
          <cell r="AR209" t="str">
            <v>N/A</v>
          </cell>
          <cell r="AS209" t="str">
            <v>N/A</v>
          </cell>
          <cell r="AT209" t="str">
            <v>N/A</v>
          </cell>
          <cell r="AU209" t="str">
            <v>N/A</v>
          </cell>
          <cell r="AV209" t="str">
            <v>N/A</v>
          </cell>
          <cell r="AW209" t="str">
            <v>N/A</v>
          </cell>
          <cell r="AX209" t="str">
            <v>N/A</v>
          </cell>
          <cell r="AY209" t="str">
            <v>N/A</v>
          </cell>
          <cell r="AZ209" t="str">
            <v>N/A</v>
          </cell>
          <cell r="BA209" t="e">
            <v>#VALUE!</v>
          </cell>
          <cell r="BB209" t="str">
            <v>N/A</v>
          </cell>
          <cell r="BC209" t="str">
            <v>N/A</v>
          </cell>
          <cell r="BD209" t="str">
            <v>N/A</v>
          </cell>
          <cell r="BE209" t="str">
            <v>N/A</v>
          </cell>
          <cell r="BF209" t="str">
            <v>N/A</v>
          </cell>
          <cell r="BG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I210" t="str">
            <v>N/A</v>
          </cell>
          <cell r="AJ210" t="str">
            <v>N/A</v>
          </cell>
          <cell r="AK210" t="str">
            <v>N/A</v>
          </cell>
          <cell r="AL210" t="str">
            <v>N/A</v>
          </cell>
          <cell r="AM210" t="str">
            <v>N/A</v>
          </cell>
          <cell r="AN210" t="str">
            <v>N/A</v>
          </cell>
          <cell r="AO210" t="str">
            <v>N/A</v>
          </cell>
          <cell r="AP210" t="str">
            <v>N/A</v>
          </cell>
          <cell r="AQ210" t="str">
            <v>N/A</v>
          </cell>
          <cell r="AR210" t="str">
            <v>N/A</v>
          </cell>
          <cell r="AS210" t="str">
            <v>N/A</v>
          </cell>
          <cell r="AT210" t="str">
            <v>N/A</v>
          </cell>
          <cell r="AU210" t="str">
            <v>N/A</v>
          </cell>
          <cell r="AV210" t="str">
            <v>N/A</v>
          </cell>
          <cell r="AW210" t="str">
            <v>N/A</v>
          </cell>
          <cell r="AX210" t="str">
            <v>N/A</v>
          </cell>
          <cell r="AY210" t="str">
            <v>N/A</v>
          </cell>
          <cell r="AZ210" t="str">
            <v>N/A</v>
          </cell>
          <cell r="BA210" t="e">
            <v>#VALUE!</v>
          </cell>
          <cell r="BB210" t="str">
            <v>N/A</v>
          </cell>
          <cell r="BC210" t="str">
            <v>N/A</v>
          </cell>
          <cell r="BD210" t="str">
            <v>N/A</v>
          </cell>
          <cell r="BE210" t="str">
            <v>N/A</v>
          </cell>
          <cell r="BF210" t="str">
            <v>N/A</v>
          </cell>
          <cell r="BG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  <cell r="AI211" t="str">
            <v>N/A</v>
          </cell>
          <cell r="AJ211" t="str">
            <v>N/A</v>
          </cell>
          <cell r="AK211" t="str">
            <v>N/A</v>
          </cell>
          <cell r="AL211" t="str">
            <v>N/A</v>
          </cell>
          <cell r="AM211" t="str">
            <v>N/A</v>
          </cell>
          <cell r="AN211" t="str">
            <v>N/A</v>
          </cell>
          <cell r="AO211" t="str">
            <v>N/A</v>
          </cell>
          <cell r="AP211" t="str">
            <v>N/A</v>
          </cell>
          <cell r="AQ211" t="str">
            <v>N/A</v>
          </cell>
          <cell r="AR211" t="str">
            <v>N/A</v>
          </cell>
          <cell r="AS211" t="str">
            <v>N/A</v>
          </cell>
          <cell r="AT211" t="str">
            <v>N/A</v>
          </cell>
          <cell r="AU211" t="str">
            <v>N/A</v>
          </cell>
          <cell r="AV211" t="str">
            <v>N/A</v>
          </cell>
          <cell r="AW211" t="str">
            <v>N/A</v>
          </cell>
          <cell r="AX211" t="str">
            <v>N/A</v>
          </cell>
          <cell r="AY211" t="str">
            <v>N/A</v>
          </cell>
          <cell r="AZ211" t="str">
            <v>N/A</v>
          </cell>
          <cell r="BA211" t="e">
            <v>#VALUE!</v>
          </cell>
          <cell r="BB211" t="str">
            <v>N/A</v>
          </cell>
          <cell r="BC211" t="str">
            <v>N/A</v>
          </cell>
          <cell r="BD211" t="str">
            <v>N/A</v>
          </cell>
          <cell r="BE211" t="str">
            <v>N/A</v>
          </cell>
          <cell r="BF211" t="str">
            <v>N/A</v>
          </cell>
          <cell r="BG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 t="str">
            <v>N/A</v>
          </cell>
          <cell r="AI212" t="str">
            <v>N/A</v>
          </cell>
          <cell r="AJ212" t="str">
            <v>N/A</v>
          </cell>
          <cell r="AK212" t="str">
            <v>N/A</v>
          </cell>
          <cell r="AL212" t="str">
            <v>N/A</v>
          </cell>
          <cell r="AM212" t="str">
            <v>N/A</v>
          </cell>
          <cell r="AN212" t="str">
            <v>N/A</v>
          </cell>
          <cell r="AO212" t="str">
            <v>N/A</v>
          </cell>
          <cell r="AP212" t="str">
            <v>N/A</v>
          </cell>
          <cell r="AQ212" t="str">
            <v>N/A</v>
          </cell>
          <cell r="AR212" t="str">
            <v>N/A</v>
          </cell>
          <cell r="AS212" t="str">
            <v>N/A</v>
          </cell>
          <cell r="AT212" t="str">
            <v>N/A</v>
          </cell>
          <cell r="AU212" t="str">
            <v>N/A</v>
          </cell>
          <cell r="AV212" t="str">
            <v>N/A</v>
          </cell>
          <cell r="AW212" t="str">
            <v>N/A</v>
          </cell>
          <cell r="AX212" t="str">
            <v>N/A</v>
          </cell>
          <cell r="AY212" t="str">
            <v>N/A</v>
          </cell>
          <cell r="AZ212" t="str">
            <v>N/A</v>
          </cell>
          <cell r="BA212" t="e">
            <v>#VALUE!</v>
          </cell>
          <cell r="BB212" t="str">
            <v>N/A</v>
          </cell>
          <cell r="BC212" t="str">
            <v>N/A</v>
          </cell>
          <cell r="BD212" t="str">
            <v>N/A</v>
          </cell>
          <cell r="BE212" t="str">
            <v>N/A</v>
          </cell>
          <cell r="BF212" t="str">
            <v>N/A</v>
          </cell>
          <cell r="BG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  <cell r="AI213" t="str">
            <v>N/A</v>
          </cell>
          <cell r="AJ213" t="str">
            <v>N/A</v>
          </cell>
          <cell r="AK213" t="str">
            <v>N/A</v>
          </cell>
          <cell r="AL213" t="str">
            <v>N/A</v>
          </cell>
          <cell r="AM213" t="str">
            <v>N/A</v>
          </cell>
          <cell r="AN213" t="str">
            <v>N/A</v>
          </cell>
          <cell r="AO213" t="str">
            <v>N/A</v>
          </cell>
          <cell r="AP213" t="str">
            <v>N/A</v>
          </cell>
          <cell r="AQ213" t="str">
            <v>N/A</v>
          </cell>
          <cell r="AR213" t="str">
            <v>N/A</v>
          </cell>
          <cell r="AS213" t="str">
            <v>N/A</v>
          </cell>
          <cell r="AT213" t="str">
            <v>N/A</v>
          </cell>
          <cell r="AU213" t="str">
            <v>N/A</v>
          </cell>
          <cell r="AV213" t="str">
            <v>N/A</v>
          </cell>
          <cell r="AW213" t="str">
            <v>N/A</v>
          </cell>
          <cell r="AX213" t="str">
            <v>N/A</v>
          </cell>
          <cell r="AY213" t="str">
            <v>N/A</v>
          </cell>
          <cell r="AZ213" t="str">
            <v>N/A</v>
          </cell>
          <cell r="BA213" t="e">
            <v>#VALUE!</v>
          </cell>
          <cell r="BB213" t="str">
            <v>N/A</v>
          </cell>
          <cell r="BC213" t="str">
            <v>N/A</v>
          </cell>
          <cell r="BD213" t="str">
            <v>N/A</v>
          </cell>
          <cell r="BE213" t="str">
            <v>N/A</v>
          </cell>
          <cell r="BF213" t="str">
            <v>N/A</v>
          </cell>
          <cell r="BG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  <cell r="AI214" t="str">
            <v>N/A</v>
          </cell>
          <cell r="AJ214" t="str">
            <v>N/A</v>
          </cell>
          <cell r="AK214" t="str">
            <v>N/A</v>
          </cell>
          <cell r="AL214" t="str">
            <v>N/A</v>
          </cell>
          <cell r="AM214" t="str">
            <v>N/A</v>
          </cell>
          <cell r="AN214" t="str">
            <v>N/A</v>
          </cell>
          <cell r="AO214" t="str">
            <v>N/A</v>
          </cell>
          <cell r="AP214" t="str">
            <v>N/A</v>
          </cell>
          <cell r="AQ214" t="str">
            <v>N/A</v>
          </cell>
          <cell r="AR214" t="str">
            <v>N/A</v>
          </cell>
          <cell r="AS214" t="str">
            <v>N/A</v>
          </cell>
          <cell r="AT214" t="str">
            <v>N/A</v>
          </cell>
          <cell r="AU214" t="str">
            <v>N/A</v>
          </cell>
          <cell r="AV214" t="str">
            <v>N/A</v>
          </cell>
          <cell r="AW214" t="str">
            <v>N/A</v>
          </cell>
          <cell r="AX214" t="str">
            <v>N/A</v>
          </cell>
          <cell r="AY214" t="str">
            <v>N/A</v>
          </cell>
          <cell r="AZ214" t="str">
            <v>N/A</v>
          </cell>
          <cell r="BA214" t="e">
            <v>#VALUE!</v>
          </cell>
          <cell r="BB214" t="str">
            <v>N/A</v>
          </cell>
          <cell r="BC214" t="str">
            <v>N/A</v>
          </cell>
          <cell r="BD214" t="str">
            <v>N/A</v>
          </cell>
          <cell r="BE214" t="str">
            <v>N/A</v>
          </cell>
          <cell r="BF214" t="str">
            <v>N/A</v>
          </cell>
          <cell r="BG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  <cell r="AI215" t="str">
            <v>N/A</v>
          </cell>
          <cell r="AJ215" t="str">
            <v>N/A</v>
          </cell>
          <cell r="AK215" t="str">
            <v>N/A</v>
          </cell>
          <cell r="AL215" t="str">
            <v>N/A</v>
          </cell>
          <cell r="AM215" t="str">
            <v>N/A</v>
          </cell>
          <cell r="AN215" t="str">
            <v>N/A</v>
          </cell>
          <cell r="AO215" t="str">
            <v>N/A</v>
          </cell>
          <cell r="AP215" t="str">
            <v>N/A</v>
          </cell>
          <cell r="AQ215" t="str">
            <v>N/A</v>
          </cell>
          <cell r="AR215" t="str">
            <v>N/A</v>
          </cell>
          <cell r="AS215" t="str">
            <v>N/A</v>
          </cell>
          <cell r="AT215" t="str">
            <v>N/A</v>
          </cell>
          <cell r="AU215" t="str">
            <v>N/A</v>
          </cell>
          <cell r="AV215" t="str">
            <v>N/A</v>
          </cell>
          <cell r="AW215" t="str">
            <v>N/A</v>
          </cell>
          <cell r="AX215" t="str">
            <v>N/A</v>
          </cell>
          <cell r="AY215" t="str">
            <v>N/A</v>
          </cell>
          <cell r="AZ215" t="str">
            <v>N/A</v>
          </cell>
          <cell r="BA215" t="e">
            <v>#VALUE!</v>
          </cell>
          <cell r="BB215" t="str">
            <v>N/A</v>
          </cell>
          <cell r="BC215" t="str">
            <v>N/A</v>
          </cell>
          <cell r="BD215" t="str">
            <v>N/A</v>
          </cell>
          <cell r="BE215" t="str">
            <v>N/A</v>
          </cell>
          <cell r="BF215" t="str">
            <v>N/A</v>
          </cell>
          <cell r="BG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I216" t="str">
            <v>N/A</v>
          </cell>
          <cell r="AJ216" t="str">
            <v>N/A</v>
          </cell>
          <cell r="AK216" t="str">
            <v>N/A</v>
          </cell>
          <cell r="AL216" t="str">
            <v>N/A</v>
          </cell>
          <cell r="AM216" t="str">
            <v>N/A</v>
          </cell>
          <cell r="AN216" t="str">
            <v>N/A</v>
          </cell>
          <cell r="AO216" t="str">
            <v>N/A</v>
          </cell>
          <cell r="AP216" t="str">
            <v>N/A</v>
          </cell>
          <cell r="AQ216" t="str">
            <v>N/A</v>
          </cell>
          <cell r="AR216" t="str">
            <v>N/A</v>
          </cell>
          <cell r="AS216" t="str">
            <v>N/A</v>
          </cell>
          <cell r="AT216" t="str">
            <v>N/A</v>
          </cell>
          <cell r="AU216" t="str">
            <v>N/A</v>
          </cell>
          <cell r="AV216" t="str">
            <v>N/A</v>
          </cell>
          <cell r="AW216" t="str">
            <v>N/A</v>
          </cell>
          <cell r="AX216" t="str">
            <v>N/A</v>
          </cell>
          <cell r="AY216" t="str">
            <v>N/A</v>
          </cell>
          <cell r="AZ216" t="str">
            <v>N/A</v>
          </cell>
          <cell r="BA216" t="e">
            <v>#VALUE!</v>
          </cell>
          <cell r="BB216" t="str">
            <v>N/A</v>
          </cell>
          <cell r="BC216" t="str">
            <v>N/A</v>
          </cell>
          <cell r="BD216" t="str">
            <v>N/A</v>
          </cell>
          <cell r="BE216" t="str">
            <v>N/A</v>
          </cell>
          <cell r="BF216" t="str">
            <v>N/A</v>
          </cell>
          <cell r="BG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I217" t="str">
            <v>N/A</v>
          </cell>
          <cell r="AJ217" t="str">
            <v>N/A</v>
          </cell>
          <cell r="AK217" t="str">
            <v>N/A</v>
          </cell>
          <cell r="AL217" t="str">
            <v>N/A</v>
          </cell>
          <cell r="AM217" t="str">
            <v>N/A</v>
          </cell>
          <cell r="AN217" t="str">
            <v>N/A</v>
          </cell>
          <cell r="AO217" t="str">
            <v>N/A</v>
          </cell>
          <cell r="AP217" t="str">
            <v>N/A</v>
          </cell>
          <cell r="AQ217" t="str">
            <v>N/A</v>
          </cell>
          <cell r="AR217" t="str">
            <v>N/A</v>
          </cell>
          <cell r="AS217" t="str">
            <v>N/A</v>
          </cell>
          <cell r="AT217" t="str">
            <v>N/A</v>
          </cell>
          <cell r="AU217" t="str">
            <v>N/A</v>
          </cell>
          <cell r="AV217" t="str">
            <v>N/A</v>
          </cell>
          <cell r="AW217" t="str">
            <v>N/A</v>
          </cell>
          <cell r="AX217" t="str">
            <v>N/A</v>
          </cell>
          <cell r="AY217" t="str">
            <v>N/A</v>
          </cell>
          <cell r="AZ217" t="str">
            <v>N/A</v>
          </cell>
          <cell r="BA217" t="e">
            <v>#VALUE!</v>
          </cell>
          <cell r="BB217" t="str">
            <v>N/A</v>
          </cell>
          <cell r="BC217" t="str">
            <v>N/A</v>
          </cell>
          <cell r="BD217" t="str">
            <v>N/A</v>
          </cell>
          <cell r="BE217" t="str">
            <v>N/A</v>
          </cell>
          <cell r="BF217" t="str">
            <v>N/A</v>
          </cell>
          <cell r="BG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I218" t="str">
            <v>N/A</v>
          </cell>
          <cell r="AJ218" t="str">
            <v>N/A</v>
          </cell>
          <cell r="AK218" t="str">
            <v>N/A</v>
          </cell>
          <cell r="AL218" t="str">
            <v>N/A</v>
          </cell>
          <cell r="AM218" t="str">
            <v>N/A</v>
          </cell>
          <cell r="AN218" t="str">
            <v>N/A</v>
          </cell>
          <cell r="AO218" t="str">
            <v>N/A</v>
          </cell>
          <cell r="AP218" t="str">
            <v>N/A</v>
          </cell>
          <cell r="AQ218" t="str">
            <v>N/A</v>
          </cell>
          <cell r="AR218" t="str">
            <v>N/A</v>
          </cell>
          <cell r="AS218" t="str">
            <v>N/A</v>
          </cell>
          <cell r="AT218" t="str">
            <v>N/A</v>
          </cell>
          <cell r="AU218" t="str">
            <v>N/A</v>
          </cell>
          <cell r="AV218" t="str">
            <v>N/A</v>
          </cell>
          <cell r="AW218" t="str">
            <v>N/A</v>
          </cell>
          <cell r="AX218" t="str">
            <v>N/A</v>
          </cell>
          <cell r="AY218" t="str">
            <v>N/A</v>
          </cell>
          <cell r="AZ218" t="str">
            <v>N/A</v>
          </cell>
          <cell r="BA218" t="e">
            <v>#VALUE!</v>
          </cell>
          <cell r="BB218" t="str">
            <v>N/A</v>
          </cell>
          <cell r="BC218" t="str">
            <v>N/A</v>
          </cell>
          <cell r="BD218" t="str">
            <v>N/A</v>
          </cell>
          <cell r="BE218" t="str">
            <v>N/A</v>
          </cell>
          <cell r="BF218" t="str">
            <v>N/A</v>
          </cell>
          <cell r="BG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I219" t="str">
            <v>N/A</v>
          </cell>
          <cell r="AJ219" t="str">
            <v>N/A</v>
          </cell>
          <cell r="AK219" t="str">
            <v>N/A</v>
          </cell>
          <cell r="AL219" t="str">
            <v>N/A</v>
          </cell>
          <cell r="AM219" t="str">
            <v>N/A</v>
          </cell>
          <cell r="AN219" t="str">
            <v>N/A</v>
          </cell>
          <cell r="AO219" t="str">
            <v>N/A</v>
          </cell>
          <cell r="AP219" t="str">
            <v>N/A</v>
          </cell>
          <cell r="AQ219" t="str">
            <v>N/A</v>
          </cell>
          <cell r="AR219" t="str">
            <v>N/A</v>
          </cell>
          <cell r="AS219" t="str">
            <v>N/A</v>
          </cell>
          <cell r="AT219" t="str">
            <v>N/A</v>
          </cell>
          <cell r="AU219" t="str">
            <v>N/A</v>
          </cell>
          <cell r="AV219" t="str">
            <v>N/A</v>
          </cell>
          <cell r="AW219" t="str">
            <v>N/A</v>
          </cell>
          <cell r="AX219" t="str">
            <v>N/A</v>
          </cell>
          <cell r="AY219" t="str">
            <v>N/A</v>
          </cell>
          <cell r="AZ219" t="str">
            <v>N/A</v>
          </cell>
          <cell r="BA219" t="e">
            <v>#VALUE!</v>
          </cell>
          <cell r="BB219" t="str">
            <v>N/A</v>
          </cell>
          <cell r="BC219" t="str">
            <v>N/A</v>
          </cell>
          <cell r="BD219" t="str">
            <v>N/A</v>
          </cell>
          <cell r="BE219" t="str">
            <v>N/A</v>
          </cell>
          <cell r="BF219" t="str">
            <v>N/A</v>
          </cell>
          <cell r="BG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I220" t="str">
            <v>N/A</v>
          </cell>
          <cell r="AJ220" t="str">
            <v>N/A</v>
          </cell>
          <cell r="AK220" t="str">
            <v>N/A</v>
          </cell>
          <cell r="AL220" t="str">
            <v>N/A</v>
          </cell>
          <cell r="AM220" t="str">
            <v>N/A</v>
          </cell>
          <cell r="AN220" t="str">
            <v>N/A</v>
          </cell>
          <cell r="AO220" t="str">
            <v>N/A</v>
          </cell>
          <cell r="AP220" t="str">
            <v>N/A</v>
          </cell>
          <cell r="AQ220" t="str">
            <v>N/A</v>
          </cell>
          <cell r="AR220" t="str">
            <v>N/A</v>
          </cell>
          <cell r="AS220" t="str">
            <v>N/A</v>
          </cell>
          <cell r="AT220" t="str">
            <v>N/A</v>
          </cell>
          <cell r="AU220" t="str">
            <v>N/A</v>
          </cell>
          <cell r="AV220" t="str">
            <v>N/A</v>
          </cell>
          <cell r="AW220" t="str">
            <v>N/A</v>
          </cell>
          <cell r="AX220" t="str">
            <v>N/A</v>
          </cell>
          <cell r="AY220" t="str">
            <v>N/A</v>
          </cell>
          <cell r="AZ220" t="str">
            <v>N/A</v>
          </cell>
          <cell r="BA220" t="e">
            <v>#VALUE!</v>
          </cell>
          <cell r="BB220" t="str">
            <v>N/A</v>
          </cell>
          <cell r="BC220" t="str">
            <v>N/A</v>
          </cell>
          <cell r="BD220" t="str">
            <v>N/A</v>
          </cell>
          <cell r="BE220" t="str">
            <v>N/A</v>
          </cell>
          <cell r="BF220" t="str">
            <v>N/A</v>
          </cell>
          <cell r="BG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I221" t="str">
            <v>N/A</v>
          </cell>
          <cell r="AJ221" t="str">
            <v>N/A</v>
          </cell>
          <cell r="AK221" t="str">
            <v>N/A</v>
          </cell>
          <cell r="AL221" t="str">
            <v>N/A</v>
          </cell>
          <cell r="AM221" t="str">
            <v>N/A</v>
          </cell>
          <cell r="AN221" t="str">
            <v>N/A</v>
          </cell>
          <cell r="AO221" t="str">
            <v>N/A</v>
          </cell>
          <cell r="AP221" t="str">
            <v>N/A</v>
          </cell>
          <cell r="AQ221" t="str">
            <v>N/A</v>
          </cell>
          <cell r="AR221" t="str">
            <v>N/A</v>
          </cell>
          <cell r="AS221" t="str">
            <v>N/A</v>
          </cell>
          <cell r="AT221" t="str">
            <v>N/A</v>
          </cell>
          <cell r="AU221" t="str">
            <v>N/A</v>
          </cell>
          <cell r="AV221" t="str">
            <v>N/A</v>
          </cell>
          <cell r="AW221" t="str">
            <v>N/A</v>
          </cell>
          <cell r="AX221" t="str">
            <v>N/A</v>
          </cell>
          <cell r="AY221" t="str">
            <v>N/A</v>
          </cell>
          <cell r="AZ221" t="str">
            <v>N/A</v>
          </cell>
          <cell r="BA221" t="e">
            <v>#VALUE!</v>
          </cell>
          <cell r="BB221" t="str">
            <v>N/A</v>
          </cell>
          <cell r="BC221" t="str">
            <v>N/A</v>
          </cell>
          <cell r="BD221" t="str">
            <v>N/A</v>
          </cell>
          <cell r="BE221" t="str">
            <v>N/A</v>
          </cell>
          <cell r="BF221" t="str">
            <v>N/A</v>
          </cell>
          <cell r="BG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I222" t="str">
            <v>N/A</v>
          </cell>
          <cell r="AJ222" t="str">
            <v>N/A</v>
          </cell>
          <cell r="AK222" t="str">
            <v>N/A</v>
          </cell>
          <cell r="AL222" t="str">
            <v>N/A</v>
          </cell>
          <cell r="AM222" t="str">
            <v>N/A</v>
          </cell>
          <cell r="AN222" t="str">
            <v>N/A</v>
          </cell>
          <cell r="AO222" t="str">
            <v>N/A</v>
          </cell>
          <cell r="AP222" t="str">
            <v>N/A</v>
          </cell>
          <cell r="AQ222" t="str">
            <v>N/A</v>
          </cell>
          <cell r="AR222" t="str">
            <v>N/A</v>
          </cell>
          <cell r="AS222" t="str">
            <v>N/A</v>
          </cell>
          <cell r="AT222" t="str">
            <v>N/A</v>
          </cell>
          <cell r="AU222" t="str">
            <v>N/A</v>
          </cell>
          <cell r="AV222" t="str">
            <v>N/A</v>
          </cell>
          <cell r="AW222" t="str">
            <v>N/A</v>
          </cell>
          <cell r="AX222" t="str">
            <v>N/A</v>
          </cell>
          <cell r="AY222" t="str">
            <v>N/A</v>
          </cell>
          <cell r="AZ222" t="str">
            <v>N/A</v>
          </cell>
          <cell r="BA222" t="e">
            <v>#VALUE!</v>
          </cell>
          <cell r="BB222" t="str">
            <v>N/A</v>
          </cell>
          <cell r="BC222" t="str">
            <v>N/A</v>
          </cell>
          <cell r="BD222" t="str">
            <v>N/A</v>
          </cell>
          <cell r="BE222" t="str">
            <v>N/A</v>
          </cell>
          <cell r="BF222" t="str">
            <v>N/A</v>
          </cell>
          <cell r="BG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  <cell r="AI223" t="str">
            <v>N/A</v>
          </cell>
          <cell r="AJ223" t="str">
            <v>N/A</v>
          </cell>
          <cell r="AK223" t="str">
            <v>N/A</v>
          </cell>
          <cell r="AL223" t="str">
            <v>N/A</v>
          </cell>
          <cell r="AM223" t="str">
            <v>N/A</v>
          </cell>
          <cell r="AN223" t="str">
            <v>N/A</v>
          </cell>
          <cell r="AO223" t="str">
            <v>N/A</v>
          </cell>
          <cell r="AP223" t="str">
            <v>N/A</v>
          </cell>
          <cell r="AQ223" t="str">
            <v>N/A</v>
          </cell>
          <cell r="AR223" t="str">
            <v>N/A</v>
          </cell>
          <cell r="AS223" t="str">
            <v>N/A</v>
          </cell>
          <cell r="AT223" t="str">
            <v>N/A</v>
          </cell>
          <cell r="AU223" t="str">
            <v>N/A</v>
          </cell>
          <cell r="AV223" t="str">
            <v>N/A</v>
          </cell>
          <cell r="AW223" t="str">
            <v>N/A</v>
          </cell>
          <cell r="AX223" t="str">
            <v>N/A</v>
          </cell>
          <cell r="AY223" t="str">
            <v>N/A</v>
          </cell>
          <cell r="AZ223" t="str">
            <v>N/A</v>
          </cell>
          <cell r="BA223" t="e">
            <v>#VALUE!</v>
          </cell>
          <cell r="BB223" t="str">
            <v>N/A</v>
          </cell>
          <cell r="BC223" t="str">
            <v>N/A</v>
          </cell>
          <cell r="BD223" t="str">
            <v>N/A</v>
          </cell>
          <cell r="BE223" t="str">
            <v>N/A</v>
          </cell>
          <cell r="BF223" t="str">
            <v>N/A</v>
          </cell>
          <cell r="BG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 t="str">
            <v>N/A</v>
          </cell>
          <cell r="AI224" t="str">
            <v>N/A</v>
          </cell>
          <cell r="AJ224" t="str">
            <v>N/A</v>
          </cell>
          <cell r="AK224" t="str">
            <v>N/A</v>
          </cell>
          <cell r="AL224" t="str">
            <v>N/A</v>
          </cell>
          <cell r="AM224" t="str">
            <v>N/A</v>
          </cell>
          <cell r="AN224" t="str">
            <v>N/A</v>
          </cell>
          <cell r="AO224" t="str">
            <v>N/A</v>
          </cell>
          <cell r="AP224" t="str">
            <v>N/A</v>
          </cell>
          <cell r="AQ224" t="str">
            <v>N/A</v>
          </cell>
          <cell r="AR224" t="str">
            <v>N/A</v>
          </cell>
          <cell r="AS224" t="str">
            <v>N/A</v>
          </cell>
          <cell r="AT224" t="str">
            <v>N/A</v>
          </cell>
          <cell r="AU224" t="str">
            <v>N/A</v>
          </cell>
          <cell r="AV224" t="str">
            <v>N/A</v>
          </cell>
          <cell r="AW224" t="str">
            <v>N/A</v>
          </cell>
          <cell r="AX224" t="str">
            <v>N/A</v>
          </cell>
          <cell r="AY224" t="str">
            <v>N/A</v>
          </cell>
          <cell r="AZ224" t="str">
            <v>N/A</v>
          </cell>
          <cell r="BA224" t="e">
            <v>#VALUE!</v>
          </cell>
          <cell r="BB224" t="str">
            <v>N/A</v>
          </cell>
          <cell r="BC224" t="str">
            <v>N/A</v>
          </cell>
          <cell r="BD224" t="str">
            <v>N/A</v>
          </cell>
          <cell r="BE224" t="str">
            <v>N/A</v>
          </cell>
          <cell r="BF224" t="str">
            <v>N/A</v>
          </cell>
          <cell r="BG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  <cell r="AI225" t="str">
            <v>N/A</v>
          </cell>
          <cell r="AJ225" t="str">
            <v>N/A</v>
          </cell>
          <cell r="AK225" t="str">
            <v>N/A</v>
          </cell>
          <cell r="AL225" t="str">
            <v>N/A</v>
          </cell>
          <cell r="AM225" t="str">
            <v>N/A</v>
          </cell>
          <cell r="AN225" t="str">
            <v>N/A</v>
          </cell>
          <cell r="AO225" t="str">
            <v>N/A</v>
          </cell>
          <cell r="AP225" t="str">
            <v>N/A</v>
          </cell>
          <cell r="AQ225" t="str">
            <v>N/A</v>
          </cell>
          <cell r="AR225" t="str">
            <v>N/A</v>
          </cell>
          <cell r="AS225" t="str">
            <v>N/A</v>
          </cell>
          <cell r="AT225" t="str">
            <v>N/A</v>
          </cell>
          <cell r="AU225" t="str">
            <v>N/A</v>
          </cell>
          <cell r="AV225" t="str">
            <v>N/A</v>
          </cell>
          <cell r="AW225" t="str">
            <v>N/A</v>
          </cell>
          <cell r="AX225" t="str">
            <v>N/A</v>
          </cell>
          <cell r="AY225" t="str">
            <v>N/A</v>
          </cell>
          <cell r="AZ225" t="str">
            <v>N/A</v>
          </cell>
          <cell r="BA225" t="e">
            <v>#VALUE!</v>
          </cell>
          <cell r="BB225" t="str">
            <v>N/A</v>
          </cell>
          <cell r="BC225" t="str">
            <v>N/A</v>
          </cell>
          <cell r="BD225" t="str">
            <v>N/A</v>
          </cell>
          <cell r="BE225" t="str">
            <v>N/A</v>
          </cell>
          <cell r="BF225" t="str">
            <v>N/A</v>
          </cell>
          <cell r="BG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  <cell r="AI226" t="str">
            <v>N/A</v>
          </cell>
          <cell r="AJ226" t="str">
            <v>N/A</v>
          </cell>
          <cell r="AK226" t="str">
            <v>N/A</v>
          </cell>
          <cell r="AL226" t="str">
            <v>N/A</v>
          </cell>
          <cell r="AM226" t="str">
            <v>N/A</v>
          </cell>
          <cell r="AN226" t="str">
            <v>N/A</v>
          </cell>
          <cell r="AO226" t="str">
            <v>N/A</v>
          </cell>
          <cell r="AP226" t="str">
            <v>N/A</v>
          </cell>
          <cell r="AQ226" t="str">
            <v>N/A</v>
          </cell>
          <cell r="AR226" t="str">
            <v>N/A</v>
          </cell>
          <cell r="AS226" t="str">
            <v>N/A</v>
          </cell>
          <cell r="AT226" t="str">
            <v>N/A</v>
          </cell>
          <cell r="AU226" t="str">
            <v>N/A</v>
          </cell>
          <cell r="AV226" t="str">
            <v>N/A</v>
          </cell>
          <cell r="AW226" t="str">
            <v>N/A</v>
          </cell>
          <cell r="AX226" t="str">
            <v>N/A</v>
          </cell>
          <cell r="AY226" t="str">
            <v>N/A</v>
          </cell>
          <cell r="AZ226" t="str">
            <v>N/A</v>
          </cell>
          <cell r="BA226" t="e">
            <v>#VALUE!</v>
          </cell>
          <cell r="BB226" t="str">
            <v>N/A</v>
          </cell>
          <cell r="BC226" t="str">
            <v>N/A</v>
          </cell>
          <cell r="BD226" t="str">
            <v>N/A</v>
          </cell>
          <cell r="BE226" t="str">
            <v>N/A</v>
          </cell>
          <cell r="BF226" t="str">
            <v>N/A</v>
          </cell>
          <cell r="BG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  <cell r="AI227" t="str">
            <v>N/A</v>
          </cell>
          <cell r="AJ227" t="str">
            <v>N/A</v>
          </cell>
          <cell r="AK227" t="str">
            <v>N/A</v>
          </cell>
          <cell r="AL227" t="str">
            <v>N/A</v>
          </cell>
          <cell r="AM227" t="str">
            <v>N/A</v>
          </cell>
          <cell r="AN227" t="str">
            <v>N/A</v>
          </cell>
          <cell r="AO227" t="str">
            <v>N/A</v>
          </cell>
          <cell r="AP227" t="str">
            <v>N/A</v>
          </cell>
          <cell r="AQ227" t="str">
            <v>N/A</v>
          </cell>
          <cell r="AR227" t="str">
            <v>N/A</v>
          </cell>
          <cell r="AS227" t="str">
            <v>N/A</v>
          </cell>
          <cell r="AT227" t="str">
            <v>N/A</v>
          </cell>
          <cell r="AU227" t="str">
            <v>N/A</v>
          </cell>
          <cell r="AV227" t="str">
            <v>N/A</v>
          </cell>
          <cell r="AW227" t="str">
            <v>N/A</v>
          </cell>
          <cell r="AX227" t="str">
            <v>N/A</v>
          </cell>
          <cell r="AY227" t="str">
            <v>N/A</v>
          </cell>
          <cell r="AZ227" t="str">
            <v>N/A</v>
          </cell>
          <cell r="BA227" t="e">
            <v>#VALUE!</v>
          </cell>
          <cell r="BB227" t="str">
            <v>N/A</v>
          </cell>
          <cell r="BC227" t="str">
            <v>N/A</v>
          </cell>
          <cell r="BD227" t="str">
            <v>N/A</v>
          </cell>
          <cell r="BE227" t="str">
            <v>N/A</v>
          </cell>
          <cell r="BF227" t="str">
            <v>N/A</v>
          </cell>
          <cell r="BG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  <cell r="AI228" t="str">
            <v>N/A</v>
          </cell>
          <cell r="AJ228" t="str">
            <v>N/A</v>
          </cell>
          <cell r="AK228" t="str">
            <v>N/A</v>
          </cell>
          <cell r="AL228" t="str">
            <v>N/A</v>
          </cell>
          <cell r="AM228" t="str">
            <v>N/A</v>
          </cell>
          <cell r="AN228" t="str">
            <v>N/A</v>
          </cell>
          <cell r="AO228" t="str">
            <v>N/A</v>
          </cell>
          <cell r="AP228" t="str">
            <v>N/A</v>
          </cell>
          <cell r="AQ228" t="str">
            <v>N/A</v>
          </cell>
          <cell r="AR228" t="str">
            <v>N/A</v>
          </cell>
          <cell r="AS228" t="str">
            <v>N/A</v>
          </cell>
          <cell r="AT228" t="str">
            <v>N/A</v>
          </cell>
          <cell r="AU228" t="str">
            <v>N/A</v>
          </cell>
          <cell r="AV228" t="str">
            <v>N/A</v>
          </cell>
          <cell r="AW228" t="str">
            <v>N/A</v>
          </cell>
          <cell r="AX228" t="str">
            <v>N/A</v>
          </cell>
          <cell r="AY228" t="str">
            <v>N/A</v>
          </cell>
          <cell r="AZ228" t="str">
            <v>N/A</v>
          </cell>
          <cell r="BA228" t="e">
            <v>#VALUE!</v>
          </cell>
          <cell r="BB228" t="str">
            <v>N/A</v>
          </cell>
          <cell r="BC228" t="str">
            <v>N/A</v>
          </cell>
          <cell r="BD228" t="str">
            <v>N/A</v>
          </cell>
          <cell r="BE228" t="str">
            <v>N/A</v>
          </cell>
          <cell r="BF228" t="str">
            <v>N/A</v>
          </cell>
          <cell r="BG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I229" t="str">
            <v>N/A</v>
          </cell>
          <cell r="AJ229" t="str">
            <v>N/A</v>
          </cell>
          <cell r="AK229" t="str">
            <v>N/A</v>
          </cell>
          <cell r="AL229" t="str">
            <v>N/A</v>
          </cell>
          <cell r="AM229" t="str">
            <v>N/A</v>
          </cell>
          <cell r="AN229" t="str">
            <v>N/A</v>
          </cell>
          <cell r="AO229" t="str">
            <v>N/A</v>
          </cell>
          <cell r="AP229" t="str">
            <v>N/A</v>
          </cell>
          <cell r="AQ229" t="str">
            <v>N/A</v>
          </cell>
          <cell r="AR229" t="str">
            <v>N/A</v>
          </cell>
          <cell r="AS229" t="str">
            <v>N/A</v>
          </cell>
          <cell r="AT229" t="str">
            <v>N/A</v>
          </cell>
          <cell r="AU229" t="str">
            <v>N/A</v>
          </cell>
          <cell r="AV229" t="str">
            <v>N/A</v>
          </cell>
          <cell r="AW229" t="str">
            <v>N/A</v>
          </cell>
          <cell r="AX229" t="str">
            <v>N/A</v>
          </cell>
          <cell r="AY229" t="str">
            <v>N/A</v>
          </cell>
          <cell r="AZ229" t="str">
            <v>N/A</v>
          </cell>
          <cell r="BA229" t="e">
            <v>#VALUE!</v>
          </cell>
          <cell r="BB229" t="str">
            <v>N/A</v>
          </cell>
          <cell r="BC229" t="str">
            <v>N/A</v>
          </cell>
          <cell r="BD229" t="str">
            <v>N/A</v>
          </cell>
          <cell r="BE229" t="str">
            <v>N/A</v>
          </cell>
          <cell r="BF229" t="str">
            <v>N/A</v>
          </cell>
          <cell r="BG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I230" t="str">
            <v>N/A</v>
          </cell>
          <cell r="AJ230" t="str">
            <v>N/A</v>
          </cell>
          <cell r="AK230" t="str">
            <v>N/A</v>
          </cell>
          <cell r="AL230" t="str">
            <v>N/A</v>
          </cell>
          <cell r="AM230" t="str">
            <v>N/A</v>
          </cell>
          <cell r="AN230" t="str">
            <v>N/A</v>
          </cell>
          <cell r="AO230" t="str">
            <v>N/A</v>
          </cell>
          <cell r="AP230" t="str">
            <v>N/A</v>
          </cell>
          <cell r="AQ230" t="str">
            <v>N/A</v>
          </cell>
          <cell r="AR230" t="str">
            <v>N/A</v>
          </cell>
          <cell r="AS230" t="str">
            <v>N/A</v>
          </cell>
          <cell r="AT230" t="str">
            <v>N/A</v>
          </cell>
          <cell r="AU230" t="str">
            <v>N/A</v>
          </cell>
          <cell r="AV230" t="str">
            <v>N/A</v>
          </cell>
          <cell r="AW230" t="str">
            <v>N/A</v>
          </cell>
          <cell r="AX230" t="str">
            <v>N/A</v>
          </cell>
          <cell r="AY230" t="str">
            <v>N/A</v>
          </cell>
          <cell r="AZ230" t="str">
            <v>N/A</v>
          </cell>
          <cell r="BA230" t="e">
            <v>#VALUE!</v>
          </cell>
          <cell r="BB230" t="str">
            <v>N/A</v>
          </cell>
          <cell r="BC230" t="str">
            <v>N/A</v>
          </cell>
          <cell r="BD230" t="str">
            <v>N/A</v>
          </cell>
          <cell r="BE230" t="str">
            <v>N/A</v>
          </cell>
          <cell r="BF230" t="str">
            <v>N/A</v>
          </cell>
          <cell r="BG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I231" t="str">
            <v>N/A</v>
          </cell>
          <cell r="AJ231" t="str">
            <v>N/A</v>
          </cell>
          <cell r="AK231" t="str">
            <v>N/A</v>
          </cell>
          <cell r="AL231" t="str">
            <v>N/A</v>
          </cell>
          <cell r="AM231" t="str">
            <v>N/A</v>
          </cell>
          <cell r="AN231" t="str">
            <v>N/A</v>
          </cell>
          <cell r="AO231" t="str">
            <v>N/A</v>
          </cell>
          <cell r="AP231" t="str">
            <v>N/A</v>
          </cell>
          <cell r="AQ231" t="str">
            <v>N/A</v>
          </cell>
          <cell r="AR231" t="str">
            <v>N/A</v>
          </cell>
          <cell r="AS231" t="str">
            <v>N/A</v>
          </cell>
          <cell r="AT231" t="str">
            <v>N/A</v>
          </cell>
          <cell r="AU231" t="str">
            <v>N/A</v>
          </cell>
          <cell r="AV231" t="str">
            <v>N/A</v>
          </cell>
          <cell r="AW231" t="str">
            <v>N/A</v>
          </cell>
          <cell r="AX231" t="str">
            <v>N/A</v>
          </cell>
          <cell r="AY231" t="str">
            <v>N/A</v>
          </cell>
          <cell r="AZ231" t="str">
            <v>N/A</v>
          </cell>
          <cell r="BA231" t="e">
            <v>#VALUE!</v>
          </cell>
          <cell r="BB231" t="str">
            <v>N/A</v>
          </cell>
          <cell r="BC231" t="str">
            <v>N/A</v>
          </cell>
          <cell r="BD231" t="str">
            <v>N/A</v>
          </cell>
          <cell r="BE231" t="str">
            <v>N/A</v>
          </cell>
          <cell r="BF231" t="str">
            <v>N/A</v>
          </cell>
          <cell r="BG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I232" t="str">
            <v>N/A</v>
          </cell>
          <cell r="AJ232" t="str">
            <v>N/A</v>
          </cell>
          <cell r="AK232" t="str">
            <v>N/A</v>
          </cell>
          <cell r="AL232" t="str">
            <v>N/A</v>
          </cell>
          <cell r="AM232" t="str">
            <v>N/A</v>
          </cell>
          <cell r="AN232" t="str">
            <v>N/A</v>
          </cell>
          <cell r="AO232" t="str">
            <v>N/A</v>
          </cell>
          <cell r="AP232" t="str">
            <v>N/A</v>
          </cell>
          <cell r="AQ232" t="str">
            <v>N/A</v>
          </cell>
          <cell r="AR232" t="str">
            <v>N/A</v>
          </cell>
          <cell r="AS232" t="str">
            <v>N/A</v>
          </cell>
          <cell r="AT232" t="str">
            <v>N/A</v>
          </cell>
          <cell r="AU232" t="str">
            <v>N/A</v>
          </cell>
          <cell r="AV232" t="str">
            <v>N/A</v>
          </cell>
          <cell r="AW232" t="str">
            <v>N/A</v>
          </cell>
          <cell r="AX232" t="str">
            <v>N/A</v>
          </cell>
          <cell r="AY232" t="str">
            <v>N/A</v>
          </cell>
          <cell r="AZ232" t="str">
            <v>N/A</v>
          </cell>
          <cell r="BA232" t="e">
            <v>#VALUE!</v>
          </cell>
          <cell r="BB232" t="str">
            <v>N/A</v>
          </cell>
          <cell r="BC232" t="str">
            <v>N/A</v>
          </cell>
          <cell r="BD232" t="str">
            <v>N/A</v>
          </cell>
          <cell r="BE232" t="str">
            <v>N/A</v>
          </cell>
          <cell r="BF232" t="str">
            <v>N/A</v>
          </cell>
          <cell r="BG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I233" t="str">
            <v>N/A</v>
          </cell>
          <cell r="AJ233" t="str">
            <v>N/A</v>
          </cell>
          <cell r="AK233" t="str">
            <v>N/A</v>
          </cell>
          <cell r="AL233" t="str">
            <v>N/A</v>
          </cell>
          <cell r="AM233" t="str">
            <v>N/A</v>
          </cell>
          <cell r="AN233" t="str">
            <v>N/A</v>
          </cell>
          <cell r="AO233" t="str">
            <v>N/A</v>
          </cell>
          <cell r="AP233" t="str">
            <v>N/A</v>
          </cell>
          <cell r="AQ233" t="str">
            <v>N/A</v>
          </cell>
          <cell r="AR233" t="str">
            <v>N/A</v>
          </cell>
          <cell r="AS233" t="str">
            <v>N/A</v>
          </cell>
          <cell r="AT233" t="str">
            <v>N/A</v>
          </cell>
          <cell r="AU233" t="str">
            <v>N/A</v>
          </cell>
          <cell r="AV233" t="str">
            <v>N/A</v>
          </cell>
          <cell r="AW233" t="str">
            <v>N/A</v>
          </cell>
          <cell r="AX233" t="str">
            <v>N/A</v>
          </cell>
          <cell r="AY233" t="str">
            <v>N/A</v>
          </cell>
          <cell r="AZ233" t="str">
            <v>N/A</v>
          </cell>
          <cell r="BA233" t="e">
            <v>#VALUE!</v>
          </cell>
          <cell r="BB233" t="str">
            <v>N/A</v>
          </cell>
          <cell r="BC233" t="str">
            <v>N/A</v>
          </cell>
          <cell r="BD233" t="str">
            <v>N/A</v>
          </cell>
          <cell r="BE233" t="str">
            <v>N/A</v>
          </cell>
          <cell r="BF233" t="str">
            <v>N/A</v>
          </cell>
          <cell r="BG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I234" t="str">
            <v>N/A</v>
          </cell>
          <cell r="AJ234" t="str">
            <v>N/A</v>
          </cell>
          <cell r="AK234" t="str">
            <v>N/A</v>
          </cell>
          <cell r="AL234" t="str">
            <v>N/A</v>
          </cell>
          <cell r="AM234" t="str">
            <v>N/A</v>
          </cell>
          <cell r="AN234" t="str">
            <v>N/A</v>
          </cell>
          <cell r="AO234" t="str">
            <v>N/A</v>
          </cell>
          <cell r="AP234" t="str">
            <v>N/A</v>
          </cell>
          <cell r="AQ234" t="str">
            <v>N/A</v>
          </cell>
          <cell r="AR234" t="str">
            <v>N/A</v>
          </cell>
          <cell r="AS234" t="str">
            <v>N/A</v>
          </cell>
          <cell r="AT234" t="str">
            <v>N/A</v>
          </cell>
          <cell r="AU234" t="str">
            <v>N/A</v>
          </cell>
          <cell r="AV234" t="str">
            <v>N/A</v>
          </cell>
          <cell r="AW234" t="str">
            <v>N/A</v>
          </cell>
          <cell r="AX234" t="str">
            <v>N/A</v>
          </cell>
          <cell r="AY234" t="str">
            <v>N/A</v>
          </cell>
          <cell r="AZ234" t="str">
            <v>N/A</v>
          </cell>
          <cell r="BA234" t="e">
            <v>#VALUE!</v>
          </cell>
          <cell r="BB234" t="str">
            <v>N/A</v>
          </cell>
          <cell r="BC234" t="str">
            <v>N/A</v>
          </cell>
          <cell r="BD234" t="str">
            <v>N/A</v>
          </cell>
          <cell r="BE234" t="str">
            <v>N/A</v>
          </cell>
          <cell r="BF234" t="str">
            <v>N/A</v>
          </cell>
          <cell r="BG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I235" t="str">
            <v>N/A</v>
          </cell>
          <cell r="AJ235" t="str">
            <v>N/A</v>
          </cell>
          <cell r="AK235" t="str">
            <v>N/A</v>
          </cell>
          <cell r="AL235" t="str">
            <v>N/A</v>
          </cell>
          <cell r="AM235" t="str">
            <v>N/A</v>
          </cell>
          <cell r="AN235" t="str">
            <v>N/A</v>
          </cell>
          <cell r="AO235" t="str">
            <v>N/A</v>
          </cell>
          <cell r="AP235" t="str">
            <v>N/A</v>
          </cell>
          <cell r="AQ235" t="str">
            <v>N/A</v>
          </cell>
          <cell r="AR235" t="str">
            <v>N/A</v>
          </cell>
          <cell r="AS235" t="str">
            <v>N/A</v>
          </cell>
          <cell r="AT235" t="str">
            <v>N/A</v>
          </cell>
          <cell r="AU235" t="str">
            <v>N/A</v>
          </cell>
          <cell r="AV235" t="str">
            <v>N/A</v>
          </cell>
          <cell r="AW235" t="str">
            <v>N/A</v>
          </cell>
          <cell r="AX235" t="str">
            <v>N/A</v>
          </cell>
          <cell r="AY235" t="str">
            <v>N/A</v>
          </cell>
          <cell r="AZ235" t="str">
            <v>N/A</v>
          </cell>
          <cell r="BA235" t="e">
            <v>#VALUE!</v>
          </cell>
          <cell r="BB235" t="str">
            <v>N/A</v>
          </cell>
          <cell r="BC235" t="str">
            <v>N/A</v>
          </cell>
          <cell r="BD235" t="str">
            <v>N/A</v>
          </cell>
          <cell r="BE235" t="str">
            <v>N/A</v>
          </cell>
          <cell r="BF235" t="str">
            <v>N/A</v>
          </cell>
          <cell r="BG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 t="str">
            <v>N/A</v>
          </cell>
          <cell r="AI236" t="str">
            <v>N/A</v>
          </cell>
          <cell r="AJ236" t="str">
            <v>N/A</v>
          </cell>
          <cell r="AK236" t="str">
            <v>N/A</v>
          </cell>
          <cell r="AL236" t="str">
            <v>N/A</v>
          </cell>
          <cell r="AM236" t="str">
            <v>N/A</v>
          </cell>
          <cell r="AN236" t="str">
            <v>N/A</v>
          </cell>
          <cell r="AO236" t="str">
            <v>N/A</v>
          </cell>
          <cell r="AP236" t="str">
            <v>N/A</v>
          </cell>
          <cell r="AQ236" t="str">
            <v>N/A</v>
          </cell>
          <cell r="AR236" t="str">
            <v>N/A</v>
          </cell>
          <cell r="AS236" t="str">
            <v>N/A</v>
          </cell>
          <cell r="AT236" t="str">
            <v>N/A</v>
          </cell>
          <cell r="AU236" t="str">
            <v>N/A</v>
          </cell>
          <cell r="AV236" t="str">
            <v>N/A</v>
          </cell>
          <cell r="AW236" t="str">
            <v>N/A</v>
          </cell>
          <cell r="AX236" t="str">
            <v>N/A</v>
          </cell>
          <cell r="AY236" t="str">
            <v>N/A</v>
          </cell>
          <cell r="AZ236" t="str">
            <v>N/A</v>
          </cell>
          <cell r="BA236" t="e">
            <v>#VALUE!</v>
          </cell>
          <cell r="BB236" t="str">
            <v>N/A</v>
          </cell>
          <cell r="BC236" t="str">
            <v>N/A</v>
          </cell>
          <cell r="BD236" t="str">
            <v>N/A</v>
          </cell>
          <cell r="BE236" t="str">
            <v>N/A</v>
          </cell>
          <cell r="BF236" t="str">
            <v>N/A</v>
          </cell>
          <cell r="BG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  <cell r="AI237" t="str">
            <v>N/A</v>
          </cell>
          <cell r="AJ237" t="str">
            <v>N/A</v>
          </cell>
          <cell r="AK237" t="str">
            <v>N/A</v>
          </cell>
          <cell r="AL237" t="str">
            <v>N/A</v>
          </cell>
          <cell r="AM237" t="str">
            <v>N/A</v>
          </cell>
          <cell r="AN237" t="str">
            <v>N/A</v>
          </cell>
          <cell r="AO237" t="str">
            <v>N/A</v>
          </cell>
          <cell r="AP237" t="str">
            <v>N/A</v>
          </cell>
          <cell r="AQ237" t="str">
            <v>N/A</v>
          </cell>
          <cell r="AR237" t="str">
            <v>N/A</v>
          </cell>
          <cell r="AS237" t="str">
            <v>N/A</v>
          </cell>
          <cell r="AT237" t="str">
            <v>N/A</v>
          </cell>
          <cell r="AU237" t="str">
            <v>N/A</v>
          </cell>
          <cell r="AV237" t="str">
            <v>N/A</v>
          </cell>
          <cell r="AW237" t="str">
            <v>N/A</v>
          </cell>
          <cell r="AX237" t="str">
            <v>N/A</v>
          </cell>
          <cell r="AY237" t="str">
            <v>N/A</v>
          </cell>
          <cell r="AZ237" t="str">
            <v>N/A</v>
          </cell>
          <cell r="BA237" t="e">
            <v>#VALUE!</v>
          </cell>
          <cell r="BB237" t="str">
            <v>N/A</v>
          </cell>
          <cell r="BC237" t="str">
            <v>N/A</v>
          </cell>
          <cell r="BD237" t="str">
            <v>N/A</v>
          </cell>
          <cell r="BE237" t="str">
            <v>N/A</v>
          </cell>
          <cell r="BF237" t="str">
            <v>N/A</v>
          </cell>
          <cell r="BG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  <cell r="AI238" t="str">
            <v>N/A</v>
          </cell>
          <cell r="AJ238" t="str">
            <v>N/A</v>
          </cell>
          <cell r="AK238" t="str">
            <v>N/A</v>
          </cell>
          <cell r="AL238" t="str">
            <v>N/A</v>
          </cell>
          <cell r="AM238" t="str">
            <v>N/A</v>
          </cell>
          <cell r="AN238" t="str">
            <v>N/A</v>
          </cell>
          <cell r="AO238" t="str">
            <v>N/A</v>
          </cell>
          <cell r="AP238" t="str">
            <v>N/A</v>
          </cell>
          <cell r="AQ238" t="str">
            <v>N/A</v>
          </cell>
          <cell r="AR238" t="str">
            <v>N/A</v>
          </cell>
          <cell r="AS238" t="str">
            <v>N/A</v>
          </cell>
          <cell r="AT238" t="str">
            <v>N/A</v>
          </cell>
          <cell r="AU238" t="str">
            <v>N/A</v>
          </cell>
          <cell r="AV238" t="str">
            <v>N/A</v>
          </cell>
          <cell r="AW238" t="str">
            <v>N/A</v>
          </cell>
          <cell r="AX238" t="str">
            <v>N/A</v>
          </cell>
          <cell r="AY238" t="str">
            <v>N/A</v>
          </cell>
          <cell r="AZ238" t="str">
            <v>N/A</v>
          </cell>
          <cell r="BA238" t="e">
            <v>#VALUE!</v>
          </cell>
          <cell r="BB238" t="str">
            <v>N/A</v>
          </cell>
          <cell r="BC238" t="str">
            <v>N/A</v>
          </cell>
          <cell r="BD238" t="str">
            <v>N/A</v>
          </cell>
          <cell r="BE238" t="str">
            <v>N/A</v>
          </cell>
          <cell r="BF238" t="str">
            <v>N/A</v>
          </cell>
          <cell r="BG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  <cell r="AI239" t="str">
            <v>N/A</v>
          </cell>
          <cell r="AJ239" t="str">
            <v>N/A</v>
          </cell>
          <cell r="AK239" t="str">
            <v>N/A</v>
          </cell>
          <cell r="AL239" t="str">
            <v>N/A</v>
          </cell>
          <cell r="AM239" t="str">
            <v>N/A</v>
          </cell>
          <cell r="AN239" t="str">
            <v>N/A</v>
          </cell>
          <cell r="AO239" t="str">
            <v>N/A</v>
          </cell>
          <cell r="AP239" t="str">
            <v>N/A</v>
          </cell>
          <cell r="AQ239" t="str">
            <v>N/A</v>
          </cell>
          <cell r="AR239" t="str">
            <v>N/A</v>
          </cell>
          <cell r="AS239" t="str">
            <v>N/A</v>
          </cell>
          <cell r="AT239" t="str">
            <v>N/A</v>
          </cell>
          <cell r="AU239" t="str">
            <v>N/A</v>
          </cell>
          <cell r="AV239" t="str">
            <v>N/A</v>
          </cell>
          <cell r="AW239" t="str">
            <v>N/A</v>
          </cell>
          <cell r="AX239" t="str">
            <v>N/A</v>
          </cell>
          <cell r="AY239" t="str">
            <v>N/A</v>
          </cell>
          <cell r="AZ239" t="str">
            <v>N/A</v>
          </cell>
          <cell r="BA239" t="e">
            <v>#VALUE!</v>
          </cell>
          <cell r="BB239" t="str">
            <v>N/A</v>
          </cell>
          <cell r="BC239" t="str">
            <v>N/A</v>
          </cell>
          <cell r="BD239" t="str">
            <v>N/A</v>
          </cell>
          <cell r="BE239" t="str">
            <v>N/A</v>
          </cell>
          <cell r="BF239" t="str">
            <v>N/A</v>
          </cell>
          <cell r="BG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  <cell r="AI240" t="str">
            <v>N/A</v>
          </cell>
          <cell r="AJ240" t="str">
            <v>N/A</v>
          </cell>
          <cell r="AK240" t="str">
            <v>N/A</v>
          </cell>
          <cell r="AL240" t="str">
            <v>N/A</v>
          </cell>
          <cell r="AM240" t="str">
            <v>N/A</v>
          </cell>
          <cell r="AN240" t="str">
            <v>N/A</v>
          </cell>
          <cell r="AO240" t="str">
            <v>N/A</v>
          </cell>
          <cell r="AP240" t="str">
            <v>N/A</v>
          </cell>
          <cell r="AQ240" t="str">
            <v>N/A</v>
          </cell>
          <cell r="AR240" t="str">
            <v>N/A</v>
          </cell>
          <cell r="AS240" t="str">
            <v>N/A</v>
          </cell>
          <cell r="AT240" t="str">
            <v>N/A</v>
          </cell>
          <cell r="AU240" t="str">
            <v>N/A</v>
          </cell>
          <cell r="AV240" t="str">
            <v>N/A</v>
          </cell>
          <cell r="AW240" t="str">
            <v>N/A</v>
          </cell>
          <cell r="AX240" t="str">
            <v>N/A</v>
          </cell>
          <cell r="AY240" t="str">
            <v>N/A</v>
          </cell>
          <cell r="AZ240" t="str">
            <v>N/A</v>
          </cell>
          <cell r="BA240" t="e">
            <v>#VALUE!</v>
          </cell>
          <cell r="BB240" t="str">
            <v>N/A</v>
          </cell>
          <cell r="BC240" t="str">
            <v>N/A</v>
          </cell>
          <cell r="BD240" t="str">
            <v>N/A</v>
          </cell>
          <cell r="BE240" t="str">
            <v>N/A</v>
          </cell>
          <cell r="BF240" t="str">
            <v>N/A</v>
          </cell>
          <cell r="BG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  <cell r="AI241" t="str">
            <v>N/A</v>
          </cell>
          <cell r="AJ241" t="str">
            <v>N/A</v>
          </cell>
          <cell r="AK241" t="str">
            <v>N/A</v>
          </cell>
          <cell r="AL241" t="str">
            <v>N/A</v>
          </cell>
          <cell r="AM241" t="str">
            <v>N/A</v>
          </cell>
          <cell r="AN241" t="str">
            <v>N/A</v>
          </cell>
          <cell r="AO241" t="str">
            <v>N/A</v>
          </cell>
          <cell r="AP241" t="str">
            <v>N/A</v>
          </cell>
          <cell r="AQ241" t="str">
            <v>N/A</v>
          </cell>
          <cell r="AR241" t="str">
            <v>N/A</v>
          </cell>
          <cell r="AS241" t="str">
            <v>N/A</v>
          </cell>
          <cell r="AT241" t="str">
            <v>N/A</v>
          </cell>
          <cell r="AU241" t="str">
            <v>N/A</v>
          </cell>
          <cell r="AV241" t="str">
            <v>N/A</v>
          </cell>
          <cell r="AW241" t="str">
            <v>N/A</v>
          </cell>
          <cell r="AX241" t="str">
            <v>N/A</v>
          </cell>
          <cell r="AY241" t="str">
            <v>N/A</v>
          </cell>
          <cell r="AZ241" t="str">
            <v>N/A</v>
          </cell>
          <cell r="BA241" t="e">
            <v>#VALUE!</v>
          </cell>
          <cell r="BB241" t="str">
            <v>N/A</v>
          </cell>
          <cell r="BC241" t="str">
            <v>N/A</v>
          </cell>
          <cell r="BD241" t="str">
            <v>N/A</v>
          </cell>
          <cell r="BE241" t="str">
            <v>N/A</v>
          </cell>
          <cell r="BF241" t="str">
            <v>N/A</v>
          </cell>
          <cell r="BG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  <cell r="AI242" t="str">
            <v>N/A</v>
          </cell>
          <cell r="AJ242" t="str">
            <v>N/A</v>
          </cell>
          <cell r="AK242" t="str">
            <v>N/A</v>
          </cell>
          <cell r="AL242" t="str">
            <v>N/A</v>
          </cell>
          <cell r="AM242" t="str">
            <v>N/A</v>
          </cell>
          <cell r="AN242" t="str">
            <v>N/A</v>
          </cell>
          <cell r="AO242" t="str">
            <v>N/A</v>
          </cell>
          <cell r="AP242" t="str">
            <v>N/A</v>
          </cell>
          <cell r="AQ242" t="str">
            <v>N/A</v>
          </cell>
          <cell r="AR242" t="str">
            <v>N/A</v>
          </cell>
          <cell r="AS242" t="str">
            <v>N/A</v>
          </cell>
          <cell r="AT242" t="str">
            <v>N/A</v>
          </cell>
          <cell r="AU242" t="str">
            <v>N/A</v>
          </cell>
          <cell r="AV242" t="str">
            <v>N/A</v>
          </cell>
          <cell r="AW242" t="str">
            <v>N/A</v>
          </cell>
          <cell r="AX242" t="str">
            <v>N/A</v>
          </cell>
          <cell r="AY242" t="str">
            <v>N/A</v>
          </cell>
          <cell r="AZ242" t="str">
            <v>N/A</v>
          </cell>
          <cell r="BA242" t="e">
            <v>#VALUE!</v>
          </cell>
          <cell r="BB242" t="str">
            <v>N/A</v>
          </cell>
          <cell r="BC242" t="str">
            <v>N/A</v>
          </cell>
          <cell r="BD242" t="str">
            <v>N/A</v>
          </cell>
          <cell r="BE242" t="str">
            <v>N/A</v>
          </cell>
          <cell r="BF242" t="str">
            <v>N/A</v>
          </cell>
          <cell r="BG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  <cell r="AI243" t="str">
            <v>N/A</v>
          </cell>
          <cell r="AJ243" t="str">
            <v>N/A</v>
          </cell>
          <cell r="AK243" t="str">
            <v>N/A</v>
          </cell>
          <cell r="AL243" t="str">
            <v>N/A</v>
          </cell>
          <cell r="AM243" t="str">
            <v>N/A</v>
          </cell>
          <cell r="AN243" t="str">
            <v>N/A</v>
          </cell>
          <cell r="AO243" t="str">
            <v>N/A</v>
          </cell>
          <cell r="AP243" t="str">
            <v>N/A</v>
          </cell>
          <cell r="AQ243" t="str">
            <v>N/A</v>
          </cell>
          <cell r="AR243" t="str">
            <v>N/A</v>
          </cell>
          <cell r="AS243" t="str">
            <v>N/A</v>
          </cell>
          <cell r="AT243" t="str">
            <v>N/A</v>
          </cell>
          <cell r="AU243" t="str">
            <v>N/A</v>
          </cell>
          <cell r="AV243" t="str">
            <v>N/A</v>
          </cell>
          <cell r="AW243" t="str">
            <v>N/A</v>
          </cell>
          <cell r="AX243" t="str">
            <v>N/A</v>
          </cell>
          <cell r="AY243" t="str">
            <v>N/A</v>
          </cell>
          <cell r="AZ243" t="str">
            <v>N/A</v>
          </cell>
          <cell r="BA243" t="e">
            <v>#VALUE!</v>
          </cell>
          <cell r="BB243" t="str">
            <v>N/A</v>
          </cell>
          <cell r="BC243" t="str">
            <v>N/A</v>
          </cell>
          <cell r="BD243" t="str">
            <v>N/A</v>
          </cell>
          <cell r="BE243" t="str">
            <v>N/A</v>
          </cell>
          <cell r="BF243" t="str">
            <v>N/A</v>
          </cell>
          <cell r="BG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  <cell r="AI244" t="str">
            <v>N/A</v>
          </cell>
          <cell r="AJ244" t="str">
            <v>N/A</v>
          </cell>
          <cell r="AK244" t="str">
            <v>N/A</v>
          </cell>
          <cell r="AL244" t="str">
            <v>N/A</v>
          </cell>
          <cell r="AM244" t="str">
            <v>N/A</v>
          </cell>
          <cell r="AN244" t="str">
            <v>N/A</v>
          </cell>
          <cell r="AO244" t="str">
            <v>N/A</v>
          </cell>
          <cell r="AP244" t="str">
            <v>N/A</v>
          </cell>
          <cell r="AQ244" t="str">
            <v>N/A</v>
          </cell>
          <cell r="AR244" t="str">
            <v>N/A</v>
          </cell>
          <cell r="AS244" t="str">
            <v>N/A</v>
          </cell>
          <cell r="AT244" t="str">
            <v>N/A</v>
          </cell>
          <cell r="AU244" t="str">
            <v>N/A</v>
          </cell>
          <cell r="AV244" t="str">
            <v>N/A</v>
          </cell>
          <cell r="AW244" t="str">
            <v>N/A</v>
          </cell>
          <cell r="AX244" t="str">
            <v>N/A</v>
          </cell>
          <cell r="AY244" t="str">
            <v>N/A</v>
          </cell>
          <cell r="AZ244" t="str">
            <v>N/A</v>
          </cell>
          <cell r="BA244" t="e">
            <v>#VALUE!</v>
          </cell>
          <cell r="BB244" t="str">
            <v>N/A</v>
          </cell>
          <cell r="BC244" t="str">
            <v>N/A</v>
          </cell>
          <cell r="BD244" t="str">
            <v>N/A</v>
          </cell>
          <cell r="BE244" t="str">
            <v>N/A</v>
          </cell>
          <cell r="BF244" t="str">
            <v>N/A</v>
          </cell>
          <cell r="BG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  <cell r="AI245" t="str">
            <v>N/A</v>
          </cell>
          <cell r="AJ245" t="str">
            <v>N/A</v>
          </cell>
          <cell r="AK245" t="str">
            <v>N/A</v>
          </cell>
          <cell r="AL245" t="str">
            <v>N/A</v>
          </cell>
          <cell r="AM245" t="str">
            <v>N/A</v>
          </cell>
          <cell r="AN245" t="str">
            <v>N/A</v>
          </cell>
          <cell r="AO245" t="str">
            <v>N/A</v>
          </cell>
          <cell r="AP245" t="str">
            <v>N/A</v>
          </cell>
          <cell r="AQ245" t="str">
            <v>N/A</v>
          </cell>
          <cell r="AR245" t="str">
            <v>N/A</v>
          </cell>
          <cell r="AS245" t="str">
            <v>N/A</v>
          </cell>
          <cell r="AT245" t="str">
            <v>N/A</v>
          </cell>
          <cell r="AU245" t="str">
            <v>N/A</v>
          </cell>
          <cell r="AV245" t="str">
            <v>N/A</v>
          </cell>
          <cell r="AW245" t="str">
            <v>N/A</v>
          </cell>
          <cell r="AX245" t="str">
            <v>N/A</v>
          </cell>
          <cell r="AY245" t="str">
            <v>N/A</v>
          </cell>
          <cell r="AZ245" t="str">
            <v>N/A</v>
          </cell>
          <cell r="BA245" t="e">
            <v>#VALUE!</v>
          </cell>
          <cell r="BB245" t="str">
            <v>N/A</v>
          </cell>
          <cell r="BC245" t="str">
            <v>N/A</v>
          </cell>
          <cell r="BD245" t="str">
            <v>N/A</v>
          </cell>
          <cell r="BE245" t="str">
            <v>N/A</v>
          </cell>
          <cell r="BF245" t="str">
            <v>N/A</v>
          </cell>
          <cell r="BG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  <cell r="AI246" t="str">
            <v>N/A</v>
          </cell>
          <cell r="AJ246" t="str">
            <v>N/A</v>
          </cell>
          <cell r="AK246" t="str">
            <v>N/A</v>
          </cell>
          <cell r="AL246" t="str">
            <v>N/A</v>
          </cell>
          <cell r="AM246" t="str">
            <v>N/A</v>
          </cell>
          <cell r="AN246" t="str">
            <v>N/A</v>
          </cell>
          <cell r="AO246" t="str">
            <v>N/A</v>
          </cell>
          <cell r="AP246" t="str">
            <v>N/A</v>
          </cell>
          <cell r="AQ246" t="str">
            <v>N/A</v>
          </cell>
          <cell r="AR246" t="str">
            <v>N/A</v>
          </cell>
          <cell r="AS246" t="str">
            <v>N/A</v>
          </cell>
          <cell r="AT246" t="str">
            <v>N/A</v>
          </cell>
          <cell r="AU246" t="str">
            <v>N/A</v>
          </cell>
          <cell r="AV246" t="str">
            <v>N/A</v>
          </cell>
          <cell r="AW246" t="str">
            <v>N/A</v>
          </cell>
          <cell r="AX246" t="str">
            <v>N/A</v>
          </cell>
          <cell r="AY246" t="str">
            <v>N/A</v>
          </cell>
          <cell r="AZ246" t="str">
            <v>N/A</v>
          </cell>
          <cell r="BA246" t="e">
            <v>#VALUE!</v>
          </cell>
          <cell r="BB246" t="str">
            <v>N/A</v>
          </cell>
          <cell r="BC246" t="str">
            <v>N/A</v>
          </cell>
          <cell r="BD246" t="str">
            <v>N/A</v>
          </cell>
          <cell r="BE246" t="str">
            <v>N/A</v>
          </cell>
          <cell r="BF246" t="str">
            <v>N/A</v>
          </cell>
          <cell r="BG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  <cell r="AI247" t="str">
            <v>N/A</v>
          </cell>
          <cell r="AJ247" t="str">
            <v>N/A</v>
          </cell>
          <cell r="AK247" t="str">
            <v>N/A</v>
          </cell>
          <cell r="AL247" t="str">
            <v>N/A</v>
          </cell>
          <cell r="AM247" t="str">
            <v>N/A</v>
          </cell>
          <cell r="AN247" t="str">
            <v>N/A</v>
          </cell>
          <cell r="AO247" t="str">
            <v>N/A</v>
          </cell>
          <cell r="AP247" t="str">
            <v>N/A</v>
          </cell>
          <cell r="AQ247" t="str">
            <v>N/A</v>
          </cell>
          <cell r="AR247" t="str">
            <v>N/A</v>
          </cell>
          <cell r="AS247" t="str">
            <v>N/A</v>
          </cell>
          <cell r="AT247" t="str">
            <v>N/A</v>
          </cell>
          <cell r="AU247" t="str">
            <v>N/A</v>
          </cell>
          <cell r="AV247" t="str">
            <v>N/A</v>
          </cell>
          <cell r="AW247" t="str">
            <v>N/A</v>
          </cell>
          <cell r="AX247" t="str">
            <v>N/A</v>
          </cell>
          <cell r="AY247" t="str">
            <v>N/A</v>
          </cell>
          <cell r="AZ247" t="str">
            <v>N/A</v>
          </cell>
          <cell r="BA247" t="e">
            <v>#VALUE!</v>
          </cell>
          <cell r="BB247" t="str">
            <v>N/A</v>
          </cell>
          <cell r="BC247" t="str">
            <v>N/A</v>
          </cell>
          <cell r="BD247" t="str">
            <v>N/A</v>
          </cell>
          <cell r="BE247" t="str">
            <v>N/A</v>
          </cell>
          <cell r="BF247" t="str">
            <v>N/A</v>
          </cell>
          <cell r="BG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 t="str">
            <v>N/A</v>
          </cell>
          <cell r="AI248" t="str">
            <v>N/A</v>
          </cell>
          <cell r="AJ248" t="str">
            <v>N/A</v>
          </cell>
          <cell r="AK248" t="str">
            <v>N/A</v>
          </cell>
          <cell r="AL248" t="str">
            <v>N/A</v>
          </cell>
          <cell r="AM248" t="str">
            <v>N/A</v>
          </cell>
          <cell r="AN248" t="str">
            <v>N/A</v>
          </cell>
          <cell r="AO248" t="str">
            <v>N/A</v>
          </cell>
          <cell r="AP248" t="str">
            <v>N/A</v>
          </cell>
          <cell r="AQ248" t="str">
            <v>N/A</v>
          </cell>
          <cell r="AR248" t="str">
            <v>N/A</v>
          </cell>
          <cell r="AS248" t="str">
            <v>N/A</v>
          </cell>
          <cell r="AT248" t="str">
            <v>N/A</v>
          </cell>
          <cell r="AU248" t="str">
            <v>N/A</v>
          </cell>
          <cell r="AV248" t="str">
            <v>N/A</v>
          </cell>
          <cell r="AW248" t="str">
            <v>N/A</v>
          </cell>
          <cell r="AX248" t="str">
            <v>N/A</v>
          </cell>
          <cell r="AY248" t="str">
            <v>N/A</v>
          </cell>
          <cell r="AZ248" t="str">
            <v>N/A</v>
          </cell>
          <cell r="BA248" t="e">
            <v>#VALUE!</v>
          </cell>
          <cell r="BB248" t="str">
            <v>N/A</v>
          </cell>
          <cell r="BC248" t="str">
            <v>N/A</v>
          </cell>
          <cell r="BD248" t="str">
            <v>N/A</v>
          </cell>
          <cell r="BE248" t="str">
            <v>N/A</v>
          </cell>
          <cell r="BF248" t="str">
            <v>N/A</v>
          </cell>
          <cell r="BG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  <cell r="AI249" t="str">
            <v>N/A</v>
          </cell>
          <cell r="AJ249" t="str">
            <v>N/A</v>
          </cell>
          <cell r="AK249" t="str">
            <v>N/A</v>
          </cell>
          <cell r="AL249" t="str">
            <v>N/A</v>
          </cell>
          <cell r="AM249" t="str">
            <v>N/A</v>
          </cell>
          <cell r="AN249" t="str">
            <v>N/A</v>
          </cell>
          <cell r="AO249" t="str">
            <v>N/A</v>
          </cell>
          <cell r="AP249" t="str">
            <v>N/A</v>
          </cell>
          <cell r="AQ249" t="str">
            <v>N/A</v>
          </cell>
          <cell r="AR249" t="str">
            <v>N/A</v>
          </cell>
          <cell r="AS249" t="str">
            <v>N/A</v>
          </cell>
          <cell r="AT249" t="str">
            <v>N/A</v>
          </cell>
          <cell r="AU249" t="str">
            <v>N/A</v>
          </cell>
          <cell r="AV249" t="str">
            <v>N/A</v>
          </cell>
          <cell r="AW249" t="str">
            <v>N/A</v>
          </cell>
          <cell r="AX249" t="str">
            <v>N/A</v>
          </cell>
          <cell r="AY249" t="str">
            <v>N/A</v>
          </cell>
          <cell r="AZ249" t="str">
            <v>N/A</v>
          </cell>
          <cell r="BA249" t="e">
            <v>#VALUE!</v>
          </cell>
          <cell r="BB249" t="str">
            <v>N/A</v>
          </cell>
          <cell r="BC249" t="str">
            <v>N/A</v>
          </cell>
          <cell r="BD249" t="str">
            <v>N/A</v>
          </cell>
          <cell r="BE249" t="str">
            <v>N/A</v>
          </cell>
          <cell r="BF249" t="str">
            <v>N/A</v>
          </cell>
          <cell r="BG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  <cell r="AI250" t="str">
            <v>N/A</v>
          </cell>
          <cell r="AJ250" t="str">
            <v>N/A</v>
          </cell>
          <cell r="AK250" t="str">
            <v>N/A</v>
          </cell>
          <cell r="AL250" t="str">
            <v>N/A</v>
          </cell>
          <cell r="AM250" t="str">
            <v>N/A</v>
          </cell>
          <cell r="AN250" t="str">
            <v>N/A</v>
          </cell>
          <cell r="AO250" t="str">
            <v>N/A</v>
          </cell>
          <cell r="AP250" t="str">
            <v>N/A</v>
          </cell>
          <cell r="AQ250" t="str">
            <v>N/A</v>
          </cell>
          <cell r="AR250" t="str">
            <v>N/A</v>
          </cell>
          <cell r="AS250" t="str">
            <v>N/A</v>
          </cell>
          <cell r="AT250" t="str">
            <v>N/A</v>
          </cell>
          <cell r="AU250" t="str">
            <v>N/A</v>
          </cell>
          <cell r="AV250" t="str">
            <v>N/A</v>
          </cell>
          <cell r="AW250" t="str">
            <v>N/A</v>
          </cell>
          <cell r="AX250" t="str">
            <v>N/A</v>
          </cell>
          <cell r="AY250" t="str">
            <v>N/A</v>
          </cell>
          <cell r="AZ250" t="str">
            <v>N/A</v>
          </cell>
          <cell r="BA250" t="e">
            <v>#VALUE!</v>
          </cell>
          <cell r="BB250" t="str">
            <v>N/A</v>
          </cell>
          <cell r="BC250" t="str">
            <v>N/A</v>
          </cell>
          <cell r="BD250" t="str">
            <v>N/A</v>
          </cell>
          <cell r="BE250" t="str">
            <v>N/A</v>
          </cell>
          <cell r="BF250" t="str">
            <v>N/A</v>
          </cell>
          <cell r="BG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I251" t="str">
            <v>N/A</v>
          </cell>
          <cell r="AJ251" t="str">
            <v>N/A</v>
          </cell>
          <cell r="AK251" t="str">
            <v>N/A</v>
          </cell>
          <cell r="AL251" t="str">
            <v>N/A</v>
          </cell>
          <cell r="AM251" t="str">
            <v>N/A</v>
          </cell>
          <cell r="AN251" t="str">
            <v>N/A</v>
          </cell>
          <cell r="AO251" t="str">
            <v>N/A</v>
          </cell>
          <cell r="AP251" t="str">
            <v>N/A</v>
          </cell>
          <cell r="AQ251" t="str">
            <v>N/A</v>
          </cell>
          <cell r="AR251" t="str">
            <v>N/A</v>
          </cell>
          <cell r="AS251" t="str">
            <v>N/A</v>
          </cell>
          <cell r="AT251" t="str">
            <v>N/A</v>
          </cell>
          <cell r="AU251" t="str">
            <v>N/A</v>
          </cell>
          <cell r="AV251" t="str">
            <v>N/A</v>
          </cell>
          <cell r="AW251" t="str">
            <v>N/A</v>
          </cell>
          <cell r="AX251" t="str">
            <v>N/A</v>
          </cell>
          <cell r="AY251" t="str">
            <v>N/A</v>
          </cell>
          <cell r="AZ251" t="str">
            <v>N/A</v>
          </cell>
          <cell r="BA251" t="e">
            <v>#VALUE!</v>
          </cell>
          <cell r="BB251" t="str">
            <v>N/A</v>
          </cell>
          <cell r="BC251" t="str">
            <v>N/A</v>
          </cell>
          <cell r="BD251" t="str">
            <v>N/A</v>
          </cell>
          <cell r="BE251" t="str">
            <v>N/A</v>
          </cell>
          <cell r="BF251" t="str">
            <v>N/A</v>
          </cell>
          <cell r="BG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  <cell r="AI252" t="str">
            <v>N/A</v>
          </cell>
          <cell r="AJ252" t="str">
            <v>N/A</v>
          </cell>
          <cell r="AK252" t="str">
            <v>N/A</v>
          </cell>
          <cell r="AL252" t="str">
            <v>N/A</v>
          </cell>
          <cell r="AM252" t="str">
            <v>N/A</v>
          </cell>
          <cell r="AN252" t="str">
            <v>N/A</v>
          </cell>
          <cell r="AO252" t="str">
            <v>N/A</v>
          </cell>
          <cell r="AP252" t="str">
            <v>N/A</v>
          </cell>
          <cell r="AQ252" t="str">
            <v>N/A</v>
          </cell>
          <cell r="AR252" t="str">
            <v>N/A</v>
          </cell>
          <cell r="AS252" t="str">
            <v>N/A</v>
          </cell>
          <cell r="AT252" t="str">
            <v>N/A</v>
          </cell>
          <cell r="AU252" t="str">
            <v>N/A</v>
          </cell>
          <cell r="AV252" t="str">
            <v>N/A</v>
          </cell>
          <cell r="AW252" t="str">
            <v>N/A</v>
          </cell>
          <cell r="AX252" t="str">
            <v>N/A</v>
          </cell>
          <cell r="AY252" t="str">
            <v>N/A</v>
          </cell>
          <cell r="AZ252" t="str">
            <v>N/A</v>
          </cell>
          <cell r="BA252" t="e">
            <v>#VALUE!</v>
          </cell>
          <cell r="BB252" t="str">
            <v>N/A</v>
          </cell>
          <cell r="BC252" t="str">
            <v>N/A</v>
          </cell>
          <cell r="BD252" t="str">
            <v>N/A</v>
          </cell>
          <cell r="BE252" t="str">
            <v>N/A</v>
          </cell>
          <cell r="BF252" t="str">
            <v>N/A</v>
          </cell>
          <cell r="BG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I253" t="str">
            <v>N/A</v>
          </cell>
          <cell r="AJ253" t="str">
            <v>N/A</v>
          </cell>
          <cell r="AK253" t="str">
            <v>N/A</v>
          </cell>
          <cell r="AL253" t="str">
            <v>N/A</v>
          </cell>
          <cell r="AM253" t="str">
            <v>N/A</v>
          </cell>
          <cell r="AN253" t="str">
            <v>N/A</v>
          </cell>
          <cell r="AO253" t="str">
            <v>N/A</v>
          </cell>
          <cell r="AP253" t="str">
            <v>N/A</v>
          </cell>
          <cell r="AQ253" t="str">
            <v>N/A</v>
          </cell>
          <cell r="AR253" t="str">
            <v>N/A</v>
          </cell>
          <cell r="AS253" t="str">
            <v>N/A</v>
          </cell>
          <cell r="AT253" t="str">
            <v>N/A</v>
          </cell>
          <cell r="AU253" t="str">
            <v>N/A</v>
          </cell>
          <cell r="AV253" t="str">
            <v>N/A</v>
          </cell>
          <cell r="AW253" t="str">
            <v>N/A</v>
          </cell>
          <cell r="AX253" t="str">
            <v>N/A</v>
          </cell>
          <cell r="AY253" t="str">
            <v>N/A</v>
          </cell>
          <cell r="AZ253" t="str">
            <v>N/A</v>
          </cell>
          <cell r="BA253" t="e">
            <v>#VALUE!</v>
          </cell>
          <cell r="BB253" t="str">
            <v>N/A</v>
          </cell>
          <cell r="BC253" t="str">
            <v>N/A</v>
          </cell>
          <cell r="BD253" t="str">
            <v>N/A</v>
          </cell>
          <cell r="BE253" t="str">
            <v>N/A</v>
          </cell>
          <cell r="BF253" t="str">
            <v>N/A</v>
          </cell>
          <cell r="BG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  <cell r="AI254" t="str">
            <v>N/A</v>
          </cell>
          <cell r="AJ254" t="str">
            <v>N/A</v>
          </cell>
          <cell r="AK254" t="str">
            <v>N/A</v>
          </cell>
          <cell r="AL254" t="str">
            <v>N/A</v>
          </cell>
          <cell r="AM254" t="str">
            <v>N/A</v>
          </cell>
          <cell r="AN254" t="str">
            <v>N/A</v>
          </cell>
          <cell r="AO254" t="str">
            <v>N/A</v>
          </cell>
          <cell r="AP254" t="str">
            <v>N/A</v>
          </cell>
          <cell r="AQ254" t="str">
            <v>N/A</v>
          </cell>
          <cell r="AR254" t="str">
            <v>N/A</v>
          </cell>
          <cell r="AS254" t="str">
            <v>N/A</v>
          </cell>
          <cell r="AT254" t="str">
            <v>N/A</v>
          </cell>
          <cell r="AU254" t="str">
            <v>N/A</v>
          </cell>
          <cell r="AV254" t="str">
            <v>N/A</v>
          </cell>
          <cell r="AW254" t="str">
            <v>N/A</v>
          </cell>
          <cell r="AX254" t="str">
            <v>N/A</v>
          </cell>
          <cell r="AY254" t="str">
            <v>N/A</v>
          </cell>
          <cell r="AZ254" t="str">
            <v>N/A</v>
          </cell>
          <cell r="BA254" t="e">
            <v>#VALUE!</v>
          </cell>
          <cell r="BB254" t="str">
            <v>N/A</v>
          </cell>
          <cell r="BC254" t="str">
            <v>N/A</v>
          </cell>
          <cell r="BD254" t="str">
            <v>N/A</v>
          </cell>
          <cell r="BE254" t="str">
            <v>N/A</v>
          </cell>
          <cell r="BF254" t="str">
            <v>N/A</v>
          </cell>
          <cell r="BG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I255" t="str">
            <v>N/A</v>
          </cell>
          <cell r="AJ255" t="str">
            <v>N/A</v>
          </cell>
          <cell r="AK255" t="str">
            <v>N/A</v>
          </cell>
          <cell r="AL255" t="str">
            <v>N/A</v>
          </cell>
          <cell r="AM255" t="str">
            <v>N/A</v>
          </cell>
          <cell r="AN255" t="str">
            <v>N/A</v>
          </cell>
          <cell r="AO255" t="str">
            <v>N/A</v>
          </cell>
          <cell r="AP255" t="str">
            <v>N/A</v>
          </cell>
          <cell r="AQ255" t="str">
            <v>N/A</v>
          </cell>
          <cell r="AR255" t="str">
            <v>N/A</v>
          </cell>
          <cell r="AS255" t="str">
            <v>N/A</v>
          </cell>
          <cell r="AT255" t="str">
            <v>N/A</v>
          </cell>
          <cell r="AU255" t="str">
            <v>N/A</v>
          </cell>
          <cell r="AV255" t="str">
            <v>N/A</v>
          </cell>
          <cell r="AW255" t="str">
            <v>N/A</v>
          </cell>
          <cell r="AX255" t="str">
            <v>N/A</v>
          </cell>
          <cell r="AY255" t="str">
            <v>N/A</v>
          </cell>
          <cell r="AZ255" t="str">
            <v>N/A</v>
          </cell>
          <cell r="BA255" t="e">
            <v>#VALUE!</v>
          </cell>
          <cell r="BB255" t="str">
            <v>N/A</v>
          </cell>
          <cell r="BC255" t="str">
            <v>N/A</v>
          </cell>
          <cell r="BD255" t="str">
            <v>N/A</v>
          </cell>
          <cell r="BE255" t="str">
            <v>N/A</v>
          </cell>
          <cell r="BF255" t="str">
            <v>N/A</v>
          </cell>
          <cell r="BG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I256" t="str">
            <v>N/A</v>
          </cell>
          <cell r="AJ256" t="str">
            <v>N/A</v>
          </cell>
          <cell r="AK256" t="str">
            <v>N/A</v>
          </cell>
          <cell r="AL256" t="str">
            <v>N/A</v>
          </cell>
          <cell r="AM256" t="str">
            <v>N/A</v>
          </cell>
          <cell r="AN256" t="str">
            <v>N/A</v>
          </cell>
          <cell r="AO256" t="str">
            <v>N/A</v>
          </cell>
          <cell r="AP256" t="str">
            <v>N/A</v>
          </cell>
          <cell r="AQ256" t="str">
            <v>N/A</v>
          </cell>
          <cell r="AR256" t="str">
            <v>N/A</v>
          </cell>
          <cell r="AS256" t="str">
            <v>N/A</v>
          </cell>
          <cell r="AT256" t="str">
            <v>N/A</v>
          </cell>
          <cell r="AU256" t="str">
            <v>N/A</v>
          </cell>
          <cell r="AV256" t="str">
            <v>N/A</v>
          </cell>
          <cell r="AW256" t="str">
            <v>N/A</v>
          </cell>
          <cell r="AX256" t="str">
            <v>N/A</v>
          </cell>
          <cell r="AY256" t="str">
            <v>N/A</v>
          </cell>
          <cell r="AZ256" t="str">
            <v>N/A</v>
          </cell>
          <cell r="BA256" t="e">
            <v>#VALUE!</v>
          </cell>
          <cell r="BB256" t="str">
            <v>N/A</v>
          </cell>
          <cell r="BC256" t="str">
            <v>N/A</v>
          </cell>
          <cell r="BD256" t="str">
            <v>N/A</v>
          </cell>
          <cell r="BE256" t="str">
            <v>N/A</v>
          </cell>
          <cell r="BF256" t="str">
            <v>N/A</v>
          </cell>
          <cell r="BG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I257" t="str">
            <v>N/A</v>
          </cell>
          <cell r="AJ257" t="str">
            <v>N/A</v>
          </cell>
          <cell r="AK257" t="str">
            <v>N/A</v>
          </cell>
          <cell r="AL257" t="str">
            <v>N/A</v>
          </cell>
          <cell r="AM257" t="str">
            <v>N/A</v>
          </cell>
          <cell r="AN257" t="str">
            <v>N/A</v>
          </cell>
          <cell r="AO257" t="str">
            <v>N/A</v>
          </cell>
          <cell r="AP257" t="str">
            <v>N/A</v>
          </cell>
          <cell r="AQ257" t="str">
            <v>N/A</v>
          </cell>
          <cell r="AR257" t="str">
            <v>N/A</v>
          </cell>
          <cell r="AS257" t="str">
            <v>N/A</v>
          </cell>
          <cell r="AT257" t="str">
            <v>N/A</v>
          </cell>
          <cell r="AU257" t="str">
            <v>N/A</v>
          </cell>
          <cell r="AV257" t="str">
            <v>N/A</v>
          </cell>
          <cell r="AW257" t="str">
            <v>N/A</v>
          </cell>
          <cell r="AX257" t="str">
            <v>N/A</v>
          </cell>
          <cell r="AY257" t="str">
            <v>N/A</v>
          </cell>
          <cell r="AZ257" t="str">
            <v>N/A</v>
          </cell>
          <cell r="BA257" t="e">
            <v>#VALUE!</v>
          </cell>
          <cell r="BB257" t="str">
            <v>N/A</v>
          </cell>
          <cell r="BC257" t="str">
            <v>N/A</v>
          </cell>
          <cell r="BD257" t="str">
            <v>N/A</v>
          </cell>
          <cell r="BE257" t="str">
            <v>N/A</v>
          </cell>
          <cell r="BF257" t="str">
            <v>N/A</v>
          </cell>
          <cell r="BG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I258" t="str">
            <v>N/A</v>
          </cell>
          <cell r="AJ258" t="str">
            <v>N/A</v>
          </cell>
          <cell r="AK258" t="str">
            <v>N/A</v>
          </cell>
          <cell r="AL258" t="str">
            <v>N/A</v>
          </cell>
          <cell r="AM258" t="str">
            <v>N/A</v>
          </cell>
          <cell r="AN258" t="str">
            <v>N/A</v>
          </cell>
          <cell r="AO258" t="str">
            <v>N/A</v>
          </cell>
          <cell r="AP258" t="str">
            <v>N/A</v>
          </cell>
          <cell r="AQ258" t="str">
            <v>N/A</v>
          </cell>
          <cell r="AR258" t="str">
            <v>N/A</v>
          </cell>
          <cell r="AS258" t="str">
            <v>N/A</v>
          </cell>
          <cell r="AT258" t="str">
            <v>N/A</v>
          </cell>
          <cell r="AU258" t="str">
            <v>N/A</v>
          </cell>
          <cell r="AV258" t="str">
            <v>N/A</v>
          </cell>
          <cell r="AW258" t="str">
            <v>N/A</v>
          </cell>
          <cell r="AX258" t="str">
            <v>N/A</v>
          </cell>
          <cell r="AY258" t="str">
            <v>N/A</v>
          </cell>
          <cell r="AZ258" t="str">
            <v>N/A</v>
          </cell>
          <cell r="BA258" t="e">
            <v>#VALUE!</v>
          </cell>
          <cell r="BB258" t="str">
            <v>N/A</v>
          </cell>
          <cell r="BC258" t="str">
            <v>N/A</v>
          </cell>
          <cell r="BD258" t="str">
            <v>N/A</v>
          </cell>
          <cell r="BE258" t="str">
            <v>N/A</v>
          </cell>
          <cell r="BF258" t="str">
            <v>N/A</v>
          </cell>
          <cell r="BG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I259" t="str">
            <v>N/A</v>
          </cell>
          <cell r="AJ259" t="str">
            <v>N/A</v>
          </cell>
          <cell r="AK259" t="str">
            <v>N/A</v>
          </cell>
          <cell r="AL259" t="str">
            <v>N/A</v>
          </cell>
          <cell r="AM259" t="str">
            <v>N/A</v>
          </cell>
          <cell r="AN259" t="str">
            <v>N/A</v>
          </cell>
          <cell r="AO259" t="str">
            <v>N/A</v>
          </cell>
          <cell r="AP259" t="str">
            <v>N/A</v>
          </cell>
          <cell r="AQ259" t="str">
            <v>N/A</v>
          </cell>
          <cell r="AR259" t="str">
            <v>N/A</v>
          </cell>
          <cell r="AS259" t="str">
            <v>N/A</v>
          </cell>
          <cell r="AT259" t="str">
            <v>N/A</v>
          </cell>
          <cell r="AU259" t="str">
            <v>N/A</v>
          </cell>
          <cell r="AV259" t="str">
            <v>N/A</v>
          </cell>
          <cell r="AW259" t="str">
            <v>N/A</v>
          </cell>
          <cell r="AX259" t="str">
            <v>N/A</v>
          </cell>
          <cell r="AY259" t="str">
            <v>N/A</v>
          </cell>
          <cell r="AZ259" t="str">
            <v>N/A</v>
          </cell>
          <cell r="BA259" t="e">
            <v>#VALUE!</v>
          </cell>
          <cell r="BB259" t="str">
            <v>N/A</v>
          </cell>
          <cell r="BC259" t="str">
            <v>N/A</v>
          </cell>
          <cell r="BD259" t="str">
            <v>N/A</v>
          </cell>
          <cell r="BE259" t="str">
            <v>N/A</v>
          </cell>
          <cell r="BF259" t="str">
            <v>N/A</v>
          </cell>
          <cell r="BG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 t="str">
            <v>N/A</v>
          </cell>
          <cell r="AI260" t="str">
            <v>N/A</v>
          </cell>
          <cell r="AJ260" t="str">
            <v>N/A</v>
          </cell>
          <cell r="AK260" t="str">
            <v>N/A</v>
          </cell>
          <cell r="AL260" t="str">
            <v>N/A</v>
          </cell>
          <cell r="AM260" t="str">
            <v>N/A</v>
          </cell>
          <cell r="AN260" t="str">
            <v>N/A</v>
          </cell>
          <cell r="AO260" t="str">
            <v>N/A</v>
          </cell>
          <cell r="AP260" t="str">
            <v>N/A</v>
          </cell>
          <cell r="AQ260" t="str">
            <v>N/A</v>
          </cell>
          <cell r="AR260" t="str">
            <v>N/A</v>
          </cell>
          <cell r="AS260" t="str">
            <v>N/A</v>
          </cell>
          <cell r="AT260" t="str">
            <v>N/A</v>
          </cell>
          <cell r="AU260" t="str">
            <v>N/A</v>
          </cell>
          <cell r="AV260" t="str">
            <v>N/A</v>
          </cell>
          <cell r="AW260" t="str">
            <v>N/A</v>
          </cell>
          <cell r="AX260" t="str">
            <v>N/A</v>
          </cell>
          <cell r="AY260" t="str">
            <v>N/A</v>
          </cell>
          <cell r="AZ260" t="str">
            <v>N/A</v>
          </cell>
          <cell r="BA260" t="e">
            <v>#VALUE!</v>
          </cell>
          <cell r="BB260" t="str">
            <v>N/A</v>
          </cell>
          <cell r="BC260" t="str">
            <v>N/A</v>
          </cell>
          <cell r="BD260" t="str">
            <v>N/A</v>
          </cell>
          <cell r="BE260" t="str">
            <v>N/A</v>
          </cell>
          <cell r="BF260" t="str">
            <v>N/A</v>
          </cell>
          <cell r="BG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I261" t="str">
            <v>N/A</v>
          </cell>
          <cell r="AJ261" t="str">
            <v>N/A</v>
          </cell>
          <cell r="AK261" t="str">
            <v>N/A</v>
          </cell>
          <cell r="AL261" t="str">
            <v>N/A</v>
          </cell>
          <cell r="AM261" t="str">
            <v>N/A</v>
          </cell>
          <cell r="AN261" t="str">
            <v>N/A</v>
          </cell>
          <cell r="AO261" t="str">
            <v>N/A</v>
          </cell>
          <cell r="AP261" t="str">
            <v>N/A</v>
          </cell>
          <cell r="AQ261" t="str">
            <v>N/A</v>
          </cell>
          <cell r="AR261" t="str">
            <v>N/A</v>
          </cell>
          <cell r="AS261" t="str">
            <v>N/A</v>
          </cell>
          <cell r="AT261" t="str">
            <v>N/A</v>
          </cell>
          <cell r="AU261" t="str">
            <v>N/A</v>
          </cell>
          <cell r="AV261" t="str">
            <v>N/A</v>
          </cell>
          <cell r="AW261" t="str">
            <v>N/A</v>
          </cell>
          <cell r="AX261" t="str">
            <v>N/A</v>
          </cell>
          <cell r="AY261" t="str">
            <v>N/A</v>
          </cell>
          <cell r="AZ261" t="str">
            <v>N/A</v>
          </cell>
          <cell r="BA261" t="e">
            <v>#VALUE!</v>
          </cell>
          <cell r="BB261" t="str">
            <v>N/A</v>
          </cell>
          <cell r="BC261" t="str">
            <v>N/A</v>
          </cell>
          <cell r="BD261" t="str">
            <v>N/A</v>
          </cell>
          <cell r="BE261" t="str">
            <v>N/A</v>
          </cell>
          <cell r="BF261" t="str">
            <v>N/A</v>
          </cell>
          <cell r="BG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I262" t="str">
            <v>N/A</v>
          </cell>
          <cell r="AJ262" t="str">
            <v>N/A</v>
          </cell>
          <cell r="AK262" t="str">
            <v>N/A</v>
          </cell>
          <cell r="AL262" t="str">
            <v>N/A</v>
          </cell>
          <cell r="AM262" t="str">
            <v>N/A</v>
          </cell>
          <cell r="AN262" t="str">
            <v>N/A</v>
          </cell>
          <cell r="AO262" t="str">
            <v>N/A</v>
          </cell>
          <cell r="AP262" t="str">
            <v>N/A</v>
          </cell>
          <cell r="AQ262" t="str">
            <v>N/A</v>
          </cell>
          <cell r="AR262" t="str">
            <v>N/A</v>
          </cell>
          <cell r="AS262" t="str">
            <v>N/A</v>
          </cell>
          <cell r="AT262" t="str">
            <v>N/A</v>
          </cell>
          <cell r="AU262" t="str">
            <v>N/A</v>
          </cell>
          <cell r="AV262" t="str">
            <v>N/A</v>
          </cell>
          <cell r="AW262" t="str">
            <v>N/A</v>
          </cell>
          <cell r="AX262" t="str">
            <v>N/A</v>
          </cell>
          <cell r="AY262" t="str">
            <v>N/A</v>
          </cell>
          <cell r="AZ262" t="str">
            <v>N/A</v>
          </cell>
          <cell r="BA262" t="e">
            <v>#VALUE!</v>
          </cell>
          <cell r="BB262" t="str">
            <v>N/A</v>
          </cell>
          <cell r="BC262" t="str">
            <v>N/A</v>
          </cell>
          <cell r="BD262" t="str">
            <v>N/A</v>
          </cell>
          <cell r="BE262" t="str">
            <v>N/A</v>
          </cell>
          <cell r="BF262" t="str">
            <v>N/A</v>
          </cell>
          <cell r="BG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I263" t="str">
            <v>N/A</v>
          </cell>
          <cell r="AJ263" t="str">
            <v>N/A</v>
          </cell>
          <cell r="AK263" t="str">
            <v>N/A</v>
          </cell>
          <cell r="AL263" t="str">
            <v>N/A</v>
          </cell>
          <cell r="AM263" t="str">
            <v>N/A</v>
          </cell>
          <cell r="AN263" t="str">
            <v>N/A</v>
          </cell>
          <cell r="AO263" t="str">
            <v>N/A</v>
          </cell>
          <cell r="AP263" t="str">
            <v>N/A</v>
          </cell>
          <cell r="AQ263" t="str">
            <v>N/A</v>
          </cell>
          <cell r="AR263" t="str">
            <v>N/A</v>
          </cell>
          <cell r="AS263" t="str">
            <v>N/A</v>
          </cell>
          <cell r="AT263" t="str">
            <v>N/A</v>
          </cell>
          <cell r="AU263" t="str">
            <v>N/A</v>
          </cell>
          <cell r="AV263" t="str">
            <v>N/A</v>
          </cell>
          <cell r="AW263" t="str">
            <v>N/A</v>
          </cell>
          <cell r="AX263" t="str">
            <v>N/A</v>
          </cell>
          <cell r="AY263" t="str">
            <v>N/A</v>
          </cell>
          <cell r="AZ263" t="str">
            <v>N/A</v>
          </cell>
          <cell r="BA263" t="e">
            <v>#VALUE!</v>
          </cell>
          <cell r="BB263" t="str">
            <v>N/A</v>
          </cell>
          <cell r="BC263" t="str">
            <v>N/A</v>
          </cell>
          <cell r="BD263" t="str">
            <v>N/A</v>
          </cell>
          <cell r="BE263" t="str">
            <v>N/A</v>
          </cell>
          <cell r="BF263" t="str">
            <v>N/A</v>
          </cell>
          <cell r="BG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  <cell r="AI264" t="str">
            <v>N/A</v>
          </cell>
          <cell r="AJ264" t="str">
            <v>N/A</v>
          </cell>
          <cell r="AK264" t="str">
            <v>N/A</v>
          </cell>
          <cell r="AL264" t="str">
            <v>N/A</v>
          </cell>
          <cell r="AM264" t="str">
            <v>N/A</v>
          </cell>
          <cell r="AN264" t="str">
            <v>N/A</v>
          </cell>
          <cell r="AO264" t="str">
            <v>N/A</v>
          </cell>
          <cell r="AP264" t="str">
            <v>N/A</v>
          </cell>
          <cell r="AQ264" t="str">
            <v>N/A</v>
          </cell>
          <cell r="AR264" t="str">
            <v>N/A</v>
          </cell>
          <cell r="AS264" t="str">
            <v>N/A</v>
          </cell>
          <cell r="AT264" t="str">
            <v>N/A</v>
          </cell>
          <cell r="AU264" t="str">
            <v>N/A</v>
          </cell>
          <cell r="AV264" t="str">
            <v>N/A</v>
          </cell>
          <cell r="AW264" t="str">
            <v>N/A</v>
          </cell>
          <cell r="AX264" t="str">
            <v>N/A</v>
          </cell>
          <cell r="AY264" t="str">
            <v>N/A</v>
          </cell>
          <cell r="AZ264" t="str">
            <v>N/A</v>
          </cell>
          <cell r="BA264" t="e">
            <v>#VALUE!</v>
          </cell>
          <cell r="BB264" t="str">
            <v>N/A</v>
          </cell>
          <cell r="BC264" t="str">
            <v>N/A</v>
          </cell>
          <cell r="BD264" t="str">
            <v>N/A</v>
          </cell>
          <cell r="BE264" t="str">
            <v>N/A</v>
          </cell>
          <cell r="BF264" t="str">
            <v>N/A</v>
          </cell>
          <cell r="BG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  <cell r="AI265" t="str">
            <v>N/A</v>
          </cell>
          <cell r="AJ265" t="str">
            <v>N/A</v>
          </cell>
          <cell r="AK265" t="str">
            <v>N/A</v>
          </cell>
          <cell r="AL265" t="str">
            <v>N/A</v>
          </cell>
          <cell r="AM265" t="str">
            <v>N/A</v>
          </cell>
          <cell r="AN265" t="str">
            <v>N/A</v>
          </cell>
          <cell r="AO265" t="str">
            <v>N/A</v>
          </cell>
          <cell r="AP265" t="str">
            <v>N/A</v>
          </cell>
          <cell r="AQ265" t="str">
            <v>N/A</v>
          </cell>
          <cell r="AR265" t="str">
            <v>N/A</v>
          </cell>
          <cell r="AS265" t="str">
            <v>N/A</v>
          </cell>
          <cell r="AT265" t="str">
            <v>N/A</v>
          </cell>
          <cell r="AU265" t="str">
            <v>N/A</v>
          </cell>
          <cell r="AV265" t="str">
            <v>N/A</v>
          </cell>
          <cell r="AW265" t="str">
            <v>N/A</v>
          </cell>
          <cell r="AX265" t="str">
            <v>N/A</v>
          </cell>
          <cell r="AY265" t="str">
            <v>N/A</v>
          </cell>
          <cell r="AZ265" t="str">
            <v>N/A</v>
          </cell>
          <cell r="BA265" t="e">
            <v>#VALUE!</v>
          </cell>
          <cell r="BB265" t="str">
            <v>N/A</v>
          </cell>
          <cell r="BC265" t="str">
            <v>N/A</v>
          </cell>
          <cell r="BD265" t="str">
            <v>N/A</v>
          </cell>
          <cell r="BE265" t="str">
            <v>N/A</v>
          </cell>
          <cell r="BF265" t="str">
            <v>N/A</v>
          </cell>
          <cell r="BG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I266" t="str">
            <v>N/A</v>
          </cell>
          <cell r="AJ266" t="str">
            <v>N/A</v>
          </cell>
          <cell r="AK266" t="str">
            <v>N/A</v>
          </cell>
          <cell r="AL266" t="str">
            <v>N/A</v>
          </cell>
          <cell r="AM266" t="str">
            <v>N/A</v>
          </cell>
          <cell r="AN266" t="str">
            <v>N/A</v>
          </cell>
          <cell r="AO266" t="str">
            <v>N/A</v>
          </cell>
          <cell r="AP266" t="str">
            <v>N/A</v>
          </cell>
          <cell r="AQ266" t="str">
            <v>N/A</v>
          </cell>
          <cell r="AR266" t="str">
            <v>N/A</v>
          </cell>
          <cell r="AS266" t="str">
            <v>N/A</v>
          </cell>
          <cell r="AT266" t="str">
            <v>N/A</v>
          </cell>
          <cell r="AU266" t="str">
            <v>N/A</v>
          </cell>
          <cell r="AV266" t="str">
            <v>N/A</v>
          </cell>
          <cell r="AW266" t="str">
            <v>N/A</v>
          </cell>
          <cell r="AX266" t="str">
            <v>N/A</v>
          </cell>
          <cell r="AY266" t="str">
            <v>N/A</v>
          </cell>
          <cell r="AZ266" t="str">
            <v>N/A</v>
          </cell>
          <cell r="BA266" t="e">
            <v>#VALUE!</v>
          </cell>
          <cell r="BB266" t="str">
            <v>N/A</v>
          </cell>
          <cell r="BC266" t="str">
            <v>N/A</v>
          </cell>
          <cell r="BD266" t="str">
            <v>N/A</v>
          </cell>
          <cell r="BE266" t="str">
            <v>N/A</v>
          </cell>
          <cell r="BF266" t="str">
            <v>N/A</v>
          </cell>
          <cell r="BG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  <cell r="AI267" t="str">
            <v>N/A</v>
          </cell>
          <cell r="AJ267" t="str">
            <v>N/A</v>
          </cell>
          <cell r="AK267" t="str">
            <v>N/A</v>
          </cell>
          <cell r="AL267" t="str">
            <v>N/A</v>
          </cell>
          <cell r="AM267" t="str">
            <v>N/A</v>
          </cell>
          <cell r="AN267" t="str">
            <v>N/A</v>
          </cell>
          <cell r="AO267" t="str">
            <v>N/A</v>
          </cell>
          <cell r="AP267" t="str">
            <v>N/A</v>
          </cell>
          <cell r="AQ267" t="str">
            <v>N/A</v>
          </cell>
          <cell r="AR267" t="str">
            <v>N/A</v>
          </cell>
          <cell r="AS267" t="str">
            <v>N/A</v>
          </cell>
          <cell r="AT267" t="str">
            <v>N/A</v>
          </cell>
          <cell r="AU267" t="str">
            <v>N/A</v>
          </cell>
          <cell r="AV267" t="str">
            <v>N/A</v>
          </cell>
          <cell r="AW267" t="str">
            <v>N/A</v>
          </cell>
          <cell r="AX267" t="str">
            <v>N/A</v>
          </cell>
          <cell r="AY267" t="str">
            <v>N/A</v>
          </cell>
          <cell r="AZ267" t="str">
            <v>N/A</v>
          </cell>
          <cell r="BA267" t="e">
            <v>#VALUE!</v>
          </cell>
          <cell r="BB267" t="str">
            <v>N/A</v>
          </cell>
          <cell r="BC267" t="str">
            <v>N/A</v>
          </cell>
          <cell r="BD267" t="str">
            <v>N/A</v>
          </cell>
          <cell r="BE267" t="str">
            <v>N/A</v>
          </cell>
          <cell r="BF267" t="str">
            <v>N/A</v>
          </cell>
          <cell r="BG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  <cell r="AI268" t="str">
            <v>N/A</v>
          </cell>
          <cell r="AJ268" t="str">
            <v>N/A</v>
          </cell>
          <cell r="AK268" t="str">
            <v>N/A</v>
          </cell>
          <cell r="AL268" t="str">
            <v>N/A</v>
          </cell>
          <cell r="AM268" t="str">
            <v>N/A</v>
          </cell>
          <cell r="AN268" t="str">
            <v>N/A</v>
          </cell>
          <cell r="AO268" t="str">
            <v>N/A</v>
          </cell>
          <cell r="AP268" t="str">
            <v>N/A</v>
          </cell>
          <cell r="AQ268" t="str">
            <v>N/A</v>
          </cell>
          <cell r="AR268" t="str">
            <v>N/A</v>
          </cell>
          <cell r="AS268" t="str">
            <v>N/A</v>
          </cell>
          <cell r="AT268" t="str">
            <v>N/A</v>
          </cell>
          <cell r="AU268" t="str">
            <v>N/A</v>
          </cell>
          <cell r="AV268" t="str">
            <v>N/A</v>
          </cell>
          <cell r="AW268" t="str">
            <v>N/A</v>
          </cell>
          <cell r="AX268" t="str">
            <v>N/A</v>
          </cell>
          <cell r="AY268" t="str">
            <v>N/A</v>
          </cell>
          <cell r="AZ268" t="str">
            <v>N/A</v>
          </cell>
          <cell r="BA268" t="e">
            <v>#VALUE!</v>
          </cell>
          <cell r="BB268" t="str">
            <v>N/A</v>
          </cell>
          <cell r="BC268" t="str">
            <v>N/A</v>
          </cell>
          <cell r="BD268" t="str">
            <v>N/A</v>
          </cell>
          <cell r="BE268" t="str">
            <v>N/A</v>
          </cell>
          <cell r="BF268" t="str">
            <v>N/A</v>
          </cell>
          <cell r="BG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I269" t="str">
            <v>N/A</v>
          </cell>
          <cell r="AJ269" t="str">
            <v>N/A</v>
          </cell>
          <cell r="AK269" t="str">
            <v>N/A</v>
          </cell>
          <cell r="AL269" t="str">
            <v>N/A</v>
          </cell>
          <cell r="AM269" t="str">
            <v>N/A</v>
          </cell>
          <cell r="AN269" t="str">
            <v>N/A</v>
          </cell>
          <cell r="AO269" t="str">
            <v>N/A</v>
          </cell>
          <cell r="AP269" t="str">
            <v>N/A</v>
          </cell>
          <cell r="AQ269" t="str">
            <v>N/A</v>
          </cell>
          <cell r="AR269" t="str">
            <v>N/A</v>
          </cell>
          <cell r="AS269" t="str">
            <v>N/A</v>
          </cell>
          <cell r="AT269" t="str">
            <v>N/A</v>
          </cell>
          <cell r="AU269" t="str">
            <v>N/A</v>
          </cell>
          <cell r="AV269" t="str">
            <v>N/A</v>
          </cell>
          <cell r="AW269" t="str">
            <v>N/A</v>
          </cell>
          <cell r="AX269" t="str">
            <v>N/A</v>
          </cell>
          <cell r="AY269" t="str">
            <v>N/A</v>
          </cell>
          <cell r="AZ269" t="str">
            <v>N/A</v>
          </cell>
          <cell r="BA269" t="e">
            <v>#VALUE!</v>
          </cell>
          <cell r="BB269" t="str">
            <v>N/A</v>
          </cell>
          <cell r="BC269" t="str">
            <v>N/A</v>
          </cell>
          <cell r="BD269" t="str">
            <v>N/A</v>
          </cell>
          <cell r="BE269" t="str">
            <v>N/A</v>
          </cell>
          <cell r="BF269" t="str">
            <v>N/A</v>
          </cell>
          <cell r="BG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  <cell r="AI270" t="str">
            <v>N/A</v>
          </cell>
          <cell r="AJ270" t="str">
            <v>N/A</v>
          </cell>
          <cell r="AK270" t="str">
            <v>N/A</v>
          </cell>
          <cell r="AL270" t="str">
            <v>N/A</v>
          </cell>
          <cell r="AM270" t="str">
            <v>N/A</v>
          </cell>
          <cell r="AN270" t="str">
            <v>N/A</v>
          </cell>
          <cell r="AO270" t="str">
            <v>N/A</v>
          </cell>
          <cell r="AP270" t="str">
            <v>N/A</v>
          </cell>
          <cell r="AQ270" t="str">
            <v>N/A</v>
          </cell>
          <cell r="AR270" t="str">
            <v>N/A</v>
          </cell>
          <cell r="AS270" t="str">
            <v>N/A</v>
          </cell>
          <cell r="AT270" t="str">
            <v>N/A</v>
          </cell>
          <cell r="AU270" t="str">
            <v>N/A</v>
          </cell>
          <cell r="AV270" t="str">
            <v>N/A</v>
          </cell>
          <cell r="AW270" t="str">
            <v>N/A</v>
          </cell>
          <cell r="AX270" t="str">
            <v>N/A</v>
          </cell>
          <cell r="AY270" t="str">
            <v>N/A</v>
          </cell>
          <cell r="AZ270" t="str">
            <v>N/A</v>
          </cell>
          <cell r="BA270" t="e">
            <v>#VALUE!</v>
          </cell>
          <cell r="BB270" t="str">
            <v>N/A</v>
          </cell>
          <cell r="BC270" t="str">
            <v>N/A</v>
          </cell>
          <cell r="BD270" t="str">
            <v>N/A</v>
          </cell>
          <cell r="BE270" t="str">
            <v>N/A</v>
          </cell>
          <cell r="BF270" t="str">
            <v>N/A</v>
          </cell>
          <cell r="BG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I271" t="str">
            <v>N/A</v>
          </cell>
          <cell r="AJ271" t="str">
            <v>N/A</v>
          </cell>
          <cell r="AK271" t="str">
            <v>N/A</v>
          </cell>
          <cell r="AL271" t="str">
            <v>N/A</v>
          </cell>
          <cell r="AM271" t="str">
            <v>N/A</v>
          </cell>
          <cell r="AN271" t="str">
            <v>N/A</v>
          </cell>
          <cell r="AO271" t="str">
            <v>N/A</v>
          </cell>
          <cell r="AP271" t="str">
            <v>N/A</v>
          </cell>
          <cell r="AQ271" t="str">
            <v>N/A</v>
          </cell>
          <cell r="AR271" t="str">
            <v>N/A</v>
          </cell>
          <cell r="AS271" t="str">
            <v>N/A</v>
          </cell>
          <cell r="AT271" t="str">
            <v>N/A</v>
          </cell>
          <cell r="AU271" t="str">
            <v>N/A</v>
          </cell>
          <cell r="AV271" t="str">
            <v>N/A</v>
          </cell>
          <cell r="AW271" t="str">
            <v>N/A</v>
          </cell>
          <cell r="AX271" t="str">
            <v>N/A</v>
          </cell>
          <cell r="AY271" t="str">
            <v>N/A</v>
          </cell>
          <cell r="AZ271" t="str">
            <v>N/A</v>
          </cell>
          <cell r="BA271" t="e">
            <v>#VALUE!</v>
          </cell>
          <cell r="BB271" t="str">
            <v>N/A</v>
          </cell>
          <cell r="BC271" t="str">
            <v>N/A</v>
          </cell>
          <cell r="BD271" t="str">
            <v>N/A</v>
          </cell>
          <cell r="BE271" t="str">
            <v>N/A</v>
          </cell>
          <cell r="BF271" t="str">
            <v>N/A</v>
          </cell>
          <cell r="BG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 t="str">
            <v>N/A</v>
          </cell>
          <cell r="AI272" t="str">
            <v>N/A</v>
          </cell>
          <cell r="AJ272" t="str">
            <v>N/A</v>
          </cell>
          <cell r="AK272" t="str">
            <v>N/A</v>
          </cell>
          <cell r="AL272" t="str">
            <v>N/A</v>
          </cell>
          <cell r="AM272" t="str">
            <v>N/A</v>
          </cell>
          <cell r="AN272" t="str">
            <v>N/A</v>
          </cell>
          <cell r="AO272" t="str">
            <v>N/A</v>
          </cell>
          <cell r="AP272" t="str">
            <v>N/A</v>
          </cell>
          <cell r="AQ272" t="str">
            <v>N/A</v>
          </cell>
          <cell r="AR272" t="str">
            <v>N/A</v>
          </cell>
          <cell r="AS272" t="str">
            <v>N/A</v>
          </cell>
          <cell r="AT272" t="str">
            <v>N/A</v>
          </cell>
          <cell r="AU272" t="str">
            <v>N/A</v>
          </cell>
          <cell r="AV272" t="str">
            <v>N/A</v>
          </cell>
          <cell r="AW272" t="str">
            <v>N/A</v>
          </cell>
          <cell r="AX272" t="str">
            <v>N/A</v>
          </cell>
          <cell r="AY272" t="str">
            <v>N/A</v>
          </cell>
          <cell r="AZ272" t="str">
            <v>N/A</v>
          </cell>
          <cell r="BA272" t="e">
            <v>#VALUE!</v>
          </cell>
          <cell r="BB272" t="str">
            <v>N/A</v>
          </cell>
          <cell r="BC272" t="str">
            <v>N/A</v>
          </cell>
          <cell r="BD272" t="str">
            <v>N/A</v>
          </cell>
          <cell r="BE272" t="str">
            <v>N/A</v>
          </cell>
          <cell r="BF272" t="str">
            <v>N/A</v>
          </cell>
          <cell r="BG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  <cell r="AI273" t="str">
            <v>N/A</v>
          </cell>
          <cell r="AJ273" t="str">
            <v>N/A</v>
          </cell>
          <cell r="AK273" t="str">
            <v>N/A</v>
          </cell>
          <cell r="AL273" t="str">
            <v>N/A</v>
          </cell>
          <cell r="AM273" t="str">
            <v>N/A</v>
          </cell>
          <cell r="AN273" t="str">
            <v>N/A</v>
          </cell>
          <cell r="AO273" t="str">
            <v>N/A</v>
          </cell>
          <cell r="AP273" t="str">
            <v>N/A</v>
          </cell>
          <cell r="AQ273" t="str">
            <v>N/A</v>
          </cell>
          <cell r="AR273" t="str">
            <v>N/A</v>
          </cell>
          <cell r="AS273" t="str">
            <v>N/A</v>
          </cell>
          <cell r="AT273" t="str">
            <v>N/A</v>
          </cell>
          <cell r="AU273" t="str">
            <v>N/A</v>
          </cell>
          <cell r="AV273" t="str">
            <v>N/A</v>
          </cell>
          <cell r="AW273" t="str">
            <v>N/A</v>
          </cell>
          <cell r="AX273" t="str">
            <v>N/A</v>
          </cell>
          <cell r="AY273" t="str">
            <v>N/A</v>
          </cell>
          <cell r="AZ273" t="str">
            <v>N/A</v>
          </cell>
          <cell r="BA273" t="e">
            <v>#VALUE!</v>
          </cell>
          <cell r="BB273" t="str">
            <v>N/A</v>
          </cell>
          <cell r="BC273" t="str">
            <v>N/A</v>
          </cell>
          <cell r="BD273" t="str">
            <v>N/A</v>
          </cell>
          <cell r="BE273" t="str">
            <v>N/A</v>
          </cell>
          <cell r="BF273" t="str">
            <v>N/A</v>
          </cell>
          <cell r="BG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  <cell r="AI274" t="str">
            <v>N/A</v>
          </cell>
          <cell r="AJ274" t="str">
            <v>N/A</v>
          </cell>
          <cell r="AK274" t="str">
            <v>N/A</v>
          </cell>
          <cell r="AL274" t="str">
            <v>N/A</v>
          </cell>
          <cell r="AM274" t="str">
            <v>N/A</v>
          </cell>
          <cell r="AN274" t="str">
            <v>N/A</v>
          </cell>
          <cell r="AO274" t="str">
            <v>N/A</v>
          </cell>
          <cell r="AP274" t="str">
            <v>N/A</v>
          </cell>
          <cell r="AQ274" t="str">
            <v>N/A</v>
          </cell>
          <cell r="AR274" t="str">
            <v>N/A</v>
          </cell>
          <cell r="AS274" t="str">
            <v>N/A</v>
          </cell>
          <cell r="AT274" t="str">
            <v>N/A</v>
          </cell>
          <cell r="AU274" t="str">
            <v>N/A</v>
          </cell>
          <cell r="AV274" t="str">
            <v>N/A</v>
          </cell>
          <cell r="AW274" t="str">
            <v>N/A</v>
          </cell>
          <cell r="AX274" t="str">
            <v>N/A</v>
          </cell>
          <cell r="AY274" t="str">
            <v>N/A</v>
          </cell>
          <cell r="AZ274" t="str">
            <v>N/A</v>
          </cell>
          <cell r="BA274" t="e">
            <v>#VALUE!</v>
          </cell>
          <cell r="BB274" t="str">
            <v>N/A</v>
          </cell>
          <cell r="BC274" t="str">
            <v>N/A</v>
          </cell>
          <cell r="BD274" t="str">
            <v>N/A</v>
          </cell>
          <cell r="BE274" t="str">
            <v>N/A</v>
          </cell>
          <cell r="BF274" t="str">
            <v>N/A</v>
          </cell>
          <cell r="BG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I275" t="str">
            <v>N/A</v>
          </cell>
          <cell r="AJ275" t="str">
            <v>N/A</v>
          </cell>
          <cell r="AK275" t="str">
            <v>N/A</v>
          </cell>
          <cell r="AL275" t="str">
            <v>N/A</v>
          </cell>
          <cell r="AM275" t="str">
            <v>N/A</v>
          </cell>
          <cell r="AN275" t="str">
            <v>N/A</v>
          </cell>
          <cell r="AO275" t="str">
            <v>N/A</v>
          </cell>
          <cell r="AP275" t="str">
            <v>N/A</v>
          </cell>
          <cell r="AQ275" t="str">
            <v>N/A</v>
          </cell>
          <cell r="AR275" t="str">
            <v>N/A</v>
          </cell>
          <cell r="AS275" t="str">
            <v>N/A</v>
          </cell>
          <cell r="AT275" t="str">
            <v>N/A</v>
          </cell>
          <cell r="AU275" t="str">
            <v>N/A</v>
          </cell>
          <cell r="AV275" t="str">
            <v>N/A</v>
          </cell>
          <cell r="AW275" t="str">
            <v>N/A</v>
          </cell>
          <cell r="AX275" t="str">
            <v>N/A</v>
          </cell>
          <cell r="AY275" t="str">
            <v>N/A</v>
          </cell>
          <cell r="AZ275" t="str">
            <v>N/A</v>
          </cell>
          <cell r="BA275" t="e">
            <v>#VALUE!</v>
          </cell>
          <cell r="BB275" t="str">
            <v>N/A</v>
          </cell>
          <cell r="BC275" t="str">
            <v>N/A</v>
          </cell>
          <cell r="BD275" t="str">
            <v>N/A</v>
          </cell>
          <cell r="BE275" t="str">
            <v>N/A</v>
          </cell>
          <cell r="BF275" t="str">
            <v>N/A</v>
          </cell>
          <cell r="BG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I276" t="str">
            <v>N/A</v>
          </cell>
          <cell r="AJ276" t="str">
            <v>N/A</v>
          </cell>
          <cell r="AK276" t="str">
            <v>N/A</v>
          </cell>
          <cell r="AL276" t="str">
            <v>N/A</v>
          </cell>
          <cell r="AM276" t="str">
            <v>N/A</v>
          </cell>
          <cell r="AN276" t="str">
            <v>N/A</v>
          </cell>
          <cell r="AO276" t="str">
            <v>N/A</v>
          </cell>
          <cell r="AP276" t="str">
            <v>N/A</v>
          </cell>
          <cell r="AQ276" t="str">
            <v>N/A</v>
          </cell>
          <cell r="AR276" t="str">
            <v>N/A</v>
          </cell>
          <cell r="AS276" t="str">
            <v>N/A</v>
          </cell>
          <cell r="AT276" t="str">
            <v>N/A</v>
          </cell>
          <cell r="AU276" t="str">
            <v>N/A</v>
          </cell>
          <cell r="AV276" t="str">
            <v>N/A</v>
          </cell>
          <cell r="AW276" t="str">
            <v>N/A</v>
          </cell>
          <cell r="AX276" t="str">
            <v>N/A</v>
          </cell>
          <cell r="AY276" t="str">
            <v>N/A</v>
          </cell>
          <cell r="AZ276" t="str">
            <v>N/A</v>
          </cell>
          <cell r="BA276" t="e">
            <v>#VALUE!</v>
          </cell>
          <cell r="BB276" t="str">
            <v>N/A</v>
          </cell>
          <cell r="BC276" t="str">
            <v>N/A</v>
          </cell>
          <cell r="BD276" t="str">
            <v>N/A</v>
          </cell>
          <cell r="BE276" t="str">
            <v>N/A</v>
          </cell>
          <cell r="BF276" t="str">
            <v>N/A</v>
          </cell>
          <cell r="BG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I277" t="str">
            <v>N/A</v>
          </cell>
          <cell r="AJ277" t="str">
            <v>N/A</v>
          </cell>
          <cell r="AK277" t="str">
            <v>N/A</v>
          </cell>
          <cell r="AL277" t="str">
            <v>N/A</v>
          </cell>
          <cell r="AM277" t="str">
            <v>N/A</v>
          </cell>
          <cell r="AN277" t="str">
            <v>N/A</v>
          </cell>
          <cell r="AO277" t="str">
            <v>N/A</v>
          </cell>
          <cell r="AP277" t="str">
            <v>N/A</v>
          </cell>
          <cell r="AQ277" t="str">
            <v>N/A</v>
          </cell>
          <cell r="AR277" t="str">
            <v>N/A</v>
          </cell>
          <cell r="AS277" t="str">
            <v>N/A</v>
          </cell>
          <cell r="AT277" t="str">
            <v>N/A</v>
          </cell>
          <cell r="AU277" t="str">
            <v>N/A</v>
          </cell>
          <cell r="AV277" t="str">
            <v>N/A</v>
          </cell>
          <cell r="AW277" t="str">
            <v>N/A</v>
          </cell>
          <cell r="AX277" t="str">
            <v>N/A</v>
          </cell>
          <cell r="AY277" t="str">
            <v>N/A</v>
          </cell>
          <cell r="AZ277" t="str">
            <v>N/A</v>
          </cell>
          <cell r="BA277" t="e">
            <v>#VALUE!</v>
          </cell>
          <cell r="BB277" t="str">
            <v>N/A</v>
          </cell>
          <cell r="BC277" t="str">
            <v>N/A</v>
          </cell>
          <cell r="BD277" t="str">
            <v>N/A</v>
          </cell>
          <cell r="BE277" t="str">
            <v>N/A</v>
          </cell>
          <cell r="BF277" t="str">
            <v>N/A</v>
          </cell>
          <cell r="BG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  <cell r="AI278" t="str">
            <v>N/A</v>
          </cell>
          <cell r="AJ278" t="str">
            <v>N/A</v>
          </cell>
          <cell r="AK278" t="str">
            <v>N/A</v>
          </cell>
          <cell r="AL278" t="str">
            <v>N/A</v>
          </cell>
          <cell r="AM278" t="str">
            <v>N/A</v>
          </cell>
          <cell r="AN278" t="str">
            <v>N/A</v>
          </cell>
          <cell r="AO278" t="str">
            <v>N/A</v>
          </cell>
          <cell r="AP278" t="str">
            <v>N/A</v>
          </cell>
          <cell r="AQ278" t="str">
            <v>N/A</v>
          </cell>
          <cell r="AR278" t="str">
            <v>N/A</v>
          </cell>
          <cell r="AS278" t="str">
            <v>N/A</v>
          </cell>
          <cell r="AT278" t="str">
            <v>N/A</v>
          </cell>
          <cell r="AU278" t="str">
            <v>N/A</v>
          </cell>
          <cell r="AV278" t="str">
            <v>N/A</v>
          </cell>
          <cell r="AW278" t="str">
            <v>N/A</v>
          </cell>
          <cell r="AX278" t="str">
            <v>N/A</v>
          </cell>
          <cell r="AY278" t="str">
            <v>N/A</v>
          </cell>
          <cell r="AZ278" t="str">
            <v>N/A</v>
          </cell>
          <cell r="BA278" t="e">
            <v>#VALUE!</v>
          </cell>
          <cell r="BB278" t="str">
            <v>N/A</v>
          </cell>
          <cell r="BC278" t="str">
            <v>N/A</v>
          </cell>
          <cell r="BD278" t="str">
            <v>N/A</v>
          </cell>
          <cell r="BE278" t="str">
            <v>N/A</v>
          </cell>
          <cell r="BF278" t="str">
            <v>N/A</v>
          </cell>
          <cell r="BG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I279" t="str">
            <v>N/A</v>
          </cell>
          <cell r="AJ279" t="str">
            <v>N/A</v>
          </cell>
          <cell r="AK279" t="str">
            <v>N/A</v>
          </cell>
          <cell r="AL279" t="str">
            <v>N/A</v>
          </cell>
          <cell r="AM279" t="str">
            <v>N/A</v>
          </cell>
          <cell r="AN279" t="str">
            <v>N/A</v>
          </cell>
          <cell r="AO279" t="str">
            <v>N/A</v>
          </cell>
          <cell r="AP279" t="str">
            <v>N/A</v>
          </cell>
          <cell r="AQ279" t="str">
            <v>N/A</v>
          </cell>
          <cell r="AR279" t="str">
            <v>N/A</v>
          </cell>
          <cell r="AS279" t="str">
            <v>N/A</v>
          </cell>
          <cell r="AT279" t="str">
            <v>N/A</v>
          </cell>
          <cell r="AU279" t="str">
            <v>N/A</v>
          </cell>
          <cell r="AV279" t="str">
            <v>N/A</v>
          </cell>
          <cell r="AW279" t="str">
            <v>N/A</v>
          </cell>
          <cell r="AX279" t="str">
            <v>N/A</v>
          </cell>
          <cell r="AY279" t="str">
            <v>N/A</v>
          </cell>
          <cell r="AZ279" t="str">
            <v>N/A</v>
          </cell>
          <cell r="BA279" t="e">
            <v>#VALUE!</v>
          </cell>
          <cell r="BB279" t="str">
            <v>N/A</v>
          </cell>
          <cell r="BC279" t="str">
            <v>N/A</v>
          </cell>
          <cell r="BD279" t="str">
            <v>N/A</v>
          </cell>
          <cell r="BE279" t="str">
            <v>N/A</v>
          </cell>
          <cell r="BF279" t="str">
            <v>N/A</v>
          </cell>
          <cell r="BG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I280" t="str">
            <v>N/A</v>
          </cell>
          <cell r="AJ280" t="str">
            <v>N/A</v>
          </cell>
          <cell r="AK280" t="str">
            <v>N/A</v>
          </cell>
          <cell r="AL280" t="str">
            <v>N/A</v>
          </cell>
          <cell r="AM280" t="str">
            <v>N/A</v>
          </cell>
          <cell r="AN280" t="str">
            <v>N/A</v>
          </cell>
          <cell r="AO280" t="str">
            <v>N/A</v>
          </cell>
          <cell r="AP280" t="str">
            <v>N/A</v>
          </cell>
          <cell r="AQ280" t="str">
            <v>N/A</v>
          </cell>
          <cell r="AR280" t="str">
            <v>N/A</v>
          </cell>
          <cell r="AS280" t="str">
            <v>N/A</v>
          </cell>
          <cell r="AT280" t="str">
            <v>N/A</v>
          </cell>
          <cell r="AU280" t="str">
            <v>N/A</v>
          </cell>
          <cell r="AV280" t="str">
            <v>N/A</v>
          </cell>
          <cell r="AW280" t="str">
            <v>N/A</v>
          </cell>
          <cell r="AX280" t="str">
            <v>N/A</v>
          </cell>
          <cell r="AY280" t="str">
            <v>N/A</v>
          </cell>
          <cell r="AZ280" t="str">
            <v>N/A</v>
          </cell>
          <cell r="BA280" t="e">
            <v>#VALUE!</v>
          </cell>
          <cell r="BB280" t="str">
            <v>N/A</v>
          </cell>
          <cell r="BC280" t="str">
            <v>N/A</v>
          </cell>
          <cell r="BD280" t="str">
            <v>N/A</v>
          </cell>
          <cell r="BE280" t="str">
            <v>N/A</v>
          </cell>
          <cell r="BF280" t="str">
            <v>N/A</v>
          </cell>
          <cell r="BG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I281" t="str">
            <v>N/A</v>
          </cell>
          <cell r="AJ281" t="str">
            <v>N/A</v>
          </cell>
          <cell r="AK281" t="str">
            <v>N/A</v>
          </cell>
          <cell r="AL281" t="str">
            <v>N/A</v>
          </cell>
          <cell r="AM281" t="str">
            <v>N/A</v>
          </cell>
          <cell r="AN281" t="str">
            <v>N/A</v>
          </cell>
          <cell r="AO281" t="str">
            <v>N/A</v>
          </cell>
          <cell r="AP281" t="str">
            <v>N/A</v>
          </cell>
          <cell r="AQ281" t="str">
            <v>N/A</v>
          </cell>
          <cell r="AR281" t="str">
            <v>N/A</v>
          </cell>
          <cell r="AS281" t="str">
            <v>N/A</v>
          </cell>
          <cell r="AT281" t="str">
            <v>N/A</v>
          </cell>
          <cell r="AU281" t="str">
            <v>N/A</v>
          </cell>
          <cell r="AV281" t="str">
            <v>N/A</v>
          </cell>
          <cell r="AW281" t="str">
            <v>N/A</v>
          </cell>
          <cell r="AX281" t="str">
            <v>N/A</v>
          </cell>
          <cell r="AY281" t="str">
            <v>N/A</v>
          </cell>
          <cell r="AZ281" t="str">
            <v>N/A</v>
          </cell>
          <cell r="BA281" t="e">
            <v>#VALUE!</v>
          </cell>
          <cell r="BB281" t="str">
            <v>N/A</v>
          </cell>
          <cell r="BC281" t="str">
            <v>N/A</v>
          </cell>
          <cell r="BD281" t="str">
            <v>N/A</v>
          </cell>
          <cell r="BE281" t="str">
            <v>N/A</v>
          </cell>
          <cell r="BF281" t="str">
            <v>N/A</v>
          </cell>
          <cell r="BG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I282" t="str">
            <v>N/A</v>
          </cell>
          <cell r="AJ282" t="str">
            <v>N/A</v>
          </cell>
          <cell r="AK282" t="str">
            <v>N/A</v>
          </cell>
          <cell r="AL282" t="str">
            <v>N/A</v>
          </cell>
          <cell r="AM282" t="str">
            <v>N/A</v>
          </cell>
          <cell r="AN282" t="str">
            <v>N/A</v>
          </cell>
          <cell r="AO282" t="str">
            <v>N/A</v>
          </cell>
          <cell r="AP282" t="str">
            <v>N/A</v>
          </cell>
          <cell r="AQ282" t="str">
            <v>N/A</v>
          </cell>
          <cell r="AR282" t="str">
            <v>N/A</v>
          </cell>
          <cell r="AS282" t="str">
            <v>N/A</v>
          </cell>
          <cell r="AT282" t="str">
            <v>N/A</v>
          </cell>
          <cell r="AU282" t="str">
            <v>N/A</v>
          </cell>
          <cell r="AV282" t="str">
            <v>N/A</v>
          </cell>
          <cell r="AW282" t="str">
            <v>N/A</v>
          </cell>
          <cell r="AX282" t="str">
            <v>N/A</v>
          </cell>
          <cell r="AY282" t="str">
            <v>N/A</v>
          </cell>
          <cell r="AZ282" t="str">
            <v>N/A</v>
          </cell>
          <cell r="BA282" t="e">
            <v>#VALUE!</v>
          </cell>
          <cell r="BB282" t="str">
            <v>N/A</v>
          </cell>
          <cell r="BC282" t="str">
            <v>N/A</v>
          </cell>
          <cell r="BD282" t="str">
            <v>N/A</v>
          </cell>
          <cell r="BE282" t="str">
            <v>N/A</v>
          </cell>
          <cell r="BF282" t="str">
            <v>N/A</v>
          </cell>
          <cell r="BG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I283" t="str">
            <v>N/A</v>
          </cell>
          <cell r="AJ283" t="str">
            <v>N/A</v>
          </cell>
          <cell r="AK283" t="str">
            <v>N/A</v>
          </cell>
          <cell r="AL283" t="str">
            <v>N/A</v>
          </cell>
          <cell r="AM283" t="str">
            <v>N/A</v>
          </cell>
          <cell r="AN283" t="str">
            <v>N/A</v>
          </cell>
          <cell r="AO283" t="str">
            <v>N/A</v>
          </cell>
          <cell r="AP283" t="str">
            <v>N/A</v>
          </cell>
          <cell r="AQ283" t="str">
            <v>N/A</v>
          </cell>
          <cell r="AR283" t="str">
            <v>N/A</v>
          </cell>
          <cell r="AS283" t="str">
            <v>N/A</v>
          </cell>
          <cell r="AT283" t="str">
            <v>N/A</v>
          </cell>
          <cell r="AU283" t="str">
            <v>N/A</v>
          </cell>
          <cell r="AV283" t="str">
            <v>N/A</v>
          </cell>
          <cell r="AW283" t="str">
            <v>N/A</v>
          </cell>
          <cell r="AX283" t="str">
            <v>N/A</v>
          </cell>
          <cell r="AY283" t="str">
            <v>N/A</v>
          </cell>
          <cell r="AZ283" t="str">
            <v>N/A</v>
          </cell>
          <cell r="BA283" t="e">
            <v>#VALUE!</v>
          </cell>
          <cell r="BB283" t="str">
            <v>N/A</v>
          </cell>
          <cell r="BC283" t="str">
            <v>N/A</v>
          </cell>
          <cell r="BD283" t="str">
            <v>N/A</v>
          </cell>
          <cell r="BE283" t="str">
            <v>N/A</v>
          </cell>
          <cell r="BF283" t="str">
            <v>N/A</v>
          </cell>
          <cell r="BG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 t="str">
            <v>N/A</v>
          </cell>
          <cell r="AI284" t="str">
            <v>N/A</v>
          </cell>
          <cell r="AJ284" t="str">
            <v>N/A</v>
          </cell>
          <cell r="AK284" t="str">
            <v>N/A</v>
          </cell>
          <cell r="AL284" t="str">
            <v>N/A</v>
          </cell>
          <cell r="AM284" t="str">
            <v>N/A</v>
          </cell>
          <cell r="AN284" t="str">
            <v>N/A</v>
          </cell>
          <cell r="AO284" t="str">
            <v>N/A</v>
          </cell>
          <cell r="AP284" t="str">
            <v>N/A</v>
          </cell>
          <cell r="AQ284" t="str">
            <v>N/A</v>
          </cell>
          <cell r="AR284" t="str">
            <v>N/A</v>
          </cell>
          <cell r="AS284" t="str">
            <v>N/A</v>
          </cell>
          <cell r="AT284" t="str">
            <v>N/A</v>
          </cell>
          <cell r="AU284" t="str">
            <v>N/A</v>
          </cell>
          <cell r="AV284" t="str">
            <v>N/A</v>
          </cell>
          <cell r="AW284" t="str">
            <v>N/A</v>
          </cell>
          <cell r="AX284" t="str">
            <v>N/A</v>
          </cell>
          <cell r="AY284" t="str">
            <v>N/A</v>
          </cell>
          <cell r="AZ284" t="str">
            <v>N/A</v>
          </cell>
          <cell r="BA284" t="e">
            <v>#VALUE!</v>
          </cell>
          <cell r="BB284" t="str">
            <v>N/A</v>
          </cell>
          <cell r="BC284" t="str">
            <v>N/A</v>
          </cell>
          <cell r="BD284" t="str">
            <v>N/A</v>
          </cell>
          <cell r="BE284" t="str">
            <v>N/A</v>
          </cell>
          <cell r="BF284" t="str">
            <v>N/A</v>
          </cell>
          <cell r="BG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  <cell r="AI285" t="str">
            <v>N/A</v>
          </cell>
          <cell r="AJ285" t="str">
            <v>N/A</v>
          </cell>
          <cell r="AK285" t="str">
            <v>N/A</v>
          </cell>
          <cell r="AL285" t="str">
            <v>N/A</v>
          </cell>
          <cell r="AM285" t="str">
            <v>N/A</v>
          </cell>
          <cell r="AN285" t="str">
            <v>N/A</v>
          </cell>
          <cell r="AO285" t="str">
            <v>N/A</v>
          </cell>
          <cell r="AP285" t="str">
            <v>N/A</v>
          </cell>
          <cell r="AQ285" t="str">
            <v>N/A</v>
          </cell>
          <cell r="AR285" t="str">
            <v>N/A</v>
          </cell>
          <cell r="AS285" t="str">
            <v>N/A</v>
          </cell>
          <cell r="AT285" t="str">
            <v>N/A</v>
          </cell>
          <cell r="AU285" t="str">
            <v>N/A</v>
          </cell>
          <cell r="AV285" t="str">
            <v>N/A</v>
          </cell>
          <cell r="AW285" t="str">
            <v>N/A</v>
          </cell>
          <cell r="AX285" t="str">
            <v>N/A</v>
          </cell>
          <cell r="AY285" t="str">
            <v>N/A</v>
          </cell>
          <cell r="AZ285" t="str">
            <v>N/A</v>
          </cell>
          <cell r="BA285" t="e">
            <v>#VALUE!</v>
          </cell>
          <cell r="BB285" t="str">
            <v>N/A</v>
          </cell>
          <cell r="BC285" t="str">
            <v>N/A</v>
          </cell>
          <cell r="BD285" t="str">
            <v>N/A</v>
          </cell>
          <cell r="BE285" t="str">
            <v>N/A</v>
          </cell>
          <cell r="BF285" t="str">
            <v>N/A</v>
          </cell>
          <cell r="BG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  <cell r="AI286" t="str">
            <v>N/A</v>
          </cell>
          <cell r="AJ286" t="str">
            <v>N/A</v>
          </cell>
          <cell r="AK286" t="str">
            <v>N/A</v>
          </cell>
          <cell r="AL286" t="str">
            <v>N/A</v>
          </cell>
          <cell r="AM286" t="str">
            <v>N/A</v>
          </cell>
          <cell r="AN286" t="str">
            <v>N/A</v>
          </cell>
          <cell r="AO286" t="str">
            <v>N/A</v>
          </cell>
          <cell r="AP286" t="str">
            <v>N/A</v>
          </cell>
          <cell r="AQ286" t="str">
            <v>N/A</v>
          </cell>
          <cell r="AR286" t="str">
            <v>N/A</v>
          </cell>
          <cell r="AS286" t="str">
            <v>N/A</v>
          </cell>
          <cell r="AT286" t="str">
            <v>N/A</v>
          </cell>
          <cell r="AU286" t="str">
            <v>N/A</v>
          </cell>
          <cell r="AV286" t="str">
            <v>N/A</v>
          </cell>
          <cell r="AW286" t="str">
            <v>N/A</v>
          </cell>
          <cell r="AX286" t="str">
            <v>N/A</v>
          </cell>
          <cell r="AY286" t="str">
            <v>N/A</v>
          </cell>
          <cell r="AZ286" t="str">
            <v>N/A</v>
          </cell>
          <cell r="BA286" t="e">
            <v>#VALUE!</v>
          </cell>
          <cell r="BB286" t="str">
            <v>N/A</v>
          </cell>
          <cell r="BC286" t="str">
            <v>N/A</v>
          </cell>
          <cell r="BD286" t="str">
            <v>N/A</v>
          </cell>
          <cell r="BE286" t="str">
            <v>N/A</v>
          </cell>
          <cell r="BF286" t="str">
            <v>N/A</v>
          </cell>
          <cell r="BG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  <cell r="AI287" t="str">
            <v>N/A</v>
          </cell>
          <cell r="AJ287" t="str">
            <v>N/A</v>
          </cell>
          <cell r="AK287" t="str">
            <v>N/A</v>
          </cell>
          <cell r="AL287" t="str">
            <v>N/A</v>
          </cell>
          <cell r="AM287" t="str">
            <v>N/A</v>
          </cell>
          <cell r="AN287" t="str">
            <v>N/A</v>
          </cell>
          <cell r="AO287" t="str">
            <v>N/A</v>
          </cell>
          <cell r="AP287" t="str">
            <v>N/A</v>
          </cell>
          <cell r="AQ287" t="str">
            <v>N/A</v>
          </cell>
          <cell r="AR287" t="str">
            <v>N/A</v>
          </cell>
          <cell r="AS287" t="str">
            <v>N/A</v>
          </cell>
          <cell r="AT287" t="str">
            <v>N/A</v>
          </cell>
          <cell r="AU287" t="str">
            <v>N/A</v>
          </cell>
          <cell r="AV287" t="str">
            <v>N/A</v>
          </cell>
          <cell r="AW287" t="str">
            <v>N/A</v>
          </cell>
          <cell r="AX287" t="str">
            <v>N/A</v>
          </cell>
          <cell r="AY287" t="str">
            <v>N/A</v>
          </cell>
          <cell r="AZ287" t="str">
            <v>N/A</v>
          </cell>
          <cell r="BA287" t="e">
            <v>#VALUE!</v>
          </cell>
          <cell r="BB287" t="str">
            <v>N/A</v>
          </cell>
          <cell r="BC287" t="str">
            <v>N/A</v>
          </cell>
          <cell r="BD287" t="str">
            <v>N/A</v>
          </cell>
          <cell r="BE287" t="str">
            <v>N/A</v>
          </cell>
          <cell r="BF287" t="str">
            <v>N/A</v>
          </cell>
          <cell r="BG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I288" t="str">
            <v>N/A</v>
          </cell>
          <cell r="AJ288" t="str">
            <v>N/A</v>
          </cell>
          <cell r="AK288" t="str">
            <v>N/A</v>
          </cell>
          <cell r="AL288" t="str">
            <v>N/A</v>
          </cell>
          <cell r="AM288" t="str">
            <v>N/A</v>
          </cell>
          <cell r="AN288" t="str">
            <v>N/A</v>
          </cell>
          <cell r="AO288" t="str">
            <v>N/A</v>
          </cell>
          <cell r="AP288" t="str">
            <v>N/A</v>
          </cell>
          <cell r="AQ288" t="str">
            <v>N/A</v>
          </cell>
          <cell r="AR288" t="str">
            <v>N/A</v>
          </cell>
          <cell r="AS288" t="str">
            <v>N/A</v>
          </cell>
          <cell r="AT288" t="str">
            <v>N/A</v>
          </cell>
          <cell r="AU288" t="str">
            <v>N/A</v>
          </cell>
          <cell r="AV288" t="str">
            <v>N/A</v>
          </cell>
          <cell r="AW288" t="str">
            <v>N/A</v>
          </cell>
          <cell r="AX288" t="str">
            <v>N/A</v>
          </cell>
          <cell r="AY288" t="str">
            <v>N/A</v>
          </cell>
          <cell r="AZ288" t="str">
            <v>N/A</v>
          </cell>
          <cell r="BA288" t="e">
            <v>#VALUE!</v>
          </cell>
          <cell r="BB288" t="str">
            <v>N/A</v>
          </cell>
          <cell r="BC288" t="str">
            <v>N/A</v>
          </cell>
          <cell r="BD288" t="str">
            <v>N/A</v>
          </cell>
          <cell r="BE288" t="str">
            <v>N/A</v>
          </cell>
          <cell r="BF288" t="str">
            <v>N/A</v>
          </cell>
          <cell r="BG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  <cell r="AI289" t="str">
            <v>N/A</v>
          </cell>
          <cell r="AJ289" t="str">
            <v>N/A</v>
          </cell>
          <cell r="AK289" t="str">
            <v>N/A</v>
          </cell>
          <cell r="AL289" t="str">
            <v>N/A</v>
          </cell>
          <cell r="AM289" t="str">
            <v>N/A</v>
          </cell>
          <cell r="AN289" t="str">
            <v>N/A</v>
          </cell>
          <cell r="AO289" t="str">
            <v>N/A</v>
          </cell>
          <cell r="AP289" t="str">
            <v>N/A</v>
          </cell>
          <cell r="AQ289" t="str">
            <v>N/A</v>
          </cell>
          <cell r="AR289" t="str">
            <v>N/A</v>
          </cell>
          <cell r="AS289" t="str">
            <v>N/A</v>
          </cell>
          <cell r="AT289" t="str">
            <v>N/A</v>
          </cell>
          <cell r="AU289" t="str">
            <v>N/A</v>
          </cell>
          <cell r="AV289" t="str">
            <v>N/A</v>
          </cell>
          <cell r="AW289" t="str">
            <v>N/A</v>
          </cell>
          <cell r="AX289" t="str">
            <v>N/A</v>
          </cell>
          <cell r="AY289" t="str">
            <v>N/A</v>
          </cell>
          <cell r="AZ289" t="str">
            <v>N/A</v>
          </cell>
          <cell r="BA289" t="e">
            <v>#VALUE!</v>
          </cell>
          <cell r="BB289" t="str">
            <v>N/A</v>
          </cell>
          <cell r="BC289" t="str">
            <v>N/A</v>
          </cell>
          <cell r="BD289" t="str">
            <v>N/A</v>
          </cell>
          <cell r="BE289" t="str">
            <v>N/A</v>
          </cell>
          <cell r="BF289" t="str">
            <v>N/A</v>
          </cell>
          <cell r="BG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I290" t="str">
            <v>N/A</v>
          </cell>
          <cell r="AJ290" t="str">
            <v>N/A</v>
          </cell>
          <cell r="AK290" t="str">
            <v>N/A</v>
          </cell>
          <cell r="AL290" t="str">
            <v>N/A</v>
          </cell>
          <cell r="AM290" t="str">
            <v>N/A</v>
          </cell>
          <cell r="AN290" t="str">
            <v>N/A</v>
          </cell>
          <cell r="AO290" t="str">
            <v>N/A</v>
          </cell>
          <cell r="AP290" t="str">
            <v>N/A</v>
          </cell>
          <cell r="AQ290" t="str">
            <v>N/A</v>
          </cell>
          <cell r="AR290" t="str">
            <v>N/A</v>
          </cell>
          <cell r="AS290" t="str">
            <v>N/A</v>
          </cell>
          <cell r="AT290" t="str">
            <v>N/A</v>
          </cell>
          <cell r="AU290" t="str">
            <v>N/A</v>
          </cell>
          <cell r="AV290" t="str">
            <v>N/A</v>
          </cell>
          <cell r="AW290" t="str">
            <v>N/A</v>
          </cell>
          <cell r="AX290" t="str">
            <v>N/A</v>
          </cell>
          <cell r="AY290" t="str">
            <v>N/A</v>
          </cell>
          <cell r="AZ290" t="str">
            <v>N/A</v>
          </cell>
          <cell r="BA290" t="e">
            <v>#VALUE!</v>
          </cell>
          <cell r="BB290" t="str">
            <v>N/A</v>
          </cell>
          <cell r="BC290" t="str">
            <v>N/A</v>
          </cell>
          <cell r="BD290" t="str">
            <v>N/A</v>
          </cell>
          <cell r="BE290" t="str">
            <v>N/A</v>
          </cell>
          <cell r="BF290" t="str">
            <v>N/A</v>
          </cell>
          <cell r="BG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I291" t="str">
            <v>N/A</v>
          </cell>
          <cell r="AJ291" t="str">
            <v>N/A</v>
          </cell>
          <cell r="AK291" t="str">
            <v>N/A</v>
          </cell>
          <cell r="AL291" t="str">
            <v>N/A</v>
          </cell>
          <cell r="AM291" t="str">
            <v>N/A</v>
          </cell>
          <cell r="AN291" t="str">
            <v>N/A</v>
          </cell>
          <cell r="AO291" t="str">
            <v>N/A</v>
          </cell>
          <cell r="AP291" t="str">
            <v>N/A</v>
          </cell>
          <cell r="AQ291" t="str">
            <v>N/A</v>
          </cell>
          <cell r="AR291" t="str">
            <v>N/A</v>
          </cell>
          <cell r="AS291" t="str">
            <v>N/A</v>
          </cell>
          <cell r="AT291" t="str">
            <v>N/A</v>
          </cell>
          <cell r="AU291" t="str">
            <v>N/A</v>
          </cell>
          <cell r="AV291" t="str">
            <v>N/A</v>
          </cell>
          <cell r="AW291" t="str">
            <v>N/A</v>
          </cell>
          <cell r="AX291" t="str">
            <v>N/A</v>
          </cell>
          <cell r="AY291" t="str">
            <v>N/A</v>
          </cell>
          <cell r="AZ291" t="str">
            <v>N/A</v>
          </cell>
          <cell r="BA291" t="e">
            <v>#VALUE!</v>
          </cell>
          <cell r="BB291" t="str">
            <v>N/A</v>
          </cell>
          <cell r="BC291" t="str">
            <v>N/A</v>
          </cell>
          <cell r="BD291" t="str">
            <v>N/A</v>
          </cell>
          <cell r="BE291" t="str">
            <v>N/A</v>
          </cell>
          <cell r="BF291" t="str">
            <v>N/A</v>
          </cell>
          <cell r="BG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  <cell r="AI292" t="str">
            <v>N/A</v>
          </cell>
          <cell r="AJ292" t="str">
            <v>N/A</v>
          </cell>
          <cell r="AK292" t="str">
            <v>N/A</v>
          </cell>
          <cell r="AL292" t="str">
            <v>N/A</v>
          </cell>
          <cell r="AM292" t="str">
            <v>N/A</v>
          </cell>
          <cell r="AN292" t="str">
            <v>N/A</v>
          </cell>
          <cell r="AO292" t="str">
            <v>N/A</v>
          </cell>
          <cell r="AP292" t="str">
            <v>N/A</v>
          </cell>
          <cell r="AQ292" t="str">
            <v>N/A</v>
          </cell>
          <cell r="AR292" t="str">
            <v>N/A</v>
          </cell>
          <cell r="AS292" t="str">
            <v>N/A</v>
          </cell>
          <cell r="AT292" t="str">
            <v>N/A</v>
          </cell>
          <cell r="AU292" t="str">
            <v>N/A</v>
          </cell>
          <cell r="AV292" t="str">
            <v>N/A</v>
          </cell>
          <cell r="AW292" t="str">
            <v>N/A</v>
          </cell>
          <cell r="AX292" t="str">
            <v>N/A</v>
          </cell>
          <cell r="AY292" t="str">
            <v>N/A</v>
          </cell>
          <cell r="AZ292" t="str">
            <v>N/A</v>
          </cell>
          <cell r="BA292" t="e">
            <v>#VALUE!</v>
          </cell>
          <cell r="BB292" t="str">
            <v>N/A</v>
          </cell>
          <cell r="BC292" t="str">
            <v>N/A</v>
          </cell>
          <cell r="BD292" t="str">
            <v>N/A</v>
          </cell>
          <cell r="BE292" t="str">
            <v>N/A</v>
          </cell>
          <cell r="BF292" t="str">
            <v>N/A</v>
          </cell>
          <cell r="BG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I293" t="str">
            <v>N/A</v>
          </cell>
          <cell r="AJ293" t="str">
            <v>N/A</v>
          </cell>
          <cell r="AK293" t="str">
            <v>N/A</v>
          </cell>
          <cell r="AL293" t="str">
            <v>N/A</v>
          </cell>
          <cell r="AM293" t="str">
            <v>N/A</v>
          </cell>
          <cell r="AN293" t="str">
            <v>N/A</v>
          </cell>
          <cell r="AO293" t="str">
            <v>N/A</v>
          </cell>
          <cell r="AP293" t="str">
            <v>N/A</v>
          </cell>
          <cell r="AQ293" t="str">
            <v>N/A</v>
          </cell>
          <cell r="AR293" t="str">
            <v>N/A</v>
          </cell>
          <cell r="AS293" t="str">
            <v>N/A</v>
          </cell>
          <cell r="AT293" t="str">
            <v>N/A</v>
          </cell>
          <cell r="AU293" t="str">
            <v>N/A</v>
          </cell>
          <cell r="AV293" t="str">
            <v>N/A</v>
          </cell>
          <cell r="AW293" t="str">
            <v>N/A</v>
          </cell>
          <cell r="AX293" t="str">
            <v>N/A</v>
          </cell>
          <cell r="AY293" t="str">
            <v>N/A</v>
          </cell>
          <cell r="AZ293" t="str">
            <v>N/A</v>
          </cell>
          <cell r="BA293" t="e">
            <v>#VALUE!</v>
          </cell>
          <cell r="BB293" t="str">
            <v>N/A</v>
          </cell>
          <cell r="BC293" t="str">
            <v>N/A</v>
          </cell>
          <cell r="BD293" t="str">
            <v>N/A</v>
          </cell>
          <cell r="BE293" t="str">
            <v>N/A</v>
          </cell>
          <cell r="BF293" t="str">
            <v>N/A</v>
          </cell>
          <cell r="BG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I294" t="str">
            <v>N/A</v>
          </cell>
          <cell r="AJ294" t="str">
            <v>N/A</v>
          </cell>
          <cell r="AK294" t="str">
            <v>N/A</v>
          </cell>
          <cell r="AL294" t="str">
            <v>N/A</v>
          </cell>
          <cell r="AM294" t="str">
            <v>N/A</v>
          </cell>
          <cell r="AN294" t="str">
            <v>N/A</v>
          </cell>
          <cell r="AO294" t="str">
            <v>N/A</v>
          </cell>
          <cell r="AP294" t="str">
            <v>N/A</v>
          </cell>
          <cell r="AQ294" t="str">
            <v>N/A</v>
          </cell>
          <cell r="AR294" t="str">
            <v>N/A</v>
          </cell>
          <cell r="AS294" t="str">
            <v>N/A</v>
          </cell>
          <cell r="AT294" t="str">
            <v>N/A</v>
          </cell>
          <cell r="AU294" t="str">
            <v>N/A</v>
          </cell>
          <cell r="AV294" t="str">
            <v>N/A</v>
          </cell>
          <cell r="AW294" t="str">
            <v>N/A</v>
          </cell>
          <cell r="AX294" t="str">
            <v>N/A</v>
          </cell>
          <cell r="AY294" t="str">
            <v>N/A</v>
          </cell>
          <cell r="AZ294" t="str">
            <v>N/A</v>
          </cell>
          <cell r="BA294" t="e">
            <v>#VALUE!</v>
          </cell>
          <cell r="BB294" t="str">
            <v>N/A</v>
          </cell>
          <cell r="BC294" t="str">
            <v>N/A</v>
          </cell>
          <cell r="BD294" t="str">
            <v>N/A</v>
          </cell>
          <cell r="BE294" t="str">
            <v>N/A</v>
          </cell>
          <cell r="BF294" t="str">
            <v>N/A</v>
          </cell>
          <cell r="BG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I295" t="str">
            <v>N/A</v>
          </cell>
          <cell r="AJ295" t="str">
            <v>N/A</v>
          </cell>
          <cell r="AK295" t="str">
            <v>N/A</v>
          </cell>
          <cell r="AL295" t="str">
            <v>N/A</v>
          </cell>
          <cell r="AM295" t="str">
            <v>N/A</v>
          </cell>
          <cell r="AN295" t="str">
            <v>N/A</v>
          </cell>
          <cell r="AO295" t="str">
            <v>N/A</v>
          </cell>
          <cell r="AP295" t="str">
            <v>N/A</v>
          </cell>
          <cell r="AQ295" t="str">
            <v>N/A</v>
          </cell>
          <cell r="AR295" t="str">
            <v>N/A</v>
          </cell>
          <cell r="AS295" t="str">
            <v>N/A</v>
          </cell>
          <cell r="AT295" t="str">
            <v>N/A</v>
          </cell>
          <cell r="AU295" t="str">
            <v>N/A</v>
          </cell>
          <cell r="AV295" t="str">
            <v>N/A</v>
          </cell>
          <cell r="AW295" t="str">
            <v>N/A</v>
          </cell>
          <cell r="AX295" t="str">
            <v>N/A</v>
          </cell>
          <cell r="AY295" t="str">
            <v>N/A</v>
          </cell>
          <cell r="AZ295" t="str">
            <v>N/A</v>
          </cell>
          <cell r="BA295" t="e">
            <v>#VALUE!</v>
          </cell>
          <cell r="BB295" t="str">
            <v>N/A</v>
          </cell>
          <cell r="BC295" t="str">
            <v>N/A</v>
          </cell>
          <cell r="BD295" t="str">
            <v>N/A</v>
          </cell>
          <cell r="BE295" t="str">
            <v>N/A</v>
          </cell>
          <cell r="BF295" t="str">
            <v>N/A</v>
          </cell>
          <cell r="BG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 t="str">
            <v>N/A</v>
          </cell>
          <cell r="AI296" t="str">
            <v>N/A</v>
          </cell>
          <cell r="AJ296" t="str">
            <v>N/A</v>
          </cell>
          <cell r="AK296" t="str">
            <v>N/A</v>
          </cell>
          <cell r="AL296" t="str">
            <v>N/A</v>
          </cell>
          <cell r="AM296" t="str">
            <v>N/A</v>
          </cell>
          <cell r="AN296" t="str">
            <v>N/A</v>
          </cell>
          <cell r="AO296" t="str">
            <v>N/A</v>
          </cell>
          <cell r="AP296" t="str">
            <v>N/A</v>
          </cell>
          <cell r="AQ296" t="str">
            <v>N/A</v>
          </cell>
          <cell r="AR296" t="str">
            <v>N/A</v>
          </cell>
          <cell r="AS296" t="str">
            <v>N/A</v>
          </cell>
          <cell r="AT296" t="str">
            <v>N/A</v>
          </cell>
          <cell r="AU296" t="str">
            <v>N/A</v>
          </cell>
          <cell r="AV296" t="str">
            <v>N/A</v>
          </cell>
          <cell r="AW296" t="str">
            <v>N/A</v>
          </cell>
          <cell r="AX296" t="str">
            <v>N/A</v>
          </cell>
          <cell r="AY296" t="str">
            <v>N/A</v>
          </cell>
          <cell r="AZ296" t="str">
            <v>N/A</v>
          </cell>
          <cell r="BA296" t="e">
            <v>#VALUE!</v>
          </cell>
          <cell r="BB296" t="str">
            <v>N/A</v>
          </cell>
          <cell r="BC296" t="str">
            <v>N/A</v>
          </cell>
          <cell r="BD296" t="str">
            <v>N/A</v>
          </cell>
          <cell r="BE296" t="str">
            <v>N/A</v>
          </cell>
          <cell r="BF296" t="str">
            <v>N/A</v>
          </cell>
          <cell r="BG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I297" t="str">
            <v>N/A</v>
          </cell>
          <cell r="AJ297" t="str">
            <v>N/A</v>
          </cell>
          <cell r="AK297" t="str">
            <v>N/A</v>
          </cell>
          <cell r="AL297" t="str">
            <v>N/A</v>
          </cell>
          <cell r="AM297" t="str">
            <v>N/A</v>
          </cell>
          <cell r="AN297" t="str">
            <v>N/A</v>
          </cell>
          <cell r="AO297" t="str">
            <v>N/A</v>
          </cell>
          <cell r="AP297" t="str">
            <v>N/A</v>
          </cell>
          <cell r="AQ297" t="str">
            <v>N/A</v>
          </cell>
          <cell r="AR297" t="str">
            <v>N/A</v>
          </cell>
          <cell r="AS297" t="str">
            <v>N/A</v>
          </cell>
          <cell r="AT297" t="str">
            <v>N/A</v>
          </cell>
          <cell r="AU297" t="str">
            <v>N/A</v>
          </cell>
          <cell r="AV297" t="str">
            <v>N/A</v>
          </cell>
          <cell r="AW297" t="str">
            <v>N/A</v>
          </cell>
          <cell r="AX297" t="str">
            <v>N/A</v>
          </cell>
          <cell r="AY297" t="str">
            <v>N/A</v>
          </cell>
          <cell r="AZ297" t="str">
            <v>N/A</v>
          </cell>
          <cell r="BA297" t="e">
            <v>#VALUE!</v>
          </cell>
          <cell r="BB297" t="str">
            <v>N/A</v>
          </cell>
          <cell r="BC297" t="str">
            <v>N/A</v>
          </cell>
          <cell r="BD297" t="str">
            <v>N/A</v>
          </cell>
          <cell r="BE297" t="str">
            <v>N/A</v>
          </cell>
          <cell r="BF297" t="str">
            <v>N/A</v>
          </cell>
          <cell r="BG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  <cell r="AI298" t="str">
            <v>N/A</v>
          </cell>
          <cell r="AJ298" t="str">
            <v>N/A</v>
          </cell>
          <cell r="AK298" t="str">
            <v>N/A</v>
          </cell>
          <cell r="AL298" t="str">
            <v>N/A</v>
          </cell>
          <cell r="AM298" t="str">
            <v>N/A</v>
          </cell>
          <cell r="AN298" t="str">
            <v>N/A</v>
          </cell>
          <cell r="AO298" t="str">
            <v>N/A</v>
          </cell>
          <cell r="AP298" t="str">
            <v>N/A</v>
          </cell>
          <cell r="AQ298" t="str">
            <v>N/A</v>
          </cell>
          <cell r="AR298" t="str">
            <v>N/A</v>
          </cell>
          <cell r="AS298" t="str">
            <v>N/A</v>
          </cell>
          <cell r="AT298" t="str">
            <v>N/A</v>
          </cell>
          <cell r="AU298" t="str">
            <v>N/A</v>
          </cell>
          <cell r="AV298" t="str">
            <v>N/A</v>
          </cell>
          <cell r="AW298" t="str">
            <v>N/A</v>
          </cell>
          <cell r="AX298" t="str">
            <v>N/A</v>
          </cell>
          <cell r="AY298" t="str">
            <v>N/A</v>
          </cell>
          <cell r="AZ298" t="str">
            <v>N/A</v>
          </cell>
          <cell r="BA298" t="e">
            <v>#VALUE!</v>
          </cell>
          <cell r="BB298" t="str">
            <v>N/A</v>
          </cell>
          <cell r="BC298" t="str">
            <v>N/A</v>
          </cell>
          <cell r="BD298" t="str">
            <v>N/A</v>
          </cell>
          <cell r="BE298" t="str">
            <v>N/A</v>
          </cell>
          <cell r="BF298" t="str">
            <v>N/A</v>
          </cell>
          <cell r="BG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  <cell r="AI299" t="str">
            <v>N/A</v>
          </cell>
          <cell r="AJ299" t="str">
            <v>N/A</v>
          </cell>
          <cell r="AK299" t="str">
            <v>N/A</v>
          </cell>
          <cell r="AL299" t="str">
            <v>N/A</v>
          </cell>
          <cell r="AM299" t="str">
            <v>N/A</v>
          </cell>
          <cell r="AN299" t="str">
            <v>N/A</v>
          </cell>
          <cell r="AO299" t="str">
            <v>N/A</v>
          </cell>
          <cell r="AP299" t="str">
            <v>N/A</v>
          </cell>
          <cell r="AQ299" t="str">
            <v>N/A</v>
          </cell>
          <cell r="AR299" t="str">
            <v>N/A</v>
          </cell>
          <cell r="AS299" t="str">
            <v>N/A</v>
          </cell>
          <cell r="AT299" t="str">
            <v>N/A</v>
          </cell>
          <cell r="AU299" t="str">
            <v>N/A</v>
          </cell>
          <cell r="AV299" t="str">
            <v>N/A</v>
          </cell>
          <cell r="AW299" t="str">
            <v>N/A</v>
          </cell>
          <cell r="AX299" t="str">
            <v>N/A</v>
          </cell>
          <cell r="AY299" t="str">
            <v>N/A</v>
          </cell>
          <cell r="AZ299" t="str">
            <v>N/A</v>
          </cell>
          <cell r="BA299" t="e">
            <v>#VALUE!</v>
          </cell>
          <cell r="BB299" t="str">
            <v>N/A</v>
          </cell>
          <cell r="BC299" t="str">
            <v>N/A</v>
          </cell>
          <cell r="BD299" t="str">
            <v>N/A</v>
          </cell>
          <cell r="BE299" t="str">
            <v>N/A</v>
          </cell>
          <cell r="BF299" t="str">
            <v>N/A</v>
          </cell>
          <cell r="BG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I300" t="str">
            <v>N/A</v>
          </cell>
          <cell r="AJ300" t="str">
            <v>N/A</v>
          </cell>
          <cell r="AK300" t="str">
            <v>N/A</v>
          </cell>
          <cell r="AL300" t="str">
            <v>N/A</v>
          </cell>
          <cell r="AM300" t="str">
            <v>N/A</v>
          </cell>
          <cell r="AN300" t="str">
            <v>N/A</v>
          </cell>
          <cell r="AO300" t="str">
            <v>N/A</v>
          </cell>
          <cell r="AP300" t="str">
            <v>N/A</v>
          </cell>
          <cell r="AQ300" t="str">
            <v>N/A</v>
          </cell>
          <cell r="AR300" t="str">
            <v>N/A</v>
          </cell>
          <cell r="AS300" t="str">
            <v>N/A</v>
          </cell>
          <cell r="AT300" t="str">
            <v>N/A</v>
          </cell>
          <cell r="AU300" t="str">
            <v>N/A</v>
          </cell>
          <cell r="AV300" t="str">
            <v>N/A</v>
          </cell>
          <cell r="AW300" t="str">
            <v>N/A</v>
          </cell>
          <cell r="AX300" t="str">
            <v>N/A</v>
          </cell>
          <cell r="AY300" t="str">
            <v>N/A</v>
          </cell>
          <cell r="AZ300" t="str">
            <v>N/A</v>
          </cell>
          <cell r="BA300" t="e">
            <v>#VALUE!</v>
          </cell>
          <cell r="BB300" t="str">
            <v>N/A</v>
          </cell>
          <cell r="BC300" t="str">
            <v>N/A</v>
          </cell>
          <cell r="BD300" t="str">
            <v>N/A</v>
          </cell>
          <cell r="BE300" t="str">
            <v>N/A</v>
          </cell>
          <cell r="BF300" t="str">
            <v>N/A</v>
          </cell>
          <cell r="BG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I301" t="str">
            <v>N/A</v>
          </cell>
          <cell r="AJ301" t="str">
            <v>N/A</v>
          </cell>
          <cell r="AK301" t="str">
            <v>N/A</v>
          </cell>
          <cell r="AL301" t="str">
            <v>N/A</v>
          </cell>
          <cell r="AM301" t="str">
            <v>N/A</v>
          </cell>
          <cell r="AN301" t="str">
            <v>N/A</v>
          </cell>
          <cell r="AO301" t="str">
            <v>N/A</v>
          </cell>
          <cell r="AP301" t="str">
            <v>N/A</v>
          </cell>
          <cell r="AQ301" t="str">
            <v>N/A</v>
          </cell>
          <cell r="AR301" t="str">
            <v>N/A</v>
          </cell>
          <cell r="AS301" t="str">
            <v>N/A</v>
          </cell>
          <cell r="AT301" t="str">
            <v>N/A</v>
          </cell>
          <cell r="AU301" t="str">
            <v>N/A</v>
          </cell>
          <cell r="AV301" t="str">
            <v>N/A</v>
          </cell>
          <cell r="AW301" t="str">
            <v>N/A</v>
          </cell>
          <cell r="AX301" t="str">
            <v>N/A</v>
          </cell>
          <cell r="AY301" t="str">
            <v>N/A</v>
          </cell>
          <cell r="AZ301" t="str">
            <v>N/A</v>
          </cell>
          <cell r="BA301" t="e">
            <v>#VALUE!</v>
          </cell>
          <cell r="BB301" t="str">
            <v>N/A</v>
          </cell>
          <cell r="BC301" t="str">
            <v>N/A</v>
          </cell>
          <cell r="BD301" t="str">
            <v>N/A</v>
          </cell>
          <cell r="BE301" t="str">
            <v>N/A</v>
          </cell>
          <cell r="BF301" t="str">
            <v>N/A</v>
          </cell>
          <cell r="BG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I302" t="str">
            <v>N/A</v>
          </cell>
          <cell r="AJ302" t="str">
            <v>N/A</v>
          </cell>
          <cell r="AK302" t="str">
            <v>N/A</v>
          </cell>
          <cell r="AL302" t="str">
            <v>N/A</v>
          </cell>
          <cell r="AM302" t="str">
            <v>N/A</v>
          </cell>
          <cell r="AN302" t="str">
            <v>N/A</v>
          </cell>
          <cell r="AO302" t="str">
            <v>N/A</v>
          </cell>
          <cell r="AP302" t="str">
            <v>N/A</v>
          </cell>
          <cell r="AQ302" t="str">
            <v>N/A</v>
          </cell>
          <cell r="AR302" t="str">
            <v>N/A</v>
          </cell>
          <cell r="AS302" t="str">
            <v>N/A</v>
          </cell>
          <cell r="AT302" t="str">
            <v>N/A</v>
          </cell>
          <cell r="AU302" t="str">
            <v>N/A</v>
          </cell>
          <cell r="AV302" t="str">
            <v>N/A</v>
          </cell>
          <cell r="AW302" t="str">
            <v>N/A</v>
          </cell>
          <cell r="AX302" t="str">
            <v>N/A</v>
          </cell>
          <cell r="AY302" t="str">
            <v>N/A</v>
          </cell>
          <cell r="AZ302" t="str">
            <v>N/A</v>
          </cell>
          <cell r="BA302" t="e">
            <v>#VALUE!</v>
          </cell>
          <cell r="BB302" t="str">
            <v>N/A</v>
          </cell>
          <cell r="BC302" t="str">
            <v>N/A</v>
          </cell>
          <cell r="BD302" t="str">
            <v>N/A</v>
          </cell>
          <cell r="BE302" t="str">
            <v>N/A</v>
          </cell>
          <cell r="BF302" t="str">
            <v>N/A</v>
          </cell>
          <cell r="BG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I303" t="str">
            <v>N/A</v>
          </cell>
          <cell r="AJ303" t="str">
            <v>N/A</v>
          </cell>
          <cell r="AK303" t="str">
            <v>N/A</v>
          </cell>
          <cell r="AL303" t="str">
            <v>N/A</v>
          </cell>
          <cell r="AM303" t="str">
            <v>N/A</v>
          </cell>
          <cell r="AN303" t="str">
            <v>N/A</v>
          </cell>
          <cell r="AO303" t="str">
            <v>N/A</v>
          </cell>
          <cell r="AP303" t="str">
            <v>N/A</v>
          </cell>
          <cell r="AQ303" t="str">
            <v>N/A</v>
          </cell>
          <cell r="AR303" t="str">
            <v>N/A</v>
          </cell>
          <cell r="AS303" t="str">
            <v>N/A</v>
          </cell>
          <cell r="AT303" t="str">
            <v>N/A</v>
          </cell>
          <cell r="AU303" t="str">
            <v>N/A</v>
          </cell>
          <cell r="AV303" t="str">
            <v>N/A</v>
          </cell>
          <cell r="AW303" t="str">
            <v>N/A</v>
          </cell>
          <cell r="AX303" t="str">
            <v>N/A</v>
          </cell>
          <cell r="AY303" t="str">
            <v>N/A</v>
          </cell>
          <cell r="AZ303" t="str">
            <v>N/A</v>
          </cell>
          <cell r="BA303" t="e">
            <v>#VALUE!</v>
          </cell>
          <cell r="BB303" t="str">
            <v>N/A</v>
          </cell>
          <cell r="BC303" t="str">
            <v>N/A</v>
          </cell>
          <cell r="BD303" t="str">
            <v>N/A</v>
          </cell>
          <cell r="BE303" t="str">
            <v>N/A</v>
          </cell>
          <cell r="BF303" t="str">
            <v>N/A</v>
          </cell>
          <cell r="BG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I304" t="str">
            <v>N/A</v>
          </cell>
          <cell r="AJ304" t="str">
            <v>N/A</v>
          </cell>
          <cell r="AK304" t="str">
            <v>N/A</v>
          </cell>
          <cell r="AL304" t="str">
            <v>N/A</v>
          </cell>
          <cell r="AM304" t="str">
            <v>N/A</v>
          </cell>
          <cell r="AN304" t="str">
            <v>N/A</v>
          </cell>
          <cell r="AO304" t="str">
            <v>N/A</v>
          </cell>
          <cell r="AP304" t="str">
            <v>N/A</v>
          </cell>
          <cell r="AQ304" t="str">
            <v>N/A</v>
          </cell>
          <cell r="AR304" t="str">
            <v>N/A</v>
          </cell>
          <cell r="AS304" t="str">
            <v>N/A</v>
          </cell>
          <cell r="AT304" t="str">
            <v>N/A</v>
          </cell>
          <cell r="AU304" t="str">
            <v>N/A</v>
          </cell>
          <cell r="AV304" t="str">
            <v>N/A</v>
          </cell>
          <cell r="AW304" t="str">
            <v>N/A</v>
          </cell>
          <cell r="AX304" t="str">
            <v>N/A</v>
          </cell>
          <cell r="AY304" t="str">
            <v>N/A</v>
          </cell>
          <cell r="AZ304" t="str">
            <v>N/A</v>
          </cell>
          <cell r="BA304" t="e">
            <v>#VALUE!</v>
          </cell>
          <cell r="BB304" t="str">
            <v>N/A</v>
          </cell>
          <cell r="BC304" t="str">
            <v>N/A</v>
          </cell>
          <cell r="BD304" t="str">
            <v>N/A</v>
          </cell>
          <cell r="BE304" t="str">
            <v>N/A</v>
          </cell>
          <cell r="BF304" t="str">
            <v>N/A</v>
          </cell>
          <cell r="BG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I305" t="str">
            <v>N/A</v>
          </cell>
          <cell r="AJ305" t="str">
            <v>N/A</v>
          </cell>
          <cell r="AK305" t="str">
            <v>N/A</v>
          </cell>
          <cell r="AL305" t="str">
            <v>N/A</v>
          </cell>
          <cell r="AM305" t="str">
            <v>N/A</v>
          </cell>
          <cell r="AN305" t="str">
            <v>N/A</v>
          </cell>
          <cell r="AO305" t="str">
            <v>N/A</v>
          </cell>
          <cell r="AP305" t="str">
            <v>N/A</v>
          </cell>
          <cell r="AQ305" t="str">
            <v>N/A</v>
          </cell>
          <cell r="AR305" t="str">
            <v>N/A</v>
          </cell>
          <cell r="AS305" t="str">
            <v>N/A</v>
          </cell>
          <cell r="AT305" t="str">
            <v>N/A</v>
          </cell>
          <cell r="AU305" t="str">
            <v>N/A</v>
          </cell>
          <cell r="AV305" t="str">
            <v>N/A</v>
          </cell>
          <cell r="AW305" t="str">
            <v>N/A</v>
          </cell>
          <cell r="AX305" t="str">
            <v>N/A</v>
          </cell>
          <cell r="AY305" t="str">
            <v>N/A</v>
          </cell>
          <cell r="AZ305" t="str">
            <v>N/A</v>
          </cell>
          <cell r="BA305" t="e">
            <v>#VALUE!</v>
          </cell>
          <cell r="BB305" t="str">
            <v>N/A</v>
          </cell>
          <cell r="BC305" t="str">
            <v>N/A</v>
          </cell>
          <cell r="BD305" t="str">
            <v>N/A</v>
          </cell>
          <cell r="BE305" t="str">
            <v>N/A</v>
          </cell>
          <cell r="BF305" t="str">
            <v>N/A</v>
          </cell>
          <cell r="BG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I306" t="str">
            <v>N/A</v>
          </cell>
          <cell r="AJ306" t="str">
            <v>N/A</v>
          </cell>
          <cell r="AK306" t="str">
            <v>N/A</v>
          </cell>
          <cell r="AL306" t="str">
            <v>N/A</v>
          </cell>
          <cell r="AM306" t="str">
            <v>N/A</v>
          </cell>
          <cell r="AN306" t="str">
            <v>N/A</v>
          </cell>
          <cell r="AO306" t="str">
            <v>N/A</v>
          </cell>
          <cell r="AP306" t="str">
            <v>N/A</v>
          </cell>
          <cell r="AQ306" t="str">
            <v>N/A</v>
          </cell>
          <cell r="AR306" t="str">
            <v>N/A</v>
          </cell>
          <cell r="AS306" t="str">
            <v>N/A</v>
          </cell>
          <cell r="AT306" t="str">
            <v>N/A</v>
          </cell>
          <cell r="AU306" t="str">
            <v>N/A</v>
          </cell>
          <cell r="AV306" t="str">
            <v>N/A</v>
          </cell>
          <cell r="AW306" t="str">
            <v>N/A</v>
          </cell>
          <cell r="AX306" t="str">
            <v>N/A</v>
          </cell>
          <cell r="AY306" t="str">
            <v>N/A</v>
          </cell>
          <cell r="AZ306" t="str">
            <v>N/A</v>
          </cell>
          <cell r="BA306" t="e">
            <v>#VALUE!</v>
          </cell>
          <cell r="BB306" t="str">
            <v>N/A</v>
          </cell>
          <cell r="BC306" t="str">
            <v>N/A</v>
          </cell>
          <cell r="BD306" t="str">
            <v>N/A</v>
          </cell>
          <cell r="BE306" t="str">
            <v>N/A</v>
          </cell>
          <cell r="BF306" t="str">
            <v>N/A</v>
          </cell>
          <cell r="BG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  <cell r="AI307" t="str">
            <v>N/A</v>
          </cell>
          <cell r="AJ307" t="str">
            <v>N/A</v>
          </cell>
          <cell r="AK307" t="str">
            <v>N/A</v>
          </cell>
          <cell r="AL307" t="str">
            <v>N/A</v>
          </cell>
          <cell r="AM307" t="str">
            <v>N/A</v>
          </cell>
          <cell r="AN307" t="str">
            <v>N/A</v>
          </cell>
          <cell r="AO307" t="str">
            <v>N/A</v>
          </cell>
          <cell r="AP307" t="str">
            <v>N/A</v>
          </cell>
          <cell r="AQ307" t="str">
            <v>N/A</v>
          </cell>
          <cell r="AR307" t="str">
            <v>N/A</v>
          </cell>
          <cell r="AS307" t="str">
            <v>N/A</v>
          </cell>
          <cell r="AT307" t="str">
            <v>N/A</v>
          </cell>
          <cell r="AU307" t="str">
            <v>N/A</v>
          </cell>
          <cell r="AV307" t="str">
            <v>N/A</v>
          </cell>
          <cell r="AW307" t="str">
            <v>N/A</v>
          </cell>
          <cell r="AX307" t="str">
            <v>N/A</v>
          </cell>
          <cell r="AY307" t="str">
            <v>N/A</v>
          </cell>
          <cell r="AZ307" t="str">
            <v>N/A</v>
          </cell>
          <cell r="BA307" t="e">
            <v>#VALUE!</v>
          </cell>
          <cell r="BB307" t="str">
            <v>N/A</v>
          </cell>
          <cell r="BC307" t="str">
            <v>N/A</v>
          </cell>
          <cell r="BD307" t="str">
            <v>N/A</v>
          </cell>
          <cell r="BE307" t="str">
            <v>N/A</v>
          </cell>
          <cell r="BF307" t="str">
            <v>N/A</v>
          </cell>
          <cell r="BG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 t="str">
            <v>N/A</v>
          </cell>
          <cell r="AI308" t="str">
            <v>N/A</v>
          </cell>
          <cell r="AJ308" t="str">
            <v>N/A</v>
          </cell>
          <cell r="AK308" t="str">
            <v>N/A</v>
          </cell>
          <cell r="AL308" t="str">
            <v>N/A</v>
          </cell>
          <cell r="AM308" t="str">
            <v>N/A</v>
          </cell>
          <cell r="AN308" t="str">
            <v>N/A</v>
          </cell>
          <cell r="AO308" t="str">
            <v>N/A</v>
          </cell>
          <cell r="AP308" t="str">
            <v>N/A</v>
          </cell>
          <cell r="AQ308" t="str">
            <v>N/A</v>
          </cell>
          <cell r="AR308" t="str">
            <v>N/A</v>
          </cell>
          <cell r="AS308" t="str">
            <v>N/A</v>
          </cell>
          <cell r="AT308" t="str">
            <v>N/A</v>
          </cell>
          <cell r="AU308" t="str">
            <v>N/A</v>
          </cell>
          <cell r="AV308" t="str">
            <v>N/A</v>
          </cell>
          <cell r="AW308" t="str">
            <v>N/A</v>
          </cell>
          <cell r="AX308" t="str">
            <v>N/A</v>
          </cell>
          <cell r="AY308" t="str">
            <v>N/A</v>
          </cell>
          <cell r="AZ308" t="str">
            <v>N/A</v>
          </cell>
          <cell r="BA308" t="e">
            <v>#VALUE!</v>
          </cell>
          <cell r="BB308" t="str">
            <v>N/A</v>
          </cell>
          <cell r="BC308" t="str">
            <v>N/A</v>
          </cell>
          <cell r="BD308" t="str">
            <v>N/A</v>
          </cell>
          <cell r="BE308" t="str">
            <v>N/A</v>
          </cell>
          <cell r="BF308" t="str">
            <v>N/A</v>
          </cell>
          <cell r="BG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  <cell r="AI309" t="str">
            <v>N/A</v>
          </cell>
          <cell r="AJ309" t="str">
            <v>N/A</v>
          </cell>
          <cell r="AK309" t="str">
            <v>N/A</v>
          </cell>
          <cell r="AL309" t="str">
            <v>N/A</v>
          </cell>
          <cell r="AM309" t="str">
            <v>N/A</v>
          </cell>
          <cell r="AN309" t="str">
            <v>N/A</v>
          </cell>
          <cell r="AO309" t="str">
            <v>N/A</v>
          </cell>
          <cell r="AP309" t="str">
            <v>N/A</v>
          </cell>
          <cell r="AQ309" t="str">
            <v>N/A</v>
          </cell>
          <cell r="AR309" t="str">
            <v>N/A</v>
          </cell>
          <cell r="AS309" t="str">
            <v>N/A</v>
          </cell>
          <cell r="AT309" t="str">
            <v>N/A</v>
          </cell>
          <cell r="AU309" t="str">
            <v>N/A</v>
          </cell>
          <cell r="AV309" t="str">
            <v>N/A</v>
          </cell>
          <cell r="AW309" t="str">
            <v>N/A</v>
          </cell>
          <cell r="AX309" t="str">
            <v>N/A</v>
          </cell>
          <cell r="AY309" t="str">
            <v>N/A</v>
          </cell>
          <cell r="AZ309" t="str">
            <v>N/A</v>
          </cell>
          <cell r="BA309" t="e">
            <v>#VALUE!</v>
          </cell>
          <cell r="BB309" t="str">
            <v>N/A</v>
          </cell>
          <cell r="BC309" t="str">
            <v>N/A</v>
          </cell>
          <cell r="BD309" t="str">
            <v>N/A</v>
          </cell>
          <cell r="BE309" t="str">
            <v>N/A</v>
          </cell>
          <cell r="BF309" t="str">
            <v>N/A</v>
          </cell>
          <cell r="BG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  <cell r="AI310" t="str">
            <v>N/A</v>
          </cell>
          <cell r="AJ310" t="str">
            <v>N/A</v>
          </cell>
          <cell r="AK310" t="str">
            <v>N/A</v>
          </cell>
          <cell r="AL310" t="str">
            <v>N/A</v>
          </cell>
          <cell r="AM310" t="str">
            <v>N/A</v>
          </cell>
          <cell r="AN310" t="str">
            <v>N/A</v>
          </cell>
          <cell r="AO310" t="str">
            <v>N/A</v>
          </cell>
          <cell r="AP310" t="str">
            <v>N/A</v>
          </cell>
          <cell r="AQ310" t="str">
            <v>N/A</v>
          </cell>
          <cell r="AR310" t="str">
            <v>N/A</v>
          </cell>
          <cell r="AS310" t="str">
            <v>N/A</v>
          </cell>
          <cell r="AT310" t="str">
            <v>N/A</v>
          </cell>
          <cell r="AU310" t="str">
            <v>N/A</v>
          </cell>
          <cell r="AV310" t="str">
            <v>N/A</v>
          </cell>
          <cell r="AW310" t="str">
            <v>N/A</v>
          </cell>
          <cell r="AX310" t="str">
            <v>N/A</v>
          </cell>
          <cell r="AY310" t="str">
            <v>N/A</v>
          </cell>
          <cell r="AZ310" t="str">
            <v>N/A</v>
          </cell>
          <cell r="BA310" t="e">
            <v>#VALUE!</v>
          </cell>
          <cell r="BB310" t="str">
            <v>N/A</v>
          </cell>
          <cell r="BC310" t="str">
            <v>N/A</v>
          </cell>
          <cell r="BD310" t="str">
            <v>N/A</v>
          </cell>
          <cell r="BE310" t="str">
            <v>N/A</v>
          </cell>
          <cell r="BF310" t="str">
            <v>N/A</v>
          </cell>
          <cell r="BG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I311" t="str">
            <v>N/A</v>
          </cell>
          <cell r="AJ311" t="str">
            <v>N/A</v>
          </cell>
          <cell r="AK311" t="str">
            <v>N/A</v>
          </cell>
          <cell r="AL311" t="str">
            <v>N/A</v>
          </cell>
          <cell r="AM311" t="str">
            <v>N/A</v>
          </cell>
          <cell r="AN311" t="str">
            <v>N/A</v>
          </cell>
          <cell r="AO311" t="str">
            <v>N/A</v>
          </cell>
          <cell r="AP311" t="str">
            <v>N/A</v>
          </cell>
          <cell r="AQ311" t="str">
            <v>N/A</v>
          </cell>
          <cell r="AR311" t="str">
            <v>N/A</v>
          </cell>
          <cell r="AS311" t="str">
            <v>N/A</v>
          </cell>
          <cell r="AT311" t="str">
            <v>N/A</v>
          </cell>
          <cell r="AU311" t="str">
            <v>N/A</v>
          </cell>
          <cell r="AV311" t="str">
            <v>N/A</v>
          </cell>
          <cell r="AW311" t="str">
            <v>N/A</v>
          </cell>
          <cell r="AX311" t="str">
            <v>N/A</v>
          </cell>
          <cell r="AY311" t="str">
            <v>N/A</v>
          </cell>
          <cell r="AZ311" t="str">
            <v>N/A</v>
          </cell>
          <cell r="BA311" t="e">
            <v>#VALUE!</v>
          </cell>
          <cell r="BB311" t="str">
            <v>N/A</v>
          </cell>
          <cell r="BC311" t="str">
            <v>N/A</v>
          </cell>
          <cell r="BD311" t="str">
            <v>N/A</v>
          </cell>
          <cell r="BE311" t="str">
            <v>N/A</v>
          </cell>
          <cell r="BF311" t="str">
            <v>N/A</v>
          </cell>
          <cell r="BG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I312" t="str">
            <v>N/A</v>
          </cell>
          <cell r="AJ312" t="str">
            <v>N/A</v>
          </cell>
          <cell r="AK312" t="str">
            <v>N/A</v>
          </cell>
          <cell r="AL312" t="str">
            <v>N/A</v>
          </cell>
          <cell r="AM312" t="str">
            <v>N/A</v>
          </cell>
          <cell r="AN312" t="str">
            <v>N/A</v>
          </cell>
          <cell r="AO312" t="str">
            <v>N/A</v>
          </cell>
          <cell r="AP312" t="str">
            <v>N/A</v>
          </cell>
          <cell r="AQ312" t="str">
            <v>N/A</v>
          </cell>
          <cell r="AR312" t="str">
            <v>N/A</v>
          </cell>
          <cell r="AS312" t="str">
            <v>N/A</v>
          </cell>
          <cell r="AT312" t="str">
            <v>N/A</v>
          </cell>
          <cell r="AU312" t="str">
            <v>N/A</v>
          </cell>
          <cell r="AV312" t="str">
            <v>N/A</v>
          </cell>
          <cell r="AW312" t="str">
            <v>N/A</v>
          </cell>
          <cell r="AX312" t="str">
            <v>N/A</v>
          </cell>
          <cell r="AY312" t="str">
            <v>N/A</v>
          </cell>
          <cell r="AZ312" t="str">
            <v>N/A</v>
          </cell>
          <cell r="BA312" t="e">
            <v>#VALUE!</v>
          </cell>
          <cell r="BB312" t="str">
            <v>N/A</v>
          </cell>
          <cell r="BC312" t="str">
            <v>N/A</v>
          </cell>
          <cell r="BD312" t="str">
            <v>N/A</v>
          </cell>
          <cell r="BE312" t="str">
            <v>N/A</v>
          </cell>
          <cell r="BF312" t="str">
            <v>N/A</v>
          </cell>
          <cell r="BG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  <cell r="AI313" t="str">
            <v>N/A</v>
          </cell>
          <cell r="AJ313" t="str">
            <v>N/A</v>
          </cell>
          <cell r="AK313" t="str">
            <v>N/A</v>
          </cell>
          <cell r="AL313" t="str">
            <v>N/A</v>
          </cell>
          <cell r="AM313" t="str">
            <v>N/A</v>
          </cell>
          <cell r="AN313" t="str">
            <v>N/A</v>
          </cell>
          <cell r="AO313" t="str">
            <v>N/A</v>
          </cell>
          <cell r="AP313" t="str">
            <v>N/A</v>
          </cell>
          <cell r="AQ313" t="str">
            <v>N/A</v>
          </cell>
          <cell r="AR313" t="str">
            <v>N/A</v>
          </cell>
          <cell r="AS313" t="str">
            <v>N/A</v>
          </cell>
          <cell r="AT313" t="str">
            <v>N/A</v>
          </cell>
          <cell r="AU313" t="str">
            <v>N/A</v>
          </cell>
          <cell r="AV313" t="str">
            <v>N/A</v>
          </cell>
          <cell r="AW313" t="str">
            <v>N/A</v>
          </cell>
          <cell r="AX313" t="str">
            <v>N/A</v>
          </cell>
          <cell r="AY313" t="str">
            <v>N/A</v>
          </cell>
          <cell r="AZ313" t="str">
            <v>N/A</v>
          </cell>
          <cell r="BA313" t="e">
            <v>#VALUE!</v>
          </cell>
          <cell r="BB313" t="str">
            <v>N/A</v>
          </cell>
          <cell r="BC313" t="str">
            <v>N/A</v>
          </cell>
          <cell r="BD313" t="str">
            <v>N/A</v>
          </cell>
          <cell r="BE313" t="str">
            <v>N/A</v>
          </cell>
          <cell r="BF313" t="str">
            <v>N/A</v>
          </cell>
          <cell r="BG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I314" t="str">
            <v>N/A</v>
          </cell>
          <cell r="AJ314" t="str">
            <v>N/A</v>
          </cell>
          <cell r="AK314" t="str">
            <v>N/A</v>
          </cell>
          <cell r="AL314" t="str">
            <v>N/A</v>
          </cell>
          <cell r="AM314" t="str">
            <v>N/A</v>
          </cell>
          <cell r="AN314" t="str">
            <v>N/A</v>
          </cell>
          <cell r="AO314" t="str">
            <v>N/A</v>
          </cell>
          <cell r="AP314" t="str">
            <v>N/A</v>
          </cell>
          <cell r="AQ314" t="str">
            <v>N/A</v>
          </cell>
          <cell r="AR314" t="str">
            <v>N/A</v>
          </cell>
          <cell r="AS314" t="str">
            <v>N/A</v>
          </cell>
          <cell r="AT314" t="str">
            <v>N/A</v>
          </cell>
          <cell r="AU314" t="str">
            <v>N/A</v>
          </cell>
          <cell r="AV314" t="str">
            <v>N/A</v>
          </cell>
          <cell r="AW314" t="str">
            <v>N/A</v>
          </cell>
          <cell r="AX314" t="str">
            <v>N/A</v>
          </cell>
          <cell r="AY314" t="str">
            <v>N/A</v>
          </cell>
          <cell r="AZ314" t="str">
            <v>N/A</v>
          </cell>
          <cell r="BA314" t="e">
            <v>#VALUE!</v>
          </cell>
          <cell r="BB314" t="str">
            <v>N/A</v>
          </cell>
          <cell r="BC314" t="str">
            <v>N/A</v>
          </cell>
          <cell r="BD314" t="str">
            <v>N/A</v>
          </cell>
          <cell r="BE314" t="str">
            <v>N/A</v>
          </cell>
          <cell r="BF314" t="str">
            <v>N/A</v>
          </cell>
          <cell r="BG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I315" t="str">
            <v>N/A</v>
          </cell>
          <cell r="AJ315" t="str">
            <v>N/A</v>
          </cell>
          <cell r="AK315" t="str">
            <v>N/A</v>
          </cell>
          <cell r="AL315" t="str">
            <v>N/A</v>
          </cell>
          <cell r="AM315" t="str">
            <v>N/A</v>
          </cell>
          <cell r="AN315" t="str">
            <v>N/A</v>
          </cell>
          <cell r="AO315" t="str">
            <v>N/A</v>
          </cell>
          <cell r="AP315" t="str">
            <v>N/A</v>
          </cell>
          <cell r="AQ315" t="str">
            <v>N/A</v>
          </cell>
          <cell r="AR315" t="str">
            <v>N/A</v>
          </cell>
          <cell r="AS315" t="str">
            <v>N/A</v>
          </cell>
          <cell r="AT315" t="str">
            <v>N/A</v>
          </cell>
          <cell r="AU315" t="str">
            <v>N/A</v>
          </cell>
          <cell r="AV315" t="str">
            <v>N/A</v>
          </cell>
          <cell r="AW315" t="str">
            <v>N/A</v>
          </cell>
          <cell r="AX315" t="str">
            <v>N/A</v>
          </cell>
          <cell r="AY315" t="str">
            <v>N/A</v>
          </cell>
          <cell r="AZ315" t="str">
            <v>N/A</v>
          </cell>
          <cell r="BA315" t="e">
            <v>#VALUE!</v>
          </cell>
          <cell r="BB315" t="str">
            <v>N/A</v>
          </cell>
          <cell r="BC315" t="str">
            <v>N/A</v>
          </cell>
          <cell r="BD315" t="str">
            <v>N/A</v>
          </cell>
          <cell r="BE315" t="str">
            <v>N/A</v>
          </cell>
          <cell r="BF315" t="str">
            <v>N/A</v>
          </cell>
          <cell r="BG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I316" t="str">
            <v>N/A</v>
          </cell>
          <cell r="AJ316" t="str">
            <v>N/A</v>
          </cell>
          <cell r="AK316" t="str">
            <v>N/A</v>
          </cell>
          <cell r="AL316" t="str">
            <v>N/A</v>
          </cell>
          <cell r="AM316" t="str">
            <v>N/A</v>
          </cell>
          <cell r="AN316" t="str">
            <v>N/A</v>
          </cell>
          <cell r="AO316" t="str">
            <v>N/A</v>
          </cell>
          <cell r="AP316" t="str">
            <v>N/A</v>
          </cell>
          <cell r="AQ316" t="str">
            <v>N/A</v>
          </cell>
          <cell r="AR316" t="str">
            <v>N/A</v>
          </cell>
          <cell r="AS316" t="str">
            <v>N/A</v>
          </cell>
          <cell r="AT316" t="str">
            <v>N/A</v>
          </cell>
          <cell r="AU316" t="str">
            <v>N/A</v>
          </cell>
          <cell r="AV316" t="str">
            <v>N/A</v>
          </cell>
          <cell r="AW316" t="str">
            <v>N/A</v>
          </cell>
          <cell r="AX316" t="str">
            <v>N/A</v>
          </cell>
          <cell r="AY316" t="str">
            <v>N/A</v>
          </cell>
          <cell r="AZ316" t="str">
            <v>N/A</v>
          </cell>
          <cell r="BA316" t="e">
            <v>#VALUE!</v>
          </cell>
          <cell r="BB316" t="str">
            <v>N/A</v>
          </cell>
          <cell r="BC316" t="str">
            <v>N/A</v>
          </cell>
          <cell r="BD316" t="str">
            <v>N/A</v>
          </cell>
          <cell r="BE316" t="str">
            <v>N/A</v>
          </cell>
          <cell r="BF316" t="str">
            <v>N/A</v>
          </cell>
          <cell r="BG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I317" t="str">
            <v>N/A</v>
          </cell>
          <cell r="AJ317" t="str">
            <v>N/A</v>
          </cell>
          <cell r="AK317" t="str">
            <v>N/A</v>
          </cell>
          <cell r="AL317" t="str">
            <v>N/A</v>
          </cell>
          <cell r="AM317" t="str">
            <v>N/A</v>
          </cell>
          <cell r="AN317" t="str">
            <v>N/A</v>
          </cell>
          <cell r="AO317" t="str">
            <v>N/A</v>
          </cell>
          <cell r="AP317" t="str">
            <v>N/A</v>
          </cell>
          <cell r="AQ317" t="str">
            <v>N/A</v>
          </cell>
          <cell r="AR317" t="str">
            <v>N/A</v>
          </cell>
          <cell r="AS317" t="str">
            <v>N/A</v>
          </cell>
          <cell r="AT317" t="str">
            <v>N/A</v>
          </cell>
          <cell r="AU317" t="str">
            <v>N/A</v>
          </cell>
          <cell r="AV317" t="str">
            <v>N/A</v>
          </cell>
          <cell r="AW317" t="str">
            <v>N/A</v>
          </cell>
          <cell r="AX317" t="str">
            <v>N/A</v>
          </cell>
          <cell r="AY317" t="str">
            <v>N/A</v>
          </cell>
          <cell r="AZ317" t="str">
            <v>N/A</v>
          </cell>
          <cell r="BA317" t="e">
            <v>#VALUE!</v>
          </cell>
          <cell r="BB317" t="str">
            <v>N/A</v>
          </cell>
          <cell r="BC317" t="str">
            <v>N/A</v>
          </cell>
          <cell r="BD317" t="str">
            <v>N/A</v>
          </cell>
          <cell r="BE317" t="str">
            <v>N/A</v>
          </cell>
          <cell r="BF317" t="str">
            <v>N/A</v>
          </cell>
          <cell r="BG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I318" t="str">
            <v>N/A</v>
          </cell>
          <cell r="AJ318" t="str">
            <v>N/A</v>
          </cell>
          <cell r="AK318" t="str">
            <v>N/A</v>
          </cell>
          <cell r="AL318" t="str">
            <v>N/A</v>
          </cell>
          <cell r="AM318" t="str">
            <v>N/A</v>
          </cell>
          <cell r="AN318" t="str">
            <v>N/A</v>
          </cell>
          <cell r="AO318" t="str">
            <v>N/A</v>
          </cell>
          <cell r="AP318" t="str">
            <v>N/A</v>
          </cell>
          <cell r="AQ318" t="str">
            <v>N/A</v>
          </cell>
          <cell r="AR318" t="str">
            <v>N/A</v>
          </cell>
          <cell r="AS318" t="str">
            <v>N/A</v>
          </cell>
          <cell r="AT318" t="str">
            <v>N/A</v>
          </cell>
          <cell r="AU318" t="str">
            <v>N/A</v>
          </cell>
          <cell r="AV318" t="str">
            <v>N/A</v>
          </cell>
          <cell r="AW318" t="str">
            <v>N/A</v>
          </cell>
          <cell r="AX318" t="str">
            <v>N/A</v>
          </cell>
          <cell r="AY318" t="str">
            <v>N/A</v>
          </cell>
          <cell r="AZ318" t="str">
            <v>N/A</v>
          </cell>
          <cell r="BA318" t="e">
            <v>#VALUE!</v>
          </cell>
          <cell r="BB318" t="str">
            <v>N/A</v>
          </cell>
          <cell r="BC318" t="str">
            <v>N/A</v>
          </cell>
          <cell r="BD318" t="str">
            <v>N/A</v>
          </cell>
          <cell r="BE318" t="str">
            <v>N/A</v>
          </cell>
          <cell r="BF318" t="str">
            <v>N/A</v>
          </cell>
          <cell r="BG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I319" t="str">
            <v>N/A</v>
          </cell>
          <cell r="AJ319" t="str">
            <v>N/A</v>
          </cell>
          <cell r="AK319" t="str">
            <v>N/A</v>
          </cell>
          <cell r="AL319" t="str">
            <v>N/A</v>
          </cell>
          <cell r="AM319" t="str">
            <v>N/A</v>
          </cell>
          <cell r="AN319" t="str">
            <v>N/A</v>
          </cell>
          <cell r="AO319" t="str">
            <v>N/A</v>
          </cell>
          <cell r="AP319" t="str">
            <v>N/A</v>
          </cell>
          <cell r="AQ319" t="str">
            <v>N/A</v>
          </cell>
          <cell r="AR319" t="str">
            <v>N/A</v>
          </cell>
          <cell r="AS319" t="str">
            <v>N/A</v>
          </cell>
          <cell r="AT319" t="str">
            <v>N/A</v>
          </cell>
          <cell r="AU319" t="str">
            <v>N/A</v>
          </cell>
          <cell r="AV319" t="str">
            <v>N/A</v>
          </cell>
          <cell r="AW319" t="str">
            <v>N/A</v>
          </cell>
          <cell r="AX319" t="str">
            <v>N/A</v>
          </cell>
          <cell r="AY319" t="str">
            <v>N/A</v>
          </cell>
          <cell r="AZ319" t="str">
            <v>N/A</v>
          </cell>
          <cell r="BA319" t="e">
            <v>#VALUE!</v>
          </cell>
          <cell r="BB319" t="str">
            <v>N/A</v>
          </cell>
          <cell r="BC319" t="str">
            <v>N/A</v>
          </cell>
          <cell r="BD319" t="str">
            <v>N/A</v>
          </cell>
          <cell r="BE319" t="str">
            <v>N/A</v>
          </cell>
          <cell r="BF319" t="str">
            <v>N/A</v>
          </cell>
          <cell r="BG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 t="str">
            <v>N/A</v>
          </cell>
          <cell r="AI320" t="str">
            <v>N/A</v>
          </cell>
          <cell r="AJ320" t="str">
            <v>N/A</v>
          </cell>
          <cell r="AK320" t="str">
            <v>N/A</v>
          </cell>
          <cell r="AL320" t="str">
            <v>N/A</v>
          </cell>
          <cell r="AM320" t="str">
            <v>N/A</v>
          </cell>
          <cell r="AN320" t="str">
            <v>N/A</v>
          </cell>
          <cell r="AO320" t="str">
            <v>N/A</v>
          </cell>
          <cell r="AP320" t="str">
            <v>N/A</v>
          </cell>
          <cell r="AQ320" t="str">
            <v>N/A</v>
          </cell>
          <cell r="AR320" t="str">
            <v>N/A</v>
          </cell>
          <cell r="AS320" t="str">
            <v>N/A</v>
          </cell>
          <cell r="AT320" t="str">
            <v>N/A</v>
          </cell>
          <cell r="AU320" t="str">
            <v>N/A</v>
          </cell>
          <cell r="AV320" t="str">
            <v>N/A</v>
          </cell>
          <cell r="AW320" t="str">
            <v>N/A</v>
          </cell>
          <cell r="AX320" t="str">
            <v>N/A</v>
          </cell>
          <cell r="AY320" t="str">
            <v>N/A</v>
          </cell>
          <cell r="AZ320" t="str">
            <v>N/A</v>
          </cell>
          <cell r="BA320" t="e">
            <v>#VALUE!</v>
          </cell>
          <cell r="BB320" t="str">
            <v>N/A</v>
          </cell>
          <cell r="BC320" t="str">
            <v>N/A</v>
          </cell>
          <cell r="BD320" t="str">
            <v>N/A</v>
          </cell>
          <cell r="BE320" t="str">
            <v>N/A</v>
          </cell>
          <cell r="BF320" t="str">
            <v>N/A</v>
          </cell>
          <cell r="BG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  <cell r="AI321" t="str">
            <v>N/A</v>
          </cell>
          <cell r="AJ321" t="str">
            <v>N/A</v>
          </cell>
          <cell r="AK321" t="str">
            <v>N/A</v>
          </cell>
          <cell r="AL321" t="str">
            <v>N/A</v>
          </cell>
          <cell r="AM321" t="str">
            <v>N/A</v>
          </cell>
          <cell r="AN321" t="str">
            <v>N/A</v>
          </cell>
          <cell r="AO321" t="str">
            <v>N/A</v>
          </cell>
          <cell r="AP321" t="str">
            <v>N/A</v>
          </cell>
          <cell r="AQ321" t="str">
            <v>N/A</v>
          </cell>
          <cell r="AR321" t="str">
            <v>N/A</v>
          </cell>
          <cell r="AS321" t="str">
            <v>N/A</v>
          </cell>
          <cell r="AT321" t="str">
            <v>N/A</v>
          </cell>
          <cell r="AU321" t="str">
            <v>N/A</v>
          </cell>
          <cell r="AV321" t="str">
            <v>N/A</v>
          </cell>
          <cell r="AW321" t="str">
            <v>N/A</v>
          </cell>
          <cell r="AX321" t="str">
            <v>N/A</v>
          </cell>
          <cell r="AY321" t="str">
            <v>N/A</v>
          </cell>
          <cell r="AZ321" t="str">
            <v>N/A</v>
          </cell>
          <cell r="BA321" t="e">
            <v>#VALUE!</v>
          </cell>
          <cell r="BB321" t="str">
            <v>N/A</v>
          </cell>
          <cell r="BC321" t="str">
            <v>N/A</v>
          </cell>
          <cell r="BD321" t="str">
            <v>N/A</v>
          </cell>
          <cell r="BE321" t="str">
            <v>N/A</v>
          </cell>
          <cell r="BF321" t="str">
            <v>N/A</v>
          </cell>
          <cell r="BG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I322" t="str">
            <v>N/A</v>
          </cell>
          <cell r="AJ322" t="str">
            <v>N/A</v>
          </cell>
          <cell r="AK322" t="str">
            <v>N/A</v>
          </cell>
          <cell r="AL322" t="str">
            <v>N/A</v>
          </cell>
          <cell r="AM322" t="str">
            <v>N/A</v>
          </cell>
          <cell r="AN322" t="str">
            <v>N/A</v>
          </cell>
          <cell r="AO322" t="str">
            <v>N/A</v>
          </cell>
          <cell r="AP322" t="str">
            <v>N/A</v>
          </cell>
          <cell r="AQ322" t="str">
            <v>N/A</v>
          </cell>
          <cell r="AR322" t="str">
            <v>N/A</v>
          </cell>
          <cell r="AS322" t="str">
            <v>N/A</v>
          </cell>
          <cell r="AT322" t="str">
            <v>N/A</v>
          </cell>
          <cell r="AU322" t="str">
            <v>N/A</v>
          </cell>
          <cell r="AV322" t="str">
            <v>N/A</v>
          </cell>
          <cell r="AW322" t="str">
            <v>N/A</v>
          </cell>
          <cell r="AX322" t="str">
            <v>N/A</v>
          </cell>
          <cell r="AY322" t="str">
            <v>N/A</v>
          </cell>
          <cell r="AZ322" t="str">
            <v>N/A</v>
          </cell>
          <cell r="BA322" t="e">
            <v>#VALUE!</v>
          </cell>
          <cell r="BB322" t="str">
            <v>N/A</v>
          </cell>
          <cell r="BC322" t="str">
            <v>N/A</v>
          </cell>
          <cell r="BD322" t="str">
            <v>N/A</v>
          </cell>
          <cell r="BE322" t="str">
            <v>N/A</v>
          </cell>
          <cell r="BF322" t="str">
            <v>N/A</v>
          </cell>
          <cell r="BG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  <cell r="AI323" t="str">
            <v>N/A</v>
          </cell>
          <cell r="AJ323" t="str">
            <v>N/A</v>
          </cell>
          <cell r="AK323" t="str">
            <v>N/A</v>
          </cell>
          <cell r="AL323" t="str">
            <v>N/A</v>
          </cell>
          <cell r="AM323" t="str">
            <v>N/A</v>
          </cell>
          <cell r="AN323" t="str">
            <v>N/A</v>
          </cell>
          <cell r="AO323" t="str">
            <v>N/A</v>
          </cell>
          <cell r="AP323" t="str">
            <v>N/A</v>
          </cell>
          <cell r="AQ323" t="str">
            <v>N/A</v>
          </cell>
          <cell r="AR323" t="str">
            <v>N/A</v>
          </cell>
          <cell r="AS323" t="str">
            <v>N/A</v>
          </cell>
          <cell r="AT323" t="str">
            <v>N/A</v>
          </cell>
          <cell r="AU323" t="str">
            <v>N/A</v>
          </cell>
          <cell r="AV323" t="str">
            <v>N/A</v>
          </cell>
          <cell r="AW323" t="str">
            <v>N/A</v>
          </cell>
          <cell r="AX323" t="str">
            <v>N/A</v>
          </cell>
          <cell r="AY323" t="str">
            <v>N/A</v>
          </cell>
          <cell r="AZ323" t="str">
            <v>N/A</v>
          </cell>
          <cell r="BA323" t="e">
            <v>#VALUE!</v>
          </cell>
          <cell r="BB323" t="str">
            <v>N/A</v>
          </cell>
          <cell r="BC323" t="str">
            <v>N/A</v>
          </cell>
          <cell r="BD323" t="str">
            <v>N/A</v>
          </cell>
          <cell r="BE323" t="str">
            <v>N/A</v>
          </cell>
          <cell r="BF323" t="str">
            <v>N/A</v>
          </cell>
          <cell r="BG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  <cell r="AI324" t="str">
            <v>N/A</v>
          </cell>
          <cell r="AJ324" t="str">
            <v>N/A</v>
          </cell>
          <cell r="AK324" t="str">
            <v>N/A</v>
          </cell>
          <cell r="AL324" t="str">
            <v>N/A</v>
          </cell>
          <cell r="AM324" t="str">
            <v>N/A</v>
          </cell>
          <cell r="AN324" t="str">
            <v>N/A</v>
          </cell>
          <cell r="AO324" t="str">
            <v>N/A</v>
          </cell>
          <cell r="AP324" t="str">
            <v>N/A</v>
          </cell>
          <cell r="AQ324" t="str">
            <v>N/A</v>
          </cell>
          <cell r="AR324" t="str">
            <v>N/A</v>
          </cell>
          <cell r="AS324" t="str">
            <v>N/A</v>
          </cell>
          <cell r="AT324" t="str">
            <v>N/A</v>
          </cell>
          <cell r="AU324" t="str">
            <v>N/A</v>
          </cell>
          <cell r="AV324" t="str">
            <v>N/A</v>
          </cell>
          <cell r="AW324" t="str">
            <v>N/A</v>
          </cell>
          <cell r="AX324" t="str">
            <v>N/A</v>
          </cell>
          <cell r="AY324" t="str">
            <v>N/A</v>
          </cell>
          <cell r="AZ324" t="str">
            <v>N/A</v>
          </cell>
          <cell r="BA324" t="e">
            <v>#VALUE!</v>
          </cell>
          <cell r="BB324" t="str">
            <v>N/A</v>
          </cell>
          <cell r="BC324" t="str">
            <v>N/A</v>
          </cell>
          <cell r="BD324" t="str">
            <v>N/A</v>
          </cell>
          <cell r="BE324" t="str">
            <v>N/A</v>
          </cell>
          <cell r="BF324" t="str">
            <v>N/A</v>
          </cell>
          <cell r="BG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  <cell r="AI325" t="str">
            <v>N/A</v>
          </cell>
          <cell r="AJ325" t="str">
            <v>N/A</v>
          </cell>
          <cell r="AK325" t="str">
            <v>N/A</v>
          </cell>
          <cell r="AL325" t="str">
            <v>N/A</v>
          </cell>
          <cell r="AM325" t="str">
            <v>N/A</v>
          </cell>
          <cell r="AN325" t="str">
            <v>N/A</v>
          </cell>
          <cell r="AO325" t="str">
            <v>N/A</v>
          </cell>
          <cell r="AP325" t="str">
            <v>N/A</v>
          </cell>
          <cell r="AQ325" t="str">
            <v>N/A</v>
          </cell>
          <cell r="AR325" t="str">
            <v>N/A</v>
          </cell>
          <cell r="AS325" t="str">
            <v>N/A</v>
          </cell>
          <cell r="AT325" t="str">
            <v>N/A</v>
          </cell>
          <cell r="AU325" t="str">
            <v>N/A</v>
          </cell>
          <cell r="AV325" t="str">
            <v>N/A</v>
          </cell>
          <cell r="AW325" t="str">
            <v>N/A</v>
          </cell>
          <cell r="AX325" t="str">
            <v>N/A</v>
          </cell>
          <cell r="AY325" t="str">
            <v>N/A</v>
          </cell>
          <cell r="AZ325" t="str">
            <v>N/A</v>
          </cell>
          <cell r="BA325" t="e">
            <v>#VALUE!</v>
          </cell>
          <cell r="BB325" t="str">
            <v>N/A</v>
          </cell>
          <cell r="BC325" t="str">
            <v>N/A</v>
          </cell>
          <cell r="BD325" t="str">
            <v>N/A</v>
          </cell>
          <cell r="BE325" t="str">
            <v>N/A</v>
          </cell>
          <cell r="BF325" t="str">
            <v>N/A</v>
          </cell>
          <cell r="BG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  <cell r="AI326" t="str">
            <v>N/A</v>
          </cell>
          <cell r="AJ326" t="str">
            <v>N/A</v>
          </cell>
          <cell r="AK326" t="str">
            <v>N/A</v>
          </cell>
          <cell r="AL326" t="str">
            <v>N/A</v>
          </cell>
          <cell r="AM326" t="str">
            <v>N/A</v>
          </cell>
          <cell r="AN326" t="str">
            <v>N/A</v>
          </cell>
          <cell r="AO326" t="str">
            <v>N/A</v>
          </cell>
          <cell r="AP326" t="str">
            <v>N/A</v>
          </cell>
          <cell r="AQ326" t="str">
            <v>N/A</v>
          </cell>
          <cell r="AR326" t="str">
            <v>N/A</v>
          </cell>
          <cell r="AS326" t="str">
            <v>N/A</v>
          </cell>
          <cell r="AT326" t="str">
            <v>N/A</v>
          </cell>
          <cell r="AU326" t="str">
            <v>N/A</v>
          </cell>
          <cell r="AV326" t="str">
            <v>N/A</v>
          </cell>
          <cell r="AW326" t="str">
            <v>N/A</v>
          </cell>
          <cell r="AX326" t="str">
            <v>N/A</v>
          </cell>
          <cell r="AY326" t="str">
            <v>N/A</v>
          </cell>
          <cell r="AZ326" t="str">
            <v>N/A</v>
          </cell>
          <cell r="BA326" t="e">
            <v>#VALUE!</v>
          </cell>
          <cell r="BB326" t="str">
            <v>N/A</v>
          </cell>
          <cell r="BC326" t="str">
            <v>N/A</v>
          </cell>
          <cell r="BD326" t="str">
            <v>N/A</v>
          </cell>
          <cell r="BE326" t="str">
            <v>N/A</v>
          </cell>
          <cell r="BF326" t="str">
            <v>N/A</v>
          </cell>
          <cell r="BG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I327" t="str">
            <v>N/A</v>
          </cell>
          <cell r="AJ327" t="str">
            <v>N/A</v>
          </cell>
          <cell r="AK327" t="str">
            <v>N/A</v>
          </cell>
          <cell r="AL327" t="str">
            <v>N/A</v>
          </cell>
          <cell r="AM327" t="str">
            <v>N/A</v>
          </cell>
          <cell r="AN327" t="str">
            <v>N/A</v>
          </cell>
          <cell r="AO327" t="str">
            <v>N/A</v>
          </cell>
          <cell r="AP327" t="str">
            <v>N/A</v>
          </cell>
          <cell r="AQ327" t="str">
            <v>N/A</v>
          </cell>
          <cell r="AR327" t="str">
            <v>N/A</v>
          </cell>
          <cell r="AS327" t="str">
            <v>N/A</v>
          </cell>
          <cell r="AT327" t="str">
            <v>N/A</v>
          </cell>
          <cell r="AU327" t="str">
            <v>N/A</v>
          </cell>
          <cell r="AV327" t="str">
            <v>N/A</v>
          </cell>
          <cell r="AW327" t="str">
            <v>N/A</v>
          </cell>
          <cell r="AX327" t="str">
            <v>N/A</v>
          </cell>
          <cell r="AY327" t="str">
            <v>N/A</v>
          </cell>
          <cell r="AZ327" t="str">
            <v>N/A</v>
          </cell>
          <cell r="BA327" t="e">
            <v>#VALUE!</v>
          </cell>
          <cell r="BB327" t="str">
            <v>N/A</v>
          </cell>
          <cell r="BC327" t="str">
            <v>N/A</v>
          </cell>
          <cell r="BD327" t="str">
            <v>N/A</v>
          </cell>
          <cell r="BE327" t="str">
            <v>N/A</v>
          </cell>
          <cell r="BF327" t="str">
            <v>N/A</v>
          </cell>
          <cell r="BG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I328" t="str">
            <v>N/A</v>
          </cell>
          <cell r="AJ328" t="str">
            <v>N/A</v>
          </cell>
          <cell r="AK328" t="str">
            <v>N/A</v>
          </cell>
          <cell r="AL328" t="str">
            <v>N/A</v>
          </cell>
          <cell r="AM328" t="str">
            <v>N/A</v>
          </cell>
          <cell r="AN328" t="str">
            <v>N/A</v>
          </cell>
          <cell r="AO328" t="str">
            <v>N/A</v>
          </cell>
          <cell r="AP328" t="str">
            <v>N/A</v>
          </cell>
          <cell r="AQ328" t="str">
            <v>N/A</v>
          </cell>
          <cell r="AR328" t="str">
            <v>N/A</v>
          </cell>
          <cell r="AS328" t="str">
            <v>N/A</v>
          </cell>
          <cell r="AT328" t="str">
            <v>N/A</v>
          </cell>
          <cell r="AU328" t="str">
            <v>N/A</v>
          </cell>
          <cell r="AV328" t="str">
            <v>N/A</v>
          </cell>
          <cell r="AW328" t="str">
            <v>N/A</v>
          </cell>
          <cell r="AX328" t="str">
            <v>N/A</v>
          </cell>
          <cell r="AY328" t="str">
            <v>N/A</v>
          </cell>
          <cell r="AZ328" t="str">
            <v>N/A</v>
          </cell>
          <cell r="BA328" t="e">
            <v>#VALUE!</v>
          </cell>
          <cell r="BB328" t="str">
            <v>N/A</v>
          </cell>
          <cell r="BC328" t="str">
            <v>N/A</v>
          </cell>
          <cell r="BD328" t="str">
            <v>N/A</v>
          </cell>
          <cell r="BE328" t="str">
            <v>N/A</v>
          </cell>
          <cell r="BF328" t="str">
            <v>N/A</v>
          </cell>
          <cell r="BG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I329" t="str">
            <v>N/A</v>
          </cell>
          <cell r="AJ329" t="str">
            <v>N/A</v>
          </cell>
          <cell r="AK329" t="str">
            <v>N/A</v>
          </cell>
          <cell r="AL329" t="str">
            <v>N/A</v>
          </cell>
          <cell r="AM329" t="str">
            <v>N/A</v>
          </cell>
          <cell r="AN329" t="str">
            <v>N/A</v>
          </cell>
          <cell r="AO329" t="str">
            <v>N/A</v>
          </cell>
          <cell r="AP329" t="str">
            <v>N/A</v>
          </cell>
          <cell r="AQ329" t="str">
            <v>N/A</v>
          </cell>
          <cell r="AR329" t="str">
            <v>N/A</v>
          </cell>
          <cell r="AS329" t="str">
            <v>N/A</v>
          </cell>
          <cell r="AT329" t="str">
            <v>N/A</v>
          </cell>
          <cell r="AU329" t="str">
            <v>N/A</v>
          </cell>
          <cell r="AV329" t="str">
            <v>N/A</v>
          </cell>
          <cell r="AW329" t="str">
            <v>N/A</v>
          </cell>
          <cell r="AX329" t="str">
            <v>N/A</v>
          </cell>
          <cell r="AY329" t="str">
            <v>N/A</v>
          </cell>
          <cell r="AZ329" t="str">
            <v>N/A</v>
          </cell>
          <cell r="BA329" t="e">
            <v>#VALUE!</v>
          </cell>
          <cell r="BB329" t="str">
            <v>N/A</v>
          </cell>
          <cell r="BC329" t="str">
            <v>N/A</v>
          </cell>
          <cell r="BD329" t="str">
            <v>N/A</v>
          </cell>
          <cell r="BE329" t="str">
            <v>N/A</v>
          </cell>
          <cell r="BF329" t="str">
            <v>N/A</v>
          </cell>
          <cell r="BG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I330" t="str">
            <v>N/A</v>
          </cell>
          <cell r="AJ330" t="str">
            <v>N/A</v>
          </cell>
          <cell r="AK330" t="str">
            <v>N/A</v>
          </cell>
          <cell r="AL330" t="str">
            <v>N/A</v>
          </cell>
          <cell r="AM330" t="str">
            <v>N/A</v>
          </cell>
          <cell r="AN330" t="str">
            <v>N/A</v>
          </cell>
          <cell r="AO330" t="str">
            <v>N/A</v>
          </cell>
          <cell r="AP330" t="str">
            <v>N/A</v>
          </cell>
          <cell r="AQ330" t="str">
            <v>N/A</v>
          </cell>
          <cell r="AR330" t="str">
            <v>N/A</v>
          </cell>
          <cell r="AS330" t="str">
            <v>N/A</v>
          </cell>
          <cell r="AT330" t="str">
            <v>N/A</v>
          </cell>
          <cell r="AU330" t="str">
            <v>N/A</v>
          </cell>
          <cell r="AV330" t="str">
            <v>N/A</v>
          </cell>
          <cell r="AW330" t="str">
            <v>N/A</v>
          </cell>
          <cell r="AX330" t="str">
            <v>N/A</v>
          </cell>
          <cell r="AY330" t="str">
            <v>N/A</v>
          </cell>
          <cell r="AZ330" t="str">
            <v>N/A</v>
          </cell>
          <cell r="BA330" t="e">
            <v>#VALUE!</v>
          </cell>
          <cell r="BB330" t="str">
            <v>N/A</v>
          </cell>
          <cell r="BC330" t="str">
            <v>N/A</v>
          </cell>
          <cell r="BD330" t="str">
            <v>N/A</v>
          </cell>
          <cell r="BE330" t="str">
            <v>N/A</v>
          </cell>
          <cell r="BF330" t="str">
            <v>N/A</v>
          </cell>
          <cell r="BG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I331" t="str">
            <v>N/A</v>
          </cell>
          <cell r="AJ331" t="str">
            <v>N/A</v>
          </cell>
          <cell r="AK331" t="str">
            <v>N/A</v>
          </cell>
          <cell r="AL331" t="str">
            <v>N/A</v>
          </cell>
          <cell r="AM331" t="str">
            <v>N/A</v>
          </cell>
          <cell r="AN331" t="str">
            <v>N/A</v>
          </cell>
          <cell r="AO331" t="str">
            <v>N/A</v>
          </cell>
          <cell r="AP331" t="str">
            <v>N/A</v>
          </cell>
          <cell r="AQ331" t="str">
            <v>N/A</v>
          </cell>
          <cell r="AR331" t="str">
            <v>N/A</v>
          </cell>
          <cell r="AS331" t="str">
            <v>N/A</v>
          </cell>
          <cell r="AT331" t="str">
            <v>N/A</v>
          </cell>
          <cell r="AU331" t="str">
            <v>N/A</v>
          </cell>
          <cell r="AV331" t="str">
            <v>N/A</v>
          </cell>
          <cell r="AW331" t="str">
            <v>N/A</v>
          </cell>
          <cell r="AX331" t="str">
            <v>N/A</v>
          </cell>
          <cell r="AY331" t="str">
            <v>N/A</v>
          </cell>
          <cell r="AZ331" t="str">
            <v>N/A</v>
          </cell>
          <cell r="BA331" t="e">
            <v>#VALUE!</v>
          </cell>
          <cell r="BB331" t="str">
            <v>N/A</v>
          </cell>
          <cell r="BC331" t="str">
            <v>N/A</v>
          </cell>
          <cell r="BD331" t="str">
            <v>N/A</v>
          </cell>
          <cell r="BE331" t="str">
            <v>N/A</v>
          </cell>
          <cell r="BF331" t="str">
            <v>N/A</v>
          </cell>
          <cell r="BG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 t="str">
            <v>N/A</v>
          </cell>
          <cell r="AI332" t="str">
            <v>N/A</v>
          </cell>
          <cell r="AJ332" t="str">
            <v>N/A</v>
          </cell>
          <cell r="AK332" t="str">
            <v>N/A</v>
          </cell>
          <cell r="AL332" t="str">
            <v>N/A</v>
          </cell>
          <cell r="AM332" t="str">
            <v>N/A</v>
          </cell>
          <cell r="AN332" t="str">
            <v>N/A</v>
          </cell>
          <cell r="AO332" t="str">
            <v>N/A</v>
          </cell>
          <cell r="AP332" t="str">
            <v>N/A</v>
          </cell>
          <cell r="AQ332" t="str">
            <v>N/A</v>
          </cell>
          <cell r="AR332" t="str">
            <v>N/A</v>
          </cell>
          <cell r="AS332" t="str">
            <v>N/A</v>
          </cell>
          <cell r="AT332" t="str">
            <v>N/A</v>
          </cell>
          <cell r="AU332" t="str">
            <v>N/A</v>
          </cell>
          <cell r="AV332" t="str">
            <v>N/A</v>
          </cell>
          <cell r="AW332" t="str">
            <v>N/A</v>
          </cell>
          <cell r="AX332" t="str">
            <v>N/A</v>
          </cell>
          <cell r="AY332" t="str">
            <v>N/A</v>
          </cell>
          <cell r="AZ332" t="str">
            <v>N/A</v>
          </cell>
          <cell r="BA332" t="e">
            <v>#VALUE!</v>
          </cell>
          <cell r="BB332" t="str">
            <v>N/A</v>
          </cell>
          <cell r="BC332" t="str">
            <v>N/A</v>
          </cell>
          <cell r="BD332" t="str">
            <v>N/A</v>
          </cell>
          <cell r="BE332" t="str">
            <v>N/A</v>
          </cell>
          <cell r="BF332" t="str">
            <v>N/A</v>
          </cell>
          <cell r="BG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  <cell r="AI333" t="str">
            <v>N/A</v>
          </cell>
          <cell r="AJ333" t="str">
            <v>N/A</v>
          </cell>
          <cell r="AK333" t="str">
            <v>N/A</v>
          </cell>
          <cell r="AL333" t="str">
            <v>N/A</v>
          </cell>
          <cell r="AM333" t="str">
            <v>N/A</v>
          </cell>
          <cell r="AN333" t="str">
            <v>N/A</v>
          </cell>
          <cell r="AO333" t="str">
            <v>N/A</v>
          </cell>
          <cell r="AP333" t="str">
            <v>N/A</v>
          </cell>
          <cell r="AQ333" t="str">
            <v>N/A</v>
          </cell>
          <cell r="AR333" t="str">
            <v>N/A</v>
          </cell>
          <cell r="AS333" t="str">
            <v>N/A</v>
          </cell>
          <cell r="AT333" t="str">
            <v>N/A</v>
          </cell>
          <cell r="AU333" t="str">
            <v>N/A</v>
          </cell>
          <cell r="AV333" t="str">
            <v>N/A</v>
          </cell>
          <cell r="AW333" t="str">
            <v>N/A</v>
          </cell>
          <cell r="AX333" t="str">
            <v>N/A</v>
          </cell>
          <cell r="AY333" t="str">
            <v>N/A</v>
          </cell>
          <cell r="AZ333" t="str">
            <v>N/A</v>
          </cell>
          <cell r="BA333" t="e">
            <v>#VALUE!</v>
          </cell>
          <cell r="BB333" t="str">
            <v>N/A</v>
          </cell>
          <cell r="BC333" t="str">
            <v>N/A</v>
          </cell>
          <cell r="BD333" t="str">
            <v>N/A</v>
          </cell>
          <cell r="BE333" t="str">
            <v>N/A</v>
          </cell>
          <cell r="BF333" t="str">
            <v>N/A</v>
          </cell>
          <cell r="BG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  <cell r="AI334" t="str">
            <v>N/A</v>
          </cell>
          <cell r="AJ334" t="str">
            <v>N/A</v>
          </cell>
          <cell r="AK334" t="str">
            <v>N/A</v>
          </cell>
          <cell r="AL334" t="str">
            <v>N/A</v>
          </cell>
          <cell r="AM334" t="str">
            <v>N/A</v>
          </cell>
          <cell r="AN334" t="str">
            <v>N/A</v>
          </cell>
          <cell r="AO334" t="str">
            <v>N/A</v>
          </cell>
          <cell r="AP334" t="str">
            <v>N/A</v>
          </cell>
          <cell r="AQ334" t="str">
            <v>N/A</v>
          </cell>
          <cell r="AR334" t="str">
            <v>N/A</v>
          </cell>
          <cell r="AS334" t="str">
            <v>N/A</v>
          </cell>
          <cell r="AT334" t="str">
            <v>N/A</v>
          </cell>
          <cell r="AU334" t="str">
            <v>N/A</v>
          </cell>
          <cell r="AV334" t="str">
            <v>N/A</v>
          </cell>
          <cell r="AW334" t="str">
            <v>N/A</v>
          </cell>
          <cell r="AX334" t="str">
            <v>N/A</v>
          </cell>
          <cell r="AY334" t="str">
            <v>N/A</v>
          </cell>
          <cell r="AZ334" t="str">
            <v>N/A</v>
          </cell>
          <cell r="BA334" t="e">
            <v>#VALUE!</v>
          </cell>
          <cell r="BB334" t="str">
            <v>N/A</v>
          </cell>
          <cell r="BC334" t="str">
            <v>N/A</v>
          </cell>
          <cell r="BD334" t="str">
            <v>N/A</v>
          </cell>
          <cell r="BE334" t="str">
            <v>N/A</v>
          </cell>
          <cell r="BF334" t="str">
            <v>N/A</v>
          </cell>
          <cell r="BG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  <cell r="AI335" t="str">
            <v>N/A</v>
          </cell>
          <cell r="AJ335" t="str">
            <v>N/A</v>
          </cell>
          <cell r="AK335" t="str">
            <v>N/A</v>
          </cell>
          <cell r="AL335" t="str">
            <v>N/A</v>
          </cell>
          <cell r="AM335" t="str">
            <v>N/A</v>
          </cell>
          <cell r="AN335" t="str">
            <v>N/A</v>
          </cell>
          <cell r="AO335" t="str">
            <v>N/A</v>
          </cell>
          <cell r="AP335" t="str">
            <v>N/A</v>
          </cell>
          <cell r="AQ335" t="str">
            <v>N/A</v>
          </cell>
          <cell r="AR335" t="str">
            <v>N/A</v>
          </cell>
          <cell r="AS335" t="str">
            <v>N/A</v>
          </cell>
          <cell r="AT335" t="str">
            <v>N/A</v>
          </cell>
          <cell r="AU335" t="str">
            <v>N/A</v>
          </cell>
          <cell r="AV335" t="str">
            <v>N/A</v>
          </cell>
          <cell r="AW335" t="str">
            <v>N/A</v>
          </cell>
          <cell r="AX335" t="str">
            <v>N/A</v>
          </cell>
          <cell r="AY335" t="str">
            <v>N/A</v>
          </cell>
          <cell r="AZ335" t="str">
            <v>N/A</v>
          </cell>
          <cell r="BA335" t="e">
            <v>#VALUE!</v>
          </cell>
          <cell r="BB335" t="str">
            <v>N/A</v>
          </cell>
          <cell r="BC335" t="str">
            <v>N/A</v>
          </cell>
          <cell r="BD335" t="str">
            <v>N/A</v>
          </cell>
          <cell r="BE335" t="str">
            <v>N/A</v>
          </cell>
          <cell r="BF335" t="str">
            <v>N/A</v>
          </cell>
          <cell r="BG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I336" t="str">
            <v>N/A</v>
          </cell>
          <cell r="AJ336" t="str">
            <v>N/A</v>
          </cell>
          <cell r="AK336" t="str">
            <v>N/A</v>
          </cell>
          <cell r="AL336" t="str">
            <v>N/A</v>
          </cell>
          <cell r="AM336" t="str">
            <v>N/A</v>
          </cell>
          <cell r="AN336" t="str">
            <v>N/A</v>
          </cell>
          <cell r="AO336" t="str">
            <v>N/A</v>
          </cell>
          <cell r="AP336" t="str">
            <v>N/A</v>
          </cell>
          <cell r="AQ336" t="str">
            <v>N/A</v>
          </cell>
          <cell r="AR336" t="str">
            <v>N/A</v>
          </cell>
          <cell r="AS336" t="str">
            <v>N/A</v>
          </cell>
          <cell r="AT336" t="str">
            <v>N/A</v>
          </cell>
          <cell r="AU336" t="str">
            <v>N/A</v>
          </cell>
          <cell r="AV336" t="str">
            <v>N/A</v>
          </cell>
          <cell r="AW336" t="str">
            <v>N/A</v>
          </cell>
          <cell r="AX336" t="str">
            <v>N/A</v>
          </cell>
          <cell r="AY336" t="str">
            <v>N/A</v>
          </cell>
          <cell r="AZ336" t="str">
            <v>N/A</v>
          </cell>
          <cell r="BA336" t="e">
            <v>#VALUE!</v>
          </cell>
          <cell r="BB336" t="str">
            <v>N/A</v>
          </cell>
          <cell r="BC336" t="str">
            <v>N/A</v>
          </cell>
          <cell r="BD336" t="str">
            <v>N/A</v>
          </cell>
          <cell r="BE336" t="str">
            <v>N/A</v>
          </cell>
          <cell r="BF336" t="str">
            <v>N/A</v>
          </cell>
          <cell r="BG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I337" t="str">
            <v>N/A</v>
          </cell>
          <cell r="AJ337" t="str">
            <v>N/A</v>
          </cell>
          <cell r="AK337" t="str">
            <v>N/A</v>
          </cell>
          <cell r="AL337" t="str">
            <v>N/A</v>
          </cell>
          <cell r="AM337" t="str">
            <v>N/A</v>
          </cell>
          <cell r="AN337" t="str">
            <v>N/A</v>
          </cell>
          <cell r="AO337" t="str">
            <v>N/A</v>
          </cell>
          <cell r="AP337" t="str">
            <v>N/A</v>
          </cell>
          <cell r="AQ337" t="str">
            <v>N/A</v>
          </cell>
          <cell r="AR337" t="str">
            <v>N/A</v>
          </cell>
          <cell r="AS337" t="str">
            <v>N/A</v>
          </cell>
          <cell r="AT337" t="str">
            <v>N/A</v>
          </cell>
          <cell r="AU337" t="str">
            <v>N/A</v>
          </cell>
          <cell r="AV337" t="str">
            <v>N/A</v>
          </cell>
          <cell r="AW337" t="str">
            <v>N/A</v>
          </cell>
          <cell r="AX337" t="str">
            <v>N/A</v>
          </cell>
          <cell r="AY337" t="str">
            <v>N/A</v>
          </cell>
          <cell r="AZ337" t="str">
            <v>N/A</v>
          </cell>
          <cell r="BA337" t="e">
            <v>#VALUE!</v>
          </cell>
          <cell r="BB337" t="str">
            <v>N/A</v>
          </cell>
          <cell r="BC337" t="str">
            <v>N/A</v>
          </cell>
          <cell r="BD337" t="str">
            <v>N/A</v>
          </cell>
          <cell r="BE337" t="str">
            <v>N/A</v>
          </cell>
          <cell r="BF337" t="str">
            <v>N/A</v>
          </cell>
          <cell r="BG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I338" t="str">
            <v>N/A</v>
          </cell>
          <cell r="AJ338" t="str">
            <v>N/A</v>
          </cell>
          <cell r="AK338" t="str">
            <v>N/A</v>
          </cell>
          <cell r="AL338" t="str">
            <v>N/A</v>
          </cell>
          <cell r="AM338" t="str">
            <v>N/A</v>
          </cell>
          <cell r="AN338" t="str">
            <v>N/A</v>
          </cell>
          <cell r="AO338" t="str">
            <v>N/A</v>
          </cell>
          <cell r="AP338" t="str">
            <v>N/A</v>
          </cell>
          <cell r="AQ338" t="str">
            <v>N/A</v>
          </cell>
          <cell r="AR338" t="str">
            <v>N/A</v>
          </cell>
          <cell r="AS338" t="str">
            <v>N/A</v>
          </cell>
          <cell r="AT338" t="str">
            <v>N/A</v>
          </cell>
          <cell r="AU338" t="str">
            <v>N/A</v>
          </cell>
          <cell r="AV338" t="str">
            <v>N/A</v>
          </cell>
          <cell r="AW338" t="str">
            <v>N/A</v>
          </cell>
          <cell r="AX338" t="str">
            <v>N/A</v>
          </cell>
          <cell r="AY338" t="str">
            <v>N/A</v>
          </cell>
          <cell r="AZ338" t="str">
            <v>N/A</v>
          </cell>
          <cell r="BA338" t="e">
            <v>#VALUE!</v>
          </cell>
          <cell r="BB338" t="str">
            <v>N/A</v>
          </cell>
          <cell r="BC338" t="str">
            <v>N/A</v>
          </cell>
          <cell r="BD338" t="str">
            <v>N/A</v>
          </cell>
          <cell r="BE338" t="str">
            <v>N/A</v>
          </cell>
          <cell r="BF338" t="str">
            <v>N/A</v>
          </cell>
          <cell r="BG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I339" t="str">
            <v>N/A</v>
          </cell>
          <cell r="AJ339" t="str">
            <v>N/A</v>
          </cell>
          <cell r="AK339" t="str">
            <v>N/A</v>
          </cell>
          <cell r="AL339" t="str">
            <v>N/A</v>
          </cell>
          <cell r="AM339" t="str">
            <v>N/A</v>
          </cell>
          <cell r="AN339" t="str">
            <v>N/A</v>
          </cell>
          <cell r="AO339" t="str">
            <v>N/A</v>
          </cell>
          <cell r="AP339" t="str">
            <v>N/A</v>
          </cell>
          <cell r="AQ339" t="str">
            <v>N/A</v>
          </cell>
          <cell r="AR339" t="str">
            <v>N/A</v>
          </cell>
          <cell r="AS339" t="str">
            <v>N/A</v>
          </cell>
          <cell r="AT339" t="str">
            <v>N/A</v>
          </cell>
          <cell r="AU339" t="str">
            <v>N/A</v>
          </cell>
          <cell r="AV339" t="str">
            <v>N/A</v>
          </cell>
          <cell r="AW339" t="str">
            <v>N/A</v>
          </cell>
          <cell r="AX339" t="str">
            <v>N/A</v>
          </cell>
          <cell r="AY339" t="str">
            <v>N/A</v>
          </cell>
          <cell r="AZ339" t="str">
            <v>N/A</v>
          </cell>
          <cell r="BA339" t="e">
            <v>#VALUE!</v>
          </cell>
          <cell r="BB339" t="str">
            <v>N/A</v>
          </cell>
          <cell r="BC339" t="str">
            <v>N/A</v>
          </cell>
          <cell r="BD339" t="str">
            <v>N/A</v>
          </cell>
          <cell r="BE339" t="str">
            <v>N/A</v>
          </cell>
          <cell r="BF339" t="str">
            <v>N/A</v>
          </cell>
          <cell r="BG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I340" t="str">
            <v>N/A</v>
          </cell>
          <cell r="AJ340" t="str">
            <v>N/A</v>
          </cell>
          <cell r="AK340" t="str">
            <v>N/A</v>
          </cell>
          <cell r="AL340" t="str">
            <v>N/A</v>
          </cell>
          <cell r="AM340" t="str">
            <v>N/A</v>
          </cell>
          <cell r="AN340" t="str">
            <v>N/A</v>
          </cell>
          <cell r="AO340" t="str">
            <v>N/A</v>
          </cell>
          <cell r="AP340" t="str">
            <v>N/A</v>
          </cell>
          <cell r="AQ340" t="str">
            <v>N/A</v>
          </cell>
          <cell r="AR340" t="str">
            <v>N/A</v>
          </cell>
          <cell r="AS340" t="str">
            <v>N/A</v>
          </cell>
          <cell r="AT340" t="str">
            <v>N/A</v>
          </cell>
          <cell r="AU340" t="str">
            <v>N/A</v>
          </cell>
          <cell r="AV340" t="str">
            <v>N/A</v>
          </cell>
          <cell r="AW340" t="str">
            <v>N/A</v>
          </cell>
          <cell r="AX340" t="str">
            <v>N/A</v>
          </cell>
          <cell r="AY340" t="str">
            <v>N/A</v>
          </cell>
          <cell r="AZ340" t="str">
            <v>N/A</v>
          </cell>
          <cell r="BA340" t="e">
            <v>#VALUE!</v>
          </cell>
          <cell r="BB340" t="str">
            <v>N/A</v>
          </cell>
          <cell r="BC340" t="str">
            <v>N/A</v>
          </cell>
          <cell r="BD340" t="str">
            <v>N/A</v>
          </cell>
          <cell r="BE340" t="str">
            <v>N/A</v>
          </cell>
          <cell r="BF340" t="str">
            <v>N/A</v>
          </cell>
          <cell r="BG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I341" t="str">
            <v>N/A</v>
          </cell>
          <cell r="AJ341" t="str">
            <v>N/A</v>
          </cell>
          <cell r="AK341" t="str">
            <v>N/A</v>
          </cell>
          <cell r="AL341" t="str">
            <v>N/A</v>
          </cell>
          <cell r="AM341" t="str">
            <v>N/A</v>
          </cell>
          <cell r="AN341" t="str">
            <v>N/A</v>
          </cell>
          <cell r="AO341" t="str">
            <v>N/A</v>
          </cell>
          <cell r="AP341" t="str">
            <v>N/A</v>
          </cell>
          <cell r="AQ341" t="str">
            <v>N/A</v>
          </cell>
          <cell r="AR341" t="str">
            <v>N/A</v>
          </cell>
          <cell r="AS341" t="str">
            <v>N/A</v>
          </cell>
          <cell r="AT341" t="str">
            <v>N/A</v>
          </cell>
          <cell r="AU341" t="str">
            <v>N/A</v>
          </cell>
          <cell r="AV341" t="str">
            <v>N/A</v>
          </cell>
          <cell r="AW341" t="str">
            <v>N/A</v>
          </cell>
          <cell r="AX341" t="str">
            <v>N/A</v>
          </cell>
          <cell r="AY341" t="str">
            <v>N/A</v>
          </cell>
          <cell r="AZ341" t="str">
            <v>N/A</v>
          </cell>
          <cell r="BA341" t="e">
            <v>#VALUE!</v>
          </cell>
          <cell r="BB341" t="str">
            <v>N/A</v>
          </cell>
          <cell r="BC341" t="str">
            <v>N/A</v>
          </cell>
          <cell r="BD341" t="str">
            <v>N/A</v>
          </cell>
          <cell r="BE341" t="str">
            <v>N/A</v>
          </cell>
          <cell r="BF341" t="str">
            <v>N/A</v>
          </cell>
          <cell r="BG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I342" t="str">
            <v>N/A</v>
          </cell>
          <cell r="AJ342" t="str">
            <v>N/A</v>
          </cell>
          <cell r="AK342" t="str">
            <v>N/A</v>
          </cell>
          <cell r="AL342" t="str">
            <v>N/A</v>
          </cell>
          <cell r="AM342" t="str">
            <v>N/A</v>
          </cell>
          <cell r="AN342" t="str">
            <v>N/A</v>
          </cell>
          <cell r="AO342" t="str">
            <v>N/A</v>
          </cell>
          <cell r="AP342" t="str">
            <v>N/A</v>
          </cell>
          <cell r="AQ342" t="str">
            <v>N/A</v>
          </cell>
          <cell r="AR342" t="str">
            <v>N/A</v>
          </cell>
          <cell r="AS342" t="str">
            <v>N/A</v>
          </cell>
          <cell r="AT342" t="str">
            <v>N/A</v>
          </cell>
          <cell r="AU342" t="str">
            <v>N/A</v>
          </cell>
          <cell r="AV342" t="str">
            <v>N/A</v>
          </cell>
          <cell r="AW342" t="str">
            <v>N/A</v>
          </cell>
          <cell r="AX342" t="str">
            <v>N/A</v>
          </cell>
          <cell r="AY342" t="str">
            <v>N/A</v>
          </cell>
          <cell r="AZ342" t="str">
            <v>N/A</v>
          </cell>
          <cell r="BA342" t="e">
            <v>#VALUE!</v>
          </cell>
          <cell r="BB342" t="str">
            <v>N/A</v>
          </cell>
          <cell r="BC342" t="str">
            <v>N/A</v>
          </cell>
          <cell r="BD342" t="str">
            <v>N/A</v>
          </cell>
          <cell r="BE342" t="str">
            <v>N/A</v>
          </cell>
          <cell r="BF342" t="str">
            <v>N/A</v>
          </cell>
          <cell r="BG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  <cell r="AI343" t="str">
            <v>N/A</v>
          </cell>
          <cell r="AJ343" t="str">
            <v>N/A</v>
          </cell>
          <cell r="AK343" t="str">
            <v>N/A</v>
          </cell>
          <cell r="AL343" t="str">
            <v>N/A</v>
          </cell>
          <cell r="AM343" t="str">
            <v>N/A</v>
          </cell>
          <cell r="AN343" t="str">
            <v>N/A</v>
          </cell>
          <cell r="AO343" t="str">
            <v>N/A</v>
          </cell>
          <cell r="AP343" t="str">
            <v>N/A</v>
          </cell>
          <cell r="AQ343" t="str">
            <v>N/A</v>
          </cell>
          <cell r="AR343" t="str">
            <v>N/A</v>
          </cell>
          <cell r="AS343" t="str">
            <v>N/A</v>
          </cell>
          <cell r="AT343" t="str">
            <v>N/A</v>
          </cell>
          <cell r="AU343" t="str">
            <v>N/A</v>
          </cell>
          <cell r="AV343" t="str">
            <v>N/A</v>
          </cell>
          <cell r="AW343" t="str">
            <v>N/A</v>
          </cell>
          <cell r="AX343" t="str">
            <v>N/A</v>
          </cell>
          <cell r="AY343" t="str">
            <v>N/A</v>
          </cell>
          <cell r="AZ343" t="str">
            <v>N/A</v>
          </cell>
          <cell r="BA343" t="e">
            <v>#VALUE!</v>
          </cell>
          <cell r="BB343" t="str">
            <v>N/A</v>
          </cell>
          <cell r="BC343" t="str">
            <v>N/A</v>
          </cell>
          <cell r="BD343" t="str">
            <v>N/A</v>
          </cell>
          <cell r="BE343" t="str">
            <v>N/A</v>
          </cell>
          <cell r="BF343" t="str">
            <v>N/A</v>
          </cell>
          <cell r="BG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 t="str">
            <v>N/A</v>
          </cell>
          <cell r="AI344" t="str">
            <v>N/A</v>
          </cell>
          <cell r="AJ344" t="str">
            <v>N/A</v>
          </cell>
          <cell r="AK344" t="str">
            <v>N/A</v>
          </cell>
          <cell r="AL344" t="str">
            <v>N/A</v>
          </cell>
          <cell r="AM344" t="str">
            <v>N/A</v>
          </cell>
          <cell r="AN344" t="str">
            <v>N/A</v>
          </cell>
          <cell r="AO344" t="str">
            <v>N/A</v>
          </cell>
          <cell r="AP344" t="str">
            <v>N/A</v>
          </cell>
          <cell r="AQ344" t="str">
            <v>N/A</v>
          </cell>
          <cell r="AR344" t="str">
            <v>N/A</v>
          </cell>
          <cell r="AS344" t="str">
            <v>N/A</v>
          </cell>
          <cell r="AT344" t="str">
            <v>N/A</v>
          </cell>
          <cell r="AU344" t="str">
            <v>N/A</v>
          </cell>
          <cell r="AV344" t="str">
            <v>N/A</v>
          </cell>
          <cell r="AW344" t="str">
            <v>N/A</v>
          </cell>
          <cell r="AX344" t="str">
            <v>N/A</v>
          </cell>
          <cell r="AY344" t="str">
            <v>N/A</v>
          </cell>
          <cell r="AZ344" t="str">
            <v>N/A</v>
          </cell>
          <cell r="BA344" t="e">
            <v>#VALUE!</v>
          </cell>
          <cell r="BB344" t="str">
            <v>N/A</v>
          </cell>
          <cell r="BC344" t="str">
            <v>N/A</v>
          </cell>
          <cell r="BD344" t="str">
            <v>N/A</v>
          </cell>
          <cell r="BE344" t="str">
            <v>N/A</v>
          </cell>
          <cell r="BF344" t="str">
            <v>N/A</v>
          </cell>
          <cell r="BG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  <cell r="AI345" t="str">
            <v>N/A</v>
          </cell>
          <cell r="AJ345" t="str">
            <v>N/A</v>
          </cell>
          <cell r="AK345" t="str">
            <v>N/A</v>
          </cell>
          <cell r="AL345" t="str">
            <v>N/A</v>
          </cell>
          <cell r="AM345" t="str">
            <v>N/A</v>
          </cell>
          <cell r="AN345" t="str">
            <v>N/A</v>
          </cell>
          <cell r="AO345" t="str">
            <v>N/A</v>
          </cell>
          <cell r="AP345" t="str">
            <v>N/A</v>
          </cell>
          <cell r="AQ345" t="str">
            <v>N/A</v>
          </cell>
          <cell r="AR345" t="str">
            <v>N/A</v>
          </cell>
          <cell r="AS345" t="str">
            <v>N/A</v>
          </cell>
          <cell r="AT345" t="str">
            <v>N/A</v>
          </cell>
          <cell r="AU345" t="str">
            <v>N/A</v>
          </cell>
          <cell r="AV345" t="str">
            <v>N/A</v>
          </cell>
          <cell r="AW345" t="str">
            <v>N/A</v>
          </cell>
          <cell r="AX345" t="str">
            <v>N/A</v>
          </cell>
          <cell r="AY345" t="str">
            <v>N/A</v>
          </cell>
          <cell r="AZ345" t="str">
            <v>N/A</v>
          </cell>
          <cell r="BA345" t="e">
            <v>#VALUE!</v>
          </cell>
          <cell r="BB345" t="str">
            <v>N/A</v>
          </cell>
          <cell r="BC345" t="str">
            <v>N/A</v>
          </cell>
          <cell r="BD345" t="str">
            <v>N/A</v>
          </cell>
          <cell r="BE345" t="str">
            <v>N/A</v>
          </cell>
          <cell r="BF345" t="str">
            <v>N/A</v>
          </cell>
          <cell r="BG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  <cell r="AI346" t="str">
            <v>N/A</v>
          </cell>
          <cell r="AJ346" t="str">
            <v>N/A</v>
          </cell>
          <cell r="AK346" t="str">
            <v>N/A</v>
          </cell>
          <cell r="AL346" t="str">
            <v>N/A</v>
          </cell>
          <cell r="AM346" t="str">
            <v>N/A</v>
          </cell>
          <cell r="AN346" t="str">
            <v>N/A</v>
          </cell>
          <cell r="AO346" t="str">
            <v>N/A</v>
          </cell>
          <cell r="AP346" t="str">
            <v>N/A</v>
          </cell>
          <cell r="AQ346" t="str">
            <v>N/A</v>
          </cell>
          <cell r="AR346" t="str">
            <v>N/A</v>
          </cell>
          <cell r="AS346" t="str">
            <v>N/A</v>
          </cell>
          <cell r="AT346" t="str">
            <v>N/A</v>
          </cell>
          <cell r="AU346" t="str">
            <v>N/A</v>
          </cell>
          <cell r="AV346" t="str">
            <v>N/A</v>
          </cell>
          <cell r="AW346" t="str">
            <v>N/A</v>
          </cell>
          <cell r="AX346" t="str">
            <v>N/A</v>
          </cell>
          <cell r="AY346" t="str">
            <v>N/A</v>
          </cell>
          <cell r="AZ346" t="str">
            <v>N/A</v>
          </cell>
          <cell r="BA346" t="e">
            <v>#VALUE!</v>
          </cell>
          <cell r="BB346" t="str">
            <v>N/A</v>
          </cell>
          <cell r="BC346" t="str">
            <v>N/A</v>
          </cell>
          <cell r="BD346" t="str">
            <v>N/A</v>
          </cell>
          <cell r="BE346" t="str">
            <v>N/A</v>
          </cell>
          <cell r="BF346" t="str">
            <v>N/A</v>
          </cell>
          <cell r="BG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  <cell r="AI347" t="str">
            <v>N/A</v>
          </cell>
          <cell r="AJ347" t="str">
            <v>N/A</v>
          </cell>
          <cell r="AK347" t="str">
            <v>N/A</v>
          </cell>
          <cell r="AL347" t="str">
            <v>N/A</v>
          </cell>
          <cell r="AM347" t="str">
            <v>N/A</v>
          </cell>
          <cell r="AN347" t="str">
            <v>N/A</v>
          </cell>
          <cell r="AO347" t="str">
            <v>N/A</v>
          </cell>
          <cell r="AP347" t="str">
            <v>N/A</v>
          </cell>
          <cell r="AQ347" t="str">
            <v>N/A</v>
          </cell>
          <cell r="AR347" t="str">
            <v>N/A</v>
          </cell>
          <cell r="AS347" t="str">
            <v>N/A</v>
          </cell>
          <cell r="AT347" t="str">
            <v>N/A</v>
          </cell>
          <cell r="AU347" t="str">
            <v>N/A</v>
          </cell>
          <cell r="AV347" t="str">
            <v>N/A</v>
          </cell>
          <cell r="AW347" t="str">
            <v>N/A</v>
          </cell>
          <cell r="AX347" t="str">
            <v>N/A</v>
          </cell>
          <cell r="AY347" t="str">
            <v>N/A</v>
          </cell>
          <cell r="AZ347" t="str">
            <v>N/A</v>
          </cell>
          <cell r="BA347" t="e">
            <v>#VALUE!</v>
          </cell>
          <cell r="BB347" t="str">
            <v>N/A</v>
          </cell>
          <cell r="BC347" t="str">
            <v>N/A</v>
          </cell>
          <cell r="BD347" t="str">
            <v>N/A</v>
          </cell>
          <cell r="BE347" t="str">
            <v>N/A</v>
          </cell>
          <cell r="BF347" t="str">
            <v>N/A</v>
          </cell>
          <cell r="BG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  <cell r="AI348" t="str">
            <v>N/A</v>
          </cell>
          <cell r="AJ348" t="str">
            <v>N/A</v>
          </cell>
          <cell r="AK348" t="str">
            <v>N/A</v>
          </cell>
          <cell r="AL348" t="str">
            <v>N/A</v>
          </cell>
          <cell r="AM348" t="str">
            <v>N/A</v>
          </cell>
          <cell r="AN348" t="str">
            <v>N/A</v>
          </cell>
          <cell r="AO348" t="str">
            <v>N/A</v>
          </cell>
          <cell r="AP348" t="str">
            <v>N/A</v>
          </cell>
          <cell r="AQ348" t="str">
            <v>N/A</v>
          </cell>
          <cell r="AR348" t="str">
            <v>N/A</v>
          </cell>
          <cell r="AS348" t="str">
            <v>N/A</v>
          </cell>
          <cell r="AT348" t="str">
            <v>N/A</v>
          </cell>
          <cell r="AU348" t="str">
            <v>N/A</v>
          </cell>
          <cell r="AV348" t="str">
            <v>N/A</v>
          </cell>
          <cell r="AW348" t="str">
            <v>N/A</v>
          </cell>
          <cell r="AX348" t="str">
            <v>N/A</v>
          </cell>
          <cell r="AY348" t="str">
            <v>N/A</v>
          </cell>
          <cell r="AZ348" t="str">
            <v>N/A</v>
          </cell>
          <cell r="BA348" t="e">
            <v>#VALUE!</v>
          </cell>
          <cell r="BB348" t="str">
            <v>N/A</v>
          </cell>
          <cell r="BC348" t="str">
            <v>N/A</v>
          </cell>
          <cell r="BD348" t="str">
            <v>N/A</v>
          </cell>
          <cell r="BE348" t="str">
            <v>N/A</v>
          </cell>
          <cell r="BF348" t="str">
            <v>N/A</v>
          </cell>
          <cell r="BG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  <cell r="AI349" t="str">
            <v>N/A</v>
          </cell>
          <cell r="AJ349" t="str">
            <v>N/A</v>
          </cell>
          <cell r="AK349" t="str">
            <v>N/A</v>
          </cell>
          <cell r="AL349" t="str">
            <v>N/A</v>
          </cell>
          <cell r="AM349" t="str">
            <v>N/A</v>
          </cell>
          <cell r="AN349" t="str">
            <v>N/A</v>
          </cell>
          <cell r="AO349" t="str">
            <v>N/A</v>
          </cell>
          <cell r="AP349" t="str">
            <v>N/A</v>
          </cell>
          <cell r="AQ349" t="str">
            <v>N/A</v>
          </cell>
          <cell r="AR349" t="str">
            <v>N/A</v>
          </cell>
          <cell r="AS349" t="str">
            <v>N/A</v>
          </cell>
          <cell r="AT349" t="str">
            <v>N/A</v>
          </cell>
          <cell r="AU349" t="str">
            <v>N/A</v>
          </cell>
          <cell r="AV349" t="str">
            <v>N/A</v>
          </cell>
          <cell r="AW349" t="str">
            <v>N/A</v>
          </cell>
          <cell r="AX349" t="str">
            <v>N/A</v>
          </cell>
          <cell r="AY349" t="str">
            <v>N/A</v>
          </cell>
          <cell r="AZ349" t="str">
            <v>N/A</v>
          </cell>
          <cell r="BA349" t="e">
            <v>#VALUE!</v>
          </cell>
          <cell r="BB349" t="str">
            <v>N/A</v>
          </cell>
          <cell r="BC349" t="str">
            <v>N/A</v>
          </cell>
          <cell r="BD349" t="str">
            <v>N/A</v>
          </cell>
          <cell r="BE349" t="str">
            <v>N/A</v>
          </cell>
          <cell r="BF349" t="str">
            <v>N/A</v>
          </cell>
          <cell r="BG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  <cell r="AI350" t="str">
            <v>N/A</v>
          </cell>
          <cell r="AJ350" t="str">
            <v>N/A</v>
          </cell>
          <cell r="AK350" t="str">
            <v>N/A</v>
          </cell>
          <cell r="AL350" t="str">
            <v>N/A</v>
          </cell>
          <cell r="AM350" t="str">
            <v>N/A</v>
          </cell>
          <cell r="AN350" t="str">
            <v>N/A</v>
          </cell>
          <cell r="AO350" t="str">
            <v>N/A</v>
          </cell>
          <cell r="AP350" t="str">
            <v>N/A</v>
          </cell>
          <cell r="AQ350" t="str">
            <v>N/A</v>
          </cell>
          <cell r="AR350" t="str">
            <v>N/A</v>
          </cell>
          <cell r="AS350" t="str">
            <v>N/A</v>
          </cell>
          <cell r="AT350" t="str">
            <v>N/A</v>
          </cell>
          <cell r="AU350" t="str">
            <v>N/A</v>
          </cell>
          <cell r="AV350" t="str">
            <v>N/A</v>
          </cell>
          <cell r="AW350" t="str">
            <v>N/A</v>
          </cell>
          <cell r="AX350" t="str">
            <v>N/A</v>
          </cell>
          <cell r="AY350" t="str">
            <v>N/A</v>
          </cell>
          <cell r="AZ350" t="str">
            <v>N/A</v>
          </cell>
          <cell r="BA350" t="e">
            <v>#VALUE!</v>
          </cell>
          <cell r="BB350" t="str">
            <v>N/A</v>
          </cell>
          <cell r="BC350" t="str">
            <v>N/A</v>
          </cell>
          <cell r="BD350" t="str">
            <v>N/A</v>
          </cell>
          <cell r="BE350" t="str">
            <v>N/A</v>
          </cell>
          <cell r="BF350" t="str">
            <v>N/A</v>
          </cell>
          <cell r="BG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  <cell r="AI351" t="str">
            <v>N/A</v>
          </cell>
          <cell r="AJ351" t="str">
            <v>N/A</v>
          </cell>
          <cell r="AK351" t="str">
            <v>N/A</v>
          </cell>
          <cell r="AL351" t="str">
            <v>N/A</v>
          </cell>
          <cell r="AM351" t="str">
            <v>N/A</v>
          </cell>
          <cell r="AN351" t="str">
            <v>N/A</v>
          </cell>
          <cell r="AO351" t="str">
            <v>N/A</v>
          </cell>
          <cell r="AP351" t="str">
            <v>N/A</v>
          </cell>
          <cell r="AQ351" t="str">
            <v>N/A</v>
          </cell>
          <cell r="AR351" t="str">
            <v>N/A</v>
          </cell>
          <cell r="AS351" t="str">
            <v>N/A</v>
          </cell>
          <cell r="AT351" t="str">
            <v>N/A</v>
          </cell>
          <cell r="AU351" t="str">
            <v>N/A</v>
          </cell>
          <cell r="AV351" t="str">
            <v>N/A</v>
          </cell>
          <cell r="AW351" t="str">
            <v>N/A</v>
          </cell>
          <cell r="AX351" t="str">
            <v>N/A</v>
          </cell>
          <cell r="AY351" t="str">
            <v>N/A</v>
          </cell>
          <cell r="AZ351" t="str">
            <v>N/A</v>
          </cell>
          <cell r="BA351" t="e">
            <v>#VALUE!</v>
          </cell>
          <cell r="BB351" t="str">
            <v>N/A</v>
          </cell>
          <cell r="BC351" t="str">
            <v>N/A</v>
          </cell>
          <cell r="BD351" t="str">
            <v>N/A</v>
          </cell>
          <cell r="BE351" t="str">
            <v>N/A</v>
          </cell>
          <cell r="BF351" t="str">
            <v>N/A</v>
          </cell>
          <cell r="BG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  <cell r="AI352" t="str">
            <v>N/A</v>
          </cell>
          <cell r="AJ352" t="str">
            <v>N/A</v>
          </cell>
          <cell r="AK352" t="str">
            <v>N/A</v>
          </cell>
          <cell r="AL352" t="str">
            <v>N/A</v>
          </cell>
          <cell r="AM352" t="str">
            <v>N/A</v>
          </cell>
          <cell r="AN352" t="str">
            <v>N/A</v>
          </cell>
          <cell r="AO352" t="str">
            <v>N/A</v>
          </cell>
          <cell r="AP352" t="str">
            <v>N/A</v>
          </cell>
          <cell r="AQ352" t="str">
            <v>N/A</v>
          </cell>
          <cell r="AR352" t="str">
            <v>N/A</v>
          </cell>
          <cell r="AS352" t="str">
            <v>N/A</v>
          </cell>
          <cell r="AT352" t="str">
            <v>N/A</v>
          </cell>
          <cell r="AU352" t="str">
            <v>N/A</v>
          </cell>
          <cell r="AV352" t="str">
            <v>N/A</v>
          </cell>
          <cell r="AW352" t="str">
            <v>N/A</v>
          </cell>
          <cell r="AX352" t="str">
            <v>N/A</v>
          </cell>
          <cell r="AY352" t="str">
            <v>N/A</v>
          </cell>
          <cell r="AZ352" t="str">
            <v>N/A</v>
          </cell>
          <cell r="BA352" t="e">
            <v>#VALUE!</v>
          </cell>
          <cell r="BB352" t="str">
            <v>N/A</v>
          </cell>
          <cell r="BC352" t="str">
            <v>N/A</v>
          </cell>
          <cell r="BD352" t="str">
            <v>N/A</v>
          </cell>
          <cell r="BE352" t="str">
            <v>N/A</v>
          </cell>
          <cell r="BF352" t="str">
            <v>N/A</v>
          </cell>
          <cell r="BG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  <cell r="AI353" t="str">
            <v>N/A</v>
          </cell>
          <cell r="AJ353" t="str">
            <v>N/A</v>
          </cell>
          <cell r="AK353" t="str">
            <v>N/A</v>
          </cell>
          <cell r="AL353" t="str">
            <v>N/A</v>
          </cell>
          <cell r="AM353" t="str">
            <v>N/A</v>
          </cell>
          <cell r="AN353" t="str">
            <v>N/A</v>
          </cell>
          <cell r="AO353" t="str">
            <v>N/A</v>
          </cell>
          <cell r="AP353" t="str">
            <v>N/A</v>
          </cell>
          <cell r="AQ353" t="str">
            <v>N/A</v>
          </cell>
          <cell r="AR353" t="str">
            <v>N/A</v>
          </cell>
          <cell r="AS353" t="str">
            <v>N/A</v>
          </cell>
          <cell r="AT353" t="str">
            <v>N/A</v>
          </cell>
          <cell r="AU353" t="str">
            <v>N/A</v>
          </cell>
          <cell r="AV353" t="str">
            <v>N/A</v>
          </cell>
          <cell r="AW353" t="str">
            <v>N/A</v>
          </cell>
          <cell r="AX353" t="str">
            <v>N/A</v>
          </cell>
          <cell r="AY353" t="str">
            <v>N/A</v>
          </cell>
          <cell r="AZ353" t="str">
            <v>N/A</v>
          </cell>
          <cell r="BA353" t="e">
            <v>#VALUE!</v>
          </cell>
          <cell r="BB353" t="str">
            <v>N/A</v>
          </cell>
          <cell r="BC353" t="str">
            <v>N/A</v>
          </cell>
          <cell r="BD353" t="str">
            <v>N/A</v>
          </cell>
          <cell r="BE353" t="str">
            <v>N/A</v>
          </cell>
          <cell r="BF353" t="str">
            <v>N/A</v>
          </cell>
          <cell r="BG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  <cell r="AI354" t="str">
            <v>N/A</v>
          </cell>
          <cell r="AJ354" t="str">
            <v>N/A</v>
          </cell>
          <cell r="AK354" t="str">
            <v>N/A</v>
          </cell>
          <cell r="AL354" t="str">
            <v>N/A</v>
          </cell>
          <cell r="AM354" t="str">
            <v>N/A</v>
          </cell>
          <cell r="AN354" t="str">
            <v>N/A</v>
          </cell>
          <cell r="AO354" t="str">
            <v>N/A</v>
          </cell>
          <cell r="AP354" t="str">
            <v>N/A</v>
          </cell>
          <cell r="AQ354" t="str">
            <v>N/A</v>
          </cell>
          <cell r="AR354" t="str">
            <v>N/A</v>
          </cell>
          <cell r="AS354" t="str">
            <v>N/A</v>
          </cell>
          <cell r="AT354" t="str">
            <v>N/A</v>
          </cell>
          <cell r="AU354" t="str">
            <v>N/A</v>
          </cell>
          <cell r="AV354" t="str">
            <v>N/A</v>
          </cell>
          <cell r="AW354" t="str">
            <v>N/A</v>
          </cell>
          <cell r="AX354" t="str">
            <v>N/A</v>
          </cell>
          <cell r="AY354" t="str">
            <v>N/A</v>
          </cell>
          <cell r="AZ354" t="str">
            <v>N/A</v>
          </cell>
          <cell r="BA354" t="e">
            <v>#VALUE!</v>
          </cell>
          <cell r="BB354" t="str">
            <v>N/A</v>
          </cell>
          <cell r="BC354" t="str">
            <v>N/A</v>
          </cell>
          <cell r="BD354" t="str">
            <v>N/A</v>
          </cell>
          <cell r="BE354" t="str">
            <v>N/A</v>
          </cell>
          <cell r="BF354" t="str">
            <v>N/A</v>
          </cell>
          <cell r="BG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  <cell r="AI355" t="str">
            <v>N/A</v>
          </cell>
          <cell r="AJ355" t="str">
            <v>N/A</v>
          </cell>
          <cell r="AK355" t="str">
            <v>N/A</v>
          </cell>
          <cell r="AL355" t="str">
            <v>N/A</v>
          </cell>
          <cell r="AM355" t="str">
            <v>N/A</v>
          </cell>
          <cell r="AN355" t="str">
            <v>N/A</v>
          </cell>
          <cell r="AO355" t="str">
            <v>N/A</v>
          </cell>
          <cell r="AP355" t="str">
            <v>N/A</v>
          </cell>
          <cell r="AQ355" t="str">
            <v>N/A</v>
          </cell>
          <cell r="AR355" t="str">
            <v>N/A</v>
          </cell>
          <cell r="AS355" t="str">
            <v>N/A</v>
          </cell>
          <cell r="AT355" t="str">
            <v>N/A</v>
          </cell>
          <cell r="AU355" t="str">
            <v>N/A</v>
          </cell>
          <cell r="AV355" t="str">
            <v>N/A</v>
          </cell>
          <cell r="AW355" t="str">
            <v>N/A</v>
          </cell>
          <cell r="AX355" t="str">
            <v>N/A</v>
          </cell>
          <cell r="AY355" t="str">
            <v>N/A</v>
          </cell>
          <cell r="AZ355" t="str">
            <v>N/A</v>
          </cell>
          <cell r="BA355" t="e">
            <v>#VALUE!</v>
          </cell>
          <cell r="BB355" t="str">
            <v>N/A</v>
          </cell>
          <cell r="BC355" t="str">
            <v>N/A</v>
          </cell>
          <cell r="BD355" t="str">
            <v>N/A</v>
          </cell>
          <cell r="BE355" t="str">
            <v>N/A</v>
          </cell>
          <cell r="BF355" t="str">
            <v>N/A</v>
          </cell>
          <cell r="BG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 t="str">
            <v>N/A</v>
          </cell>
          <cell r="AI356" t="str">
            <v>N/A</v>
          </cell>
          <cell r="AJ356" t="str">
            <v>N/A</v>
          </cell>
          <cell r="AK356" t="str">
            <v>N/A</v>
          </cell>
          <cell r="AL356" t="str">
            <v>N/A</v>
          </cell>
          <cell r="AM356" t="str">
            <v>N/A</v>
          </cell>
          <cell r="AN356" t="str">
            <v>N/A</v>
          </cell>
          <cell r="AO356" t="str">
            <v>N/A</v>
          </cell>
          <cell r="AP356" t="str">
            <v>N/A</v>
          </cell>
          <cell r="AQ356" t="str">
            <v>N/A</v>
          </cell>
          <cell r="AR356" t="str">
            <v>N/A</v>
          </cell>
          <cell r="AS356" t="str">
            <v>N/A</v>
          </cell>
          <cell r="AT356" t="str">
            <v>N/A</v>
          </cell>
          <cell r="AU356" t="str">
            <v>N/A</v>
          </cell>
          <cell r="AV356" t="str">
            <v>N/A</v>
          </cell>
          <cell r="AW356" t="str">
            <v>N/A</v>
          </cell>
          <cell r="AX356" t="str">
            <v>N/A</v>
          </cell>
          <cell r="AY356" t="str">
            <v>N/A</v>
          </cell>
          <cell r="AZ356" t="str">
            <v>N/A</v>
          </cell>
          <cell r="BA356" t="e">
            <v>#VALUE!</v>
          </cell>
          <cell r="BB356" t="str">
            <v>N/A</v>
          </cell>
          <cell r="BC356" t="str">
            <v>N/A</v>
          </cell>
          <cell r="BD356" t="str">
            <v>N/A</v>
          </cell>
          <cell r="BE356" t="str">
            <v>N/A</v>
          </cell>
          <cell r="BF356" t="str">
            <v>N/A</v>
          </cell>
          <cell r="BG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  <cell r="AI357" t="str">
            <v>N/A</v>
          </cell>
          <cell r="AJ357" t="str">
            <v>N/A</v>
          </cell>
          <cell r="AK357" t="str">
            <v>N/A</v>
          </cell>
          <cell r="AL357" t="str">
            <v>N/A</v>
          </cell>
          <cell r="AM357" t="str">
            <v>N/A</v>
          </cell>
          <cell r="AN357" t="str">
            <v>N/A</v>
          </cell>
          <cell r="AO357" t="str">
            <v>N/A</v>
          </cell>
          <cell r="AP357" t="str">
            <v>N/A</v>
          </cell>
          <cell r="AQ357" t="str">
            <v>N/A</v>
          </cell>
          <cell r="AR357" t="str">
            <v>N/A</v>
          </cell>
          <cell r="AS357" t="str">
            <v>N/A</v>
          </cell>
          <cell r="AT357" t="str">
            <v>N/A</v>
          </cell>
          <cell r="AU357" t="str">
            <v>N/A</v>
          </cell>
          <cell r="AV357" t="str">
            <v>N/A</v>
          </cell>
          <cell r="AW357" t="str">
            <v>N/A</v>
          </cell>
          <cell r="AX357" t="str">
            <v>N/A</v>
          </cell>
          <cell r="AY357" t="str">
            <v>N/A</v>
          </cell>
          <cell r="AZ357" t="str">
            <v>N/A</v>
          </cell>
          <cell r="BA357" t="e">
            <v>#VALUE!</v>
          </cell>
          <cell r="BB357" t="str">
            <v>N/A</v>
          </cell>
          <cell r="BC357" t="str">
            <v>N/A</v>
          </cell>
          <cell r="BD357" t="str">
            <v>N/A</v>
          </cell>
          <cell r="BE357" t="str">
            <v>N/A</v>
          </cell>
          <cell r="BF357" t="str">
            <v>N/A</v>
          </cell>
          <cell r="BG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  <cell r="AI358" t="str">
            <v>N/A</v>
          </cell>
          <cell r="AJ358" t="str">
            <v>N/A</v>
          </cell>
          <cell r="AK358" t="str">
            <v>N/A</v>
          </cell>
          <cell r="AL358" t="str">
            <v>N/A</v>
          </cell>
          <cell r="AM358" t="str">
            <v>N/A</v>
          </cell>
          <cell r="AN358" t="str">
            <v>N/A</v>
          </cell>
          <cell r="AO358" t="str">
            <v>N/A</v>
          </cell>
          <cell r="AP358" t="str">
            <v>N/A</v>
          </cell>
          <cell r="AQ358" t="str">
            <v>N/A</v>
          </cell>
          <cell r="AR358" t="str">
            <v>N/A</v>
          </cell>
          <cell r="AS358" t="str">
            <v>N/A</v>
          </cell>
          <cell r="AT358" t="str">
            <v>N/A</v>
          </cell>
          <cell r="AU358" t="str">
            <v>N/A</v>
          </cell>
          <cell r="AV358" t="str">
            <v>N/A</v>
          </cell>
          <cell r="AW358" t="str">
            <v>N/A</v>
          </cell>
          <cell r="AX358" t="str">
            <v>N/A</v>
          </cell>
          <cell r="AY358" t="str">
            <v>N/A</v>
          </cell>
          <cell r="AZ358" t="str">
            <v>N/A</v>
          </cell>
          <cell r="BA358" t="e">
            <v>#VALUE!</v>
          </cell>
          <cell r="BB358" t="str">
            <v>N/A</v>
          </cell>
          <cell r="BC358" t="str">
            <v>N/A</v>
          </cell>
          <cell r="BD358" t="str">
            <v>N/A</v>
          </cell>
          <cell r="BE358" t="str">
            <v>N/A</v>
          </cell>
          <cell r="BF358" t="str">
            <v>N/A</v>
          </cell>
          <cell r="BG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  <cell r="AI359" t="str">
            <v>N/A</v>
          </cell>
          <cell r="AJ359" t="str">
            <v>N/A</v>
          </cell>
          <cell r="AK359" t="str">
            <v>N/A</v>
          </cell>
          <cell r="AL359" t="str">
            <v>N/A</v>
          </cell>
          <cell r="AM359" t="str">
            <v>N/A</v>
          </cell>
          <cell r="AN359" t="str">
            <v>N/A</v>
          </cell>
          <cell r="AO359" t="str">
            <v>N/A</v>
          </cell>
          <cell r="AP359" t="str">
            <v>N/A</v>
          </cell>
          <cell r="AQ359" t="str">
            <v>N/A</v>
          </cell>
          <cell r="AR359" t="str">
            <v>N/A</v>
          </cell>
          <cell r="AS359" t="str">
            <v>N/A</v>
          </cell>
          <cell r="AT359" t="str">
            <v>N/A</v>
          </cell>
          <cell r="AU359" t="str">
            <v>N/A</v>
          </cell>
          <cell r="AV359" t="str">
            <v>N/A</v>
          </cell>
          <cell r="AW359" t="str">
            <v>N/A</v>
          </cell>
          <cell r="AX359" t="str">
            <v>N/A</v>
          </cell>
          <cell r="AY359" t="str">
            <v>N/A</v>
          </cell>
          <cell r="AZ359" t="str">
            <v>N/A</v>
          </cell>
          <cell r="BA359" t="e">
            <v>#VALUE!</v>
          </cell>
          <cell r="BB359" t="str">
            <v>N/A</v>
          </cell>
          <cell r="BC359" t="str">
            <v>N/A</v>
          </cell>
          <cell r="BD359" t="str">
            <v>N/A</v>
          </cell>
          <cell r="BE359" t="str">
            <v>N/A</v>
          </cell>
          <cell r="BF359" t="str">
            <v>N/A</v>
          </cell>
          <cell r="BG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  <cell r="AI360" t="str">
            <v>N/A</v>
          </cell>
          <cell r="AJ360" t="str">
            <v>N/A</v>
          </cell>
          <cell r="AK360" t="str">
            <v>N/A</v>
          </cell>
          <cell r="AL360" t="str">
            <v>N/A</v>
          </cell>
          <cell r="AM360" t="str">
            <v>N/A</v>
          </cell>
          <cell r="AN360" t="str">
            <v>N/A</v>
          </cell>
          <cell r="AO360" t="str">
            <v>N/A</v>
          </cell>
          <cell r="AP360" t="str">
            <v>N/A</v>
          </cell>
          <cell r="AQ360" t="str">
            <v>N/A</v>
          </cell>
          <cell r="AR360" t="str">
            <v>N/A</v>
          </cell>
          <cell r="AS360" t="str">
            <v>N/A</v>
          </cell>
          <cell r="AT360" t="str">
            <v>N/A</v>
          </cell>
          <cell r="AU360" t="str">
            <v>N/A</v>
          </cell>
          <cell r="AV360" t="str">
            <v>N/A</v>
          </cell>
          <cell r="AW360" t="str">
            <v>N/A</v>
          </cell>
          <cell r="AX360" t="str">
            <v>N/A</v>
          </cell>
          <cell r="AY360" t="str">
            <v>N/A</v>
          </cell>
          <cell r="AZ360" t="str">
            <v>N/A</v>
          </cell>
          <cell r="BA360" t="e">
            <v>#VALUE!</v>
          </cell>
          <cell r="BB360" t="str">
            <v>N/A</v>
          </cell>
          <cell r="BC360" t="str">
            <v>N/A</v>
          </cell>
          <cell r="BD360" t="str">
            <v>N/A</v>
          </cell>
          <cell r="BE360" t="str">
            <v>N/A</v>
          </cell>
          <cell r="BF360" t="str">
            <v>N/A</v>
          </cell>
          <cell r="BG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  <cell r="AI361" t="str">
            <v>N/A</v>
          </cell>
          <cell r="AJ361" t="str">
            <v>N/A</v>
          </cell>
          <cell r="AK361" t="str">
            <v>N/A</v>
          </cell>
          <cell r="AL361" t="str">
            <v>N/A</v>
          </cell>
          <cell r="AM361" t="str">
            <v>N/A</v>
          </cell>
          <cell r="AN361" t="str">
            <v>N/A</v>
          </cell>
          <cell r="AO361" t="str">
            <v>N/A</v>
          </cell>
          <cell r="AP361" t="str">
            <v>N/A</v>
          </cell>
          <cell r="AQ361" t="str">
            <v>N/A</v>
          </cell>
          <cell r="AR361" t="str">
            <v>N/A</v>
          </cell>
          <cell r="AS361" t="str">
            <v>N/A</v>
          </cell>
          <cell r="AT361" t="str">
            <v>N/A</v>
          </cell>
          <cell r="AU361" t="str">
            <v>N/A</v>
          </cell>
          <cell r="AV361" t="str">
            <v>N/A</v>
          </cell>
          <cell r="AW361" t="str">
            <v>N/A</v>
          </cell>
          <cell r="AX361" t="str">
            <v>N/A</v>
          </cell>
          <cell r="AY361" t="str">
            <v>N/A</v>
          </cell>
          <cell r="AZ361" t="str">
            <v>N/A</v>
          </cell>
          <cell r="BA361" t="e">
            <v>#VALUE!</v>
          </cell>
          <cell r="BB361" t="str">
            <v>N/A</v>
          </cell>
          <cell r="BC361" t="str">
            <v>N/A</v>
          </cell>
          <cell r="BD361" t="str">
            <v>N/A</v>
          </cell>
          <cell r="BE361" t="str">
            <v>N/A</v>
          </cell>
          <cell r="BF361" t="str">
            <v>N/A</v>
          </cell>
          <cell r="BG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  <cell r="AI362" t="str">
            <v>N/A</v>
          </cell>
          <cell r="AJ362" t="str">
            <v>N/A</v>
          </cell>
          <cell r="AK362" t="str">
            <v>N/A</v>
          </cell>
          <cell r="AL362" t="str">
            <v>N/A</v>
          </cell>
          <cell r="AM362" t="str">
            <v>N/A</v>
          </cell>
          <cell r="AN362" t="str">
            <v>N/A</v>
          </cell>
          <cell r="AO362" t="str">
            <v>N/A</v>
          </cell>
          <cell r="AP362" t="str">
            <v>N/A</v>
          </cell>
          <cell r="AQ362" t="str">
            <v>N/A</v>
          </cell>
          <cell r="AR362" t="str">
            <v>N/A</v>
          </cell>
          <cell r="AS362" t="str">
            <v>N/A</v>
          </cell>
          <cell r="AT362" t="str">
            <v>N/A</v>
          </cell>
          <cell r="AU362" t="str">
            <v>N/A</v>
          </cell>
          <cell r="AV362" t="str">
            <v>N/A</v>
          </cell>
          <cell r="AW362" t="str">
            <v>N/A</v>
          </cell>
          <cell r="AX362" t="str">
            <v>N/A</v>
          </cell>
          <cell r="AY362" t="str">
            <v>N/A</v>
          </cell>
          <cell r="AZ362" t="str">
            <v>N/A</v>
          </cell>
          <cell r="BA362" t="e">
            <v>#VALUE!</v>
          </cell>
          <cell r="BB362" t="str">
            <v>N/A</v>
          </cell>
          <cell r="BC362" t="str">
            <v>N/A</v>
          </cell>
          <cell r="BD362" t="str">
            <v>N/A</v>
          </cell>
          <cell r="BE362" t="str">
            <v>N/A</v>
          </cell>
          <cell r="BF362" t="str">
            <v>N/A</v>
          </cell>
          <cell r="BG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  <cell r="AI363" t="str">
            <v>N/A</v>
          </cell>
          <cell r="AJ363" t="str">
            <v>N/A</v>
          </cell>
          <cell r="AK363" t="str">
            <v>N/A</v>
          </cell>
          <cell r="AL363" t="str">
            <v>N/A</v>
          </cell>
          <cell r="AM363" t="str">
            <v>N/A</v>
          </cell>
          <cell r="AN363" t="str">
            <v>N/A</v>
          </cell>
          <cell r="AO363" t="str">
            <v>N/A</v>
          </cell>
          <cell r="AP363" t="str">
            <v>N/A</v>
          </cell>
          <cell r="AQ363" t="str">
            <v>N/A</v>
          </cell>
          <cell r="AR363" t="str">
            <v>N/A</v>
          </cell>
          <cell r="AS363" t="str">
            <v>N/A</v>
          </cell>
          <cell r="AT363" t="str">
            <v>N/A</v>
          </cell>
          <cell r="AU363" t="str">
            <v>N/A</v>
          </cell>
          <cell r="AV363" t="str">
            <v>N/A</v>
          </cell>
          <cell r="AW363" t="str">
            <v>N/A</v>
          </cell>
          <cell r="AX363" t="str">
            <v>N/A</v>
          </cell>
          <cell r="AY363" t="str">
            <v>N/A</v>
          </cell>
          <cell r="AZ363" t="str">
            <v>N/A</v>
          </cell>
          <cell r="BA363" t="e">
            <v>#VALUE!</v>
          </cell>
          <cell r="BB363" t="str">
            <v>N/A</v>
          </cell>
          <cell r="BC363" t="str">
            <v>N/A</v>
          </cell>
          <cell r="BD363" t="str">
            <v>N/A</v>
          </cell>
          <cell r="BE363" t="str">
            <v>N/A</v>
          </cell>
          <cell r="BF363" t="str">
            <v>N/A</v>
          </cell>
          <cell r="BG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  <cell r="AI364" t="str">
            <v>N/A</v>
          </cell>
          <cell r="AJ364" t="str">
            <v>N/A</v>
          </cell>
          <cell r="AK364" t="str">
            <v>N/A</v>
          </cell>
          <cell r="AL364" t="str">
            <v>N/A</v>
          </cell>
          <cell r="AM364" t="str">
            <v>N/A</v>
          </cell>
          <cell r="AN364" t="str">
            <v>N/A</v>
          </cell>
          <cell r="AO364" t="str">
            <v>N/A</v>
          </cell>
          <cell r="AP364" t="str">
            <v>N/A</v>
          </cell>
          <cell r="AQ364" t="str">
            <v>N/A</v>
          </cell>
          <cell r="AR364" t="str">
            <v>N/A</v>
          </cell>
          <cell r="AS364" t="str">
            <v>N/A</v>
          </cell>
          <cell r="AT364" t="str">
            <v>N/A</v>
          </cell>
          <cell r="AU364" t="str">
            <v>N/A</v>
          </cell>
          <cell r="AV364" t="str">
            <v>N/A</v>
          </cell>
          <cell r="AW364" t="str">
            <v>N/A</v>
          </cell>
          <cell r="AX364" t="str">
            <v>N/A</v>
          </cell>
          <cell r="AY364" t="str">
            <v>N/A</v>
          </cell>
          <cell r="AZ364" t="str">
            <v>N/A</v>
          </cell>
          <cell r="BA364" t="e">
            <v>#VALUE!</v>
          </cell>
          <cell r="BB364" t="str">
            <v>N/A</v>
          </cell>
          <cell r="BC364" t="str">
            <v>N/A</v>
          </cell>
          <cell r="BD364" t="str">
            <v>N/A</v>
          </cell>
          <cell r="BE364" t="str">
            <v>N/A</v>
          </cell>
          <cell r="BF364" t="str">
            <v>N/A</v>
          </cell>
          <cell r="BG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  <cell r="AI365" t="str">
            <v>N/A</v>
          </cell>
          <cell r="AJ365" t="str">
            <v>N/A</v>
          </cell>
          <cell r="AK365" t="str">
            <v>N/A</v>
          </cell>
          <cell r="AL365" t="str">
            <v>N/A</v>
          </cell>
          <cell r="AM365" t="str">
            <v>N/A</v>
          </cell>
          <cell r="AN365" t="str">
            <v>N/A</v>
          </cell>
          <cell r="AO365" t="str">
            <v>N/A</v>
          </cell>
          <cell r="AP365" t="str">
            <v>N/A</v>
          </cell>
          <cell r="AQ365" t="str">
            <v>N/A</v>
          </cell>
          <cell r="AR365" t="str">
            <v>N/A</v>
          </cell>
          <cell r="AS365" t="str">
            <v>N/A</v>
          </cell>
          <cell r="AT365" t="str">
            <v>N/A</v>
          </cell>
          <cell r="AU365" t="str">
            <v>N/A</v>
          </cell>
          <cell r="AV365" t="str">
            <v>N/A</v>
          </cell>
          <cell r="AW365" t="str">
            <v>N/A</v>
          </cell>
          <cell r="AX365" t="str">
            <v>N/A</v>
          </cell>
          <cell r="AY365" t="str">
            <v>N/A</v>
          </cell>
          <cell r="AZ365" t="str">
            <v>N/A</v>
          </cell>
          <cell r="BA365" t="e">
            <v>#VALUE!</v>
          </cell>
          <cell r="BB365" t="str">
            <v>N/A</v>
          </cell>
          <cell r="BC365" t="str">
            <v>N/A</v>
          </cell>
          <cell r="BD365" t="str">
            <v>N/A</v>
          </cell>
          <cell r="BE365" t="str">
            <v>N/A</v>
          </cell>
          <cell r="BF365" t="str">
            <v>N/A</v>
          </cell>
          <cell r="BG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  <cell r="AI366" t="str">
            <v>N/A</v>
          </cell>
          <cell r="AJ366" t="str">
            <v>N/A</v>
          </cell>
          <cell r="AK366" t="str">
            <v>N/A</v>
          </cell>
          <cell r="AL366" t="str">
            <v>N/A</v>
          </cell>
          <cell r="AM366" t="str">
            <v>N/A</v>
          </cell>
          <cell r="AN366" t="str">
            <v>N/A</v>
          </cell>
          <cell r="AO366" t="str">
            <v>N/A</v>
          </cell>
          <cell r="AP366" t="str">
            <v>N/A</v>
          </cell>
          <cell r="AQ366" t="str">
            <v>N/A</v>
          </cell>
          <cell r="AR366" t="str">
            <v>N/A</v>
          </cell>
          <cell r="AS366" t="str">
            <v>N/A</v>
          </cell>
          <cell r="AT366" t="str">
            <v>N/A</v>
          </cell>
          <cell r="AU366" t="str">
            <v>N/A</v>
          </cell>
          <cell r="AV366" t="str">
            <v>N/A</v>
          </cell>
          <cell r="AW366" t="str">
            <v>N/A</v>
          </cell>
          <cell r="AX366" t="str">
            <v>N/A</v>
          </cell>
          <cell r="AY366" t="str">
            <v>N/A</v>
          </cell>
          <cell r="AZ366" t="str">
            <v>N/A</v>
          </cell>
          <cell r="BA366" t="e">
            <v>#VALUE!</v>
          </cell>
          <cell r="BB366" t="str">
            <v>N/A</v>
          </cell>
          <cell r="BC366" t="str">
            <v>N/A</v>
          </cell>
          <cell r="BD366" t="str">
            <v>N/A</v>
          </cell>
          <cell r="BE366" t="str">
            <v>N/A</v>
          </cell>
          <cell r="BF366" t="str">
            <v>N/A</v>
          </cell>
          <cell r="BG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  <cell r="AI367" t="str">
            <v>N/A</v>
          </cell>
          <cell r="AJ367" t="str">
            <v>N/A</v>
          </cell>
          <cell r="AK367" t="str">
            <v>N/A</v>
          </cell>
          <cell r="AL367" t="str">
            <v>N/A</v>
          </cell>
          <cell r="AM367" t="str">
            <v>N/A</v>
          </cell>
          <cell r="AN367" t="str">
            <v>N/A</v>
          </cell>
          <cell r="AO367" t="str">
            <v>N/A</v>
          </cell>
          <cell r="AP367" t="str">
            <v>N/A</v>
          </cell>
          <cell r="AQ367" t="str">
            <v>N/A</v>
          </cell>
          <cell r="AR367" t="str">
            <v>N/A</v>
          </cell>
          <cell r="AS367" t="str">
            <v>N/A</v>
          </cell>
          <cell r="AT367" t="str">
            <v>N/A</v>
          </cell>
          <cell r="AU367" t="str">
            <v>N/A</v>
          </cell>
          <cell r="AV367" t="str">
            <v>N/A</v>
          </cell>
          <cell r="AW367" t="str">
            <v>N/A</v>
          </cell>
          <cell r="AX367" t="str">
            <v>N/A</v>
          </cell>
          <cell r="AY367" t="str">
            <v>N/A</v>
          </cell>
          <cell r="AZ367" t="str">
            <v>N/A</v>
          </cell>
          <cell r="BA367" t="e">
            <v>#VALUE!</v>
          </cell>
          <cell r="BB367" t="str">
            <v>N/A</v>
          </cell>
          <cell r="BC367" t="str">
            <v>N/A</v>
          </cell>
          <cell r="BD367" t="str">
            <v>N/A</v>
          </cell>
          <cell r="BE367" t="str">
            <v>N/A</v>
          </cell>
          <cell r="BF367" t="str">
            <v>N/A</v>
          </cell>
          <cell r="BG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 t="str">
            <v>N/A</v>
          </cell>
          <cell r="AI368" t="str">
            <v>N/A</v>
          </cell>
          <cell r="AJ368" t="str">
            <v>N/A</v>
          </cell>
          <cell r="AK368" t="str">
            <v>N/A</v>
          </cell>
          <cell r="AL368" t="str">
            <v>N/A</v>
          </cell>
          <cell r="AM368" t="str">
            <v>N/A</v>
          </cell>
          <cell r="AN368" t="str">
            <v>N/A</v>
          </cell>
          <cell r="AO368" t="str">
            <v>N/A</v>
          </cell>
          <cell r="AP368" t="str">
            <v>N/A</v>
          </cell>
          <cell r="AQ368" t="str">
            <v>N/A</v>
          </cell>
          <cell r="AR368" t="str">
            <v>N/A</v>
          </cell>
          <cell r="AS368" t="str">
            <v>N/A</v>
          </cell>
          <cell r="AT368" t="str">
            <v>N/A</v>
          </cell>
          <cell r="AU368" t="str">
            <v>N/A</v>
          </cell>
          <cell r="AV368" t="str">
            <v>N/A</v>
          </cell>
          <cell r="AW368" t="str">
            <v>N/A</v>
          </cell>
          <cell r="AX368" t="str">
            <v>N/A</v>
          </cell>
          <cell r="AY368" t="str">
            <v>N/A</v>
          </cell>
          <cell r="AZ368" t="str">
            <v>N/A</v>
          </cell>
          <cell r="BA368" t="e">
            <v>#VALUE!</v>
          </cell>
          <cell r="BB368" t="str">
            <v>N/A</v>
          </cell>
          <cell r="BC368" t="str">
            <v>N/A</v>
          </cell>
          <cell r="BD368" t="str">
            <v>N/A</v>
          </cell>
          <cell r="BE368" t="str">
            <v>N/A</v>
          </cell>
          <cell r="BF368" t="str">
            <v>N/A</v>
          </cell>
          <cell r="BG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  <cell r="AI369" t="str">
            <v>N/A</v>
          </cell>
          <cell r="AJ369" t="str">
            <v>N/A</v>
          </cell>
          <cell r="AK369" t="str">
            <v>N/A</v>
          </cell>
          <cell r="AL369" t="str">
            <v>N/A</v>
          </cell>
          <cell r="AM369" t="str">
            <v>N/A</v>
          </cell>
          <cell r="AN369" t="str">
            <v>N/A</v>
          </cell>
          <cell r="AO369" t="str">
            <v>N/A</v>
          </cell>
          <cell r="AP369" t="str">
            <v>N/A</v>
          </cell>
          <cell r="AQ369" t="str">
            <v>N/A</v>
          </cell>
          <cell r="AR369" t="str">
            <v>N/A</v>
          </cell>
          <cell r="AS369" t="str">
            <v>N/A</v>
          </cell>
          <cell r="AT369" t="str">
            <v>N/A</v>
          </cell>
          <cell r="AU369" t="str">
            <v>N/A</v>
          </cell>
          <cell r="AV369" t="str">
            <v>N/A</v>
          </cell>
          <cell r="AW369" t="str">
            <v>N/A</v>
          </cell>
          <cell r="AX369" t="str">
            <v>N/A</v>
          </cell>
          <cell r="AY369" t="str">
            <v>N/A</v>
          </cell>
          <cell r="AZ369" t="str">
            <v>N/A</v>
          </cell>
          <cell r="BA369" t="e">
            <v>#VALUE!</v>
          </cell>
          <cell r="BB369" t="str">
            <v>N/A</v>
          </cell>
          <cell r="BC369" t="str">
            <v>N/A</v>
          </cell>
          <cell r="BD369" t="str">
            <v>N/A</v>
          </cell>
          <cell r="BE369" t="str">
            <v>N/A</v>
          </cell>
          <cell r="BF369" t="str">
            <v>N/A</v>
          </cell>
          <cell r="BG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I370" t="str">
            <v>N/A</v>
          </cell>
          <cell r="AJ370" t="str">
            <v>N/A</v>
          </cell>
          <cell r="AK370" t="str">
            <v>N/A</v>
          </cell>
          <cell r="AL370" t="str">
            <v>N/A</v>
          </cell>
          <cell r="AM370" t="str">
            <v>N/A</v>
          </cell>
          <cell r="AN370" t="str">
            <v>N/A</v>
          </cell>
          <cell r="AO370" t="str">
            <v>N/A</v>
          </cell>
          <cell r="AP370" t="str">
            <v>N/A</v>
          </cell>
          <cell r="AQ370" t="str">
            <v>N/A</v>
          </cell>
          <cell r="AR370" t="str">
            <v>N/A</v>
          </cell>
          <cell r="AS370" t="str">
            <v>N/A</v>
          </cell>
          <cell r="AT370" t="str">
            <v>N/A</v>
          </cell>
          <cell r="AU370" t="str">
            <v>N/A</v>
          </cell>
          <cell r="AV370" t="str">
            <v>N/A</v>
          </cell>
          <cell r="AW370" t="str">
            <v>N/A</v>
          </cell>
          <cell r="AX370" t="str">
            <v>N/A</v>
          </cell>
          <cell r="AY370" t="str">
            <v>N/A</v>
          </cell>
          <cell r="AZ370" t="str">
            <v>N/A</v>
          </cell>
          <cell r="BA370" t="e">
            <v>#VALUE!</v>
          </cell>
          <cell r="BB370" t="str">
            <v>N/A</v>
          </cell>
          <cell r="BC370" t="str">
            <v>N/A</v>
          </cell>
          <cell r="BD370" t="str">
            <v>N/A</v>
          </cell>
          <cell r="BE370" t="str">
            <v>N/A</v>
          </cell>
          <cell r="BF370" t="str">
            <v>N/A</v>
          </cell>
          <cell r="BG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  <cell r="AI371" t="str">
            <v>N/A</v>
          </cell>
          <cell r="AJ371" t="str">
            <v>N/A</v>
          </cell>
          <cell r="AK371" t="str">
            <v>N/A</v>
          </cell>
          <cell r="AL371" t="str">
            <v>N/A</v>
          </cell>
          <cell r="AM371" t="str">
            <v>N/A</v>
          </cell>
          <cell r="AN371" t="str">
            <v>N/A</v>
          </cell>
          <cell r="AO371" t="str">
            <v>N/A</v>
          </cell>
          <cell r="AP371" t="str">
            <v>N/A</v>
          </cell>
          <cell r="AQ371" t="str">
            <v>N/A</v>
          </cell>
          <cell r="AR371" t="str">
            <v>N/A</v>
          </cell>
          <cell r="AS371" t="str">
            <v>N/A</v>
          </cell>
          <cell r="AT371" t="str">
            <v>N/A</v>
          </cell>
          <cell r="AU371" t="str">
            <v>N/A</v>
          </cell>
          <cell r="AV371" t="str">
            <v>N/A</v>
          </cell>
          <cell r="AW371" t="str">
            <v>N/A</v>
          </cell>
          <cell r="AX371" t="str">
            <v>N/A</v>
          </cell>
          <cell r="AY371" t="str">
            <v>N/A</v>
          </cell>
          <cell r="AZ371" t="str">
            <v>N/A</v>
          </cell>
          <cell r="BA371" t="e">
            <v>#VALUE!</v>
          </cell>
          <cell r="BB371" t="str">
            <v>N/A</v>
          </cell>
          <cell r="BC371" t="str">
            <v>N/A</v>
          </cell>
          <cell r="BD371" t="str">
            <v>N/A</v>
          </cell>
          <cell r="BE371" t="str">
            <v>N/A</v>
          </cell>
          <cell r="BF371" t="str">
            <v>N/A</v>
          </cell>
          <cell r="BG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I372" t="str">
            <v>N/A</v>
          </cell>
          <cell r="AJ372" t="str">
            <v>N/A</v>
          </cell>
          <cell r="AK372" t="str">
            <v>N/A</v>
          </cell>
          <cell r="AL372" t="str">
            <v>N/A</v>
          </cell>
          <cell r="AM372" t="str">
            <v>N/A</v>
          </cell>
          <cell r="AN372" t="str">
            <v>N/A</v>
          </cell>
          <cell r="AO372" t="str">
            <v>N/A</v>
          </cell>
          <cell r="AP372" t="str">
            <v>N/A</v>
          </cell>
          <cell r="AQ372" t="str">
            <v>N/A</v>
          </cell>
          <cell r="AR372" t="str">
            <v>N/A</v>
          </cell>
          <cell r="AS372" t="str">
            <v>N/A</v>
          </cell>
          <cell r="AT372" t="str">
            <v>N/A</v>
          </cell>
          <cell r="AU372" t="str">
            <v>N/A</v>
          </cell>
          <cell r="AV372" t="str">
            <v>N/A</v>
          </cell>
          <cell r="AW372" t="str">
            <v>N/A</v>
          </cell>
          <cell r="AX372" t="str">
            <v>N/A</v>
          </cell>
          <cell r="AY372" t="str">
            <v>N/A</v>
          </cell>
          <cell r="AZ372" t="str">
            <v>N/A</v>
          </cell>
          <cell r="BA372" t="e">
            <v>#VALUE!</v>
          </cell>
          <cell r="BB372" t="str">
            <v>N/A</v>
          </cell>
          <cell r="BC372" t="str">
            <v>N/A</v>
          </cell>
          <cell r="BD372" t="str">
            <v>N/A</v>
          </cell>
          <cell r="BE372" t="str">
            <v>N/A</v>
          </cell>
          <cell r="BF372" t="str">
            <v>N/A</v>
          </cell>
          <cell r="BG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I373" t="str">
            <v>N/A</v>
          </cell>
          <cell r="AJ373" t="str">
            <v>N/A</v>
          </cell>
          <cell r="AK373" t="str">
            <v>N/A</v>
          </cell>
          <cell r="AL373" t="str">
            <v>N/A</v>
          </cell>
          <cell r="AM373" t="str">
            <v>N/A</v>
          </cell>
          <cell r="AN373" t="str">
            <v>N/A</v>
          </cell>
          <cell r="AO373" t="str">
            <v>N/A</v>
          </cell>
          <cell r="AP373" t="str">
            <v>N/A</v>
          </cell>
          <cell r="AQ373" t="str">
            <v>N/A</v>
          </cell>
          <cell r="AR373" t="str">
            <v>N/A</v>
          </cell>
          <cell r="AS373" t="str">
            <v>N/A</v>
          </cell>
          <cell r="AT373" t="str">
            <v>N/A</v>
          </cell>
          <cell r="AU373" t="str">
            <v>N/A</v>
          </cell>
          <cell r="AV373" t="str">
            <v>N/A</v>
          </cell>
          <cell r="AW373" t="str">
            <v>N/A</v>
          </cell>
          <cell r="AX373" t="str">
            <v>N/A</v>
          </cell>
          <cell r="AY373" t="str">
            <v>N/A</v>
          </cell>
          <cell r="AZ373" t="str">
            <v>N/A</v>
          </cell>
          <cell r="BA373" t="e">
            <v>#VALUE!</v>
          </cell>
          <cell r="BB373" t="str">
            <v>N/A</v>
          </cell>
          <cell r="BC373" t="str">
            <v>N/A</v>
          </cell>
          <cell r="BD373" t="str">
            <v>N/A</v>
          </cell>
          <cell r="BE373" t="str">
            <v>N/A</v>
          </cell>
          <cell r="BF373" t="str">
            <v>N/A</v>
          </cell>
          <cell r="BG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I374" t="str">
            <v>N/A</v>
          </cell>
          <cell r="AJ374" t="str">
            <v>N/A</v>
          </cell>
          <cell r="AK374" t="str">
            <v>N/A</v>
          </cell>
          <cell r="AL374" t="str">
            <v>N/A</v>
          </cell>
          <cell r="AM374" t="str">
            <v>N/A</v>
          </cell>
          <cell r="AN374" t="str">
            <v>N/A</v>
          </cell>
          <cell r="AO374" t="str">
            <v>N/A</v>
          </cell>
          <cell r="AP374" t="str">
            <v>N/A</v>
          </cell>
          <cell r="AQ374" t="str">
            <v>N/A</v>
          </cell>
          <cell r="AR374" t="str">
            <v>N/A</v>
          </cell>
          <cell r="AS374" t="str">
            <v>N/A</v>
          </cell>
          <cell r="AT374" t="str">
            <v>N/A</v>
          </cell>
          <cell r="AU374" t="str">
            <v>N/A</v>
          </cell>
          <cell r="AV374" t="str">
            <v>N/A</v>
          </cell>
          <cell r="AW374" t="str">
            <v>N/A</v>
          </cell>
          <cell r="AX374" t="str">
            <v>N/A</v>
          </cell>
          <cell r="AY374" t="str">
            <v>N/A</v>
          </cell>
          <cell r="AZ374" t="str">
            <v>N/A</v>
          </cell>
          <cell r="BA374" t="e">
            <v>#VALUE!</v>
          </cell>
          <cell r="BB374" t="str">
            <v>N/A</v>
          </cell>
          <cell r="BC374" t="str">
            <v>N/A</v>
          </cell>
          <cell r="BD374" t="str">
            <v>N/A</v>
          </cell>
          <cell r="BE374" t="str">
            <v>N/A</v>
          </cell>
          <cell r="BF374" t="str">
            <v>N/A</v>
          </cell>
          <cell r="BG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  <cell r="AI375" t="str">
            <v>N/A</v>
          </cell>
          <cell r="AJ375" t="str">
            <v>N/A</v>
          </cell>
          <cell r="AK375" t="str">
            <v>N/A</v>
          </cell>
          <cell r="AL375" t="str">
            <v>N/A</v>
          </cell>
          <cell r="AM375" t="str">
            <v>N/A</v>
          </cell>
          <cell r="AN375" t="str">
            <v>N/A</v>
          </cell>
          <cell r="AO375" t="str">
            <v>N/A</v>
          </cell>
          <cell r="AP375" t="str">
            <v>N/A</v>
          </cell>
          <cell r="AQ375" t="str">
            <v>N/A</v>
          </cell>
          <cell r="AR375" t="str">
            <v>N/A</v>
          </cell>
          <cell r="AS375" t="str">
            <v>N/A</v>
          </cell>
          <cell r="AT375" t="str">
            <v>N/A</v>
          </cell>
          <cell r="AU375" t="str">
            <v>N/A</v>
          </cell>
          <cell r="AV375" t="str">
            <v>N/A</v>
          </cell>
          <cell r="AW375" t="str">
            <v>N/A</v>
          </cell>
          <cell r="AX375" t="str">
            <v>N/A</v>
          </cell>
          <cell r="AY375" t="str">
            <v>N/A</v>
          </cell>
          <cell r="AZ375" t="str">
            <v>N/A</v>
          </cell>
          <cell r="BA375" t="e">
            <v>#VALUE!</v>
          </cell>
          <cell r="BB375" t="str">
            <v>N/A</v>
          </cell>
          <cell r="BC375" t="str">
            <v>N/A</v>
          </cell>
          <cell r="BD375" t="str">
            <v>N/A</v>
          </cell>
          <cell r="BE375" t="str">
            <v>N/A</v>
          </cell>
          <cell r="BF375" t="str">
            <v>N/A</v>
          </cell>
          <cell r="BG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I376" t="str">
            <v>N/A</v>
          </cell>
          <cell r="AJ376" t="str">
            <v>N/A</v>
          </cell>
          <cell r="AK376" t="str">
            <v>N/A</v>
          </cell>
          <cell r="AL376" t="str">
            <v>N/A</v>
          </cell>
          <cell r="AM376" t="str">
            <v>N/A</v>
          </cell>
          <cell r="AN376" t="str">
            <v>N/A</v>
          </cell>
          <cell r="AO376" t="str">
            <v>N/A</v>
          </cell>
          <cell r="AP376" t="str">
            <v>N/A</v>
          </cell>
          <cell r="AQ376" t="str">
            <v>N/A</v>
          </cell>
          <cell r="AR376" t="str">
            <v>N/A</v>
          </cell>
          <cell r="AS376" t="str">
            <v>N/A</v>
          </cell>
          <cell r="AT376" t="str">
            <v>N/A</v>
          </cell>
          <cell r="AU376" t="str">
            <v>N/A</v>
          </cell>
          <cell r="AV376" t="str">
            <v>N/A</v>
          </cell>
          <cell r="AW376" t="str">
            <v>N/A</v>
          </cell>
          <cell r="AX376" t="str">
            <v>N/A</v>
          </cell>
          <cell r="AY376" t="str">
            <v>N/A</v>
          </cell>
          <cell r="AZ376" t="str">
            <v>N/A</v>
          </cell>
          <cell r="BA376" t="e">
            <v>#VALUE!</v>
          </cell>
          <cell r="BB376" t="str">
            <v>N/A</v>
          </cell>
          <cell r="BC376" t="str">
            <v>N/A</v>
          </cell>
          <cell r="BD376" t="str">
            <v>N/A</v>
          </cell>
          <cell r="BE376" t="str">
            <v>N/A</v>
          </cell>
          <cell r="BF376" t="str">
            <v>N/A</v>
          </cell>
          <cell r="BG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I377" t="str">
            <v>N/A</v>
          </cell>
          <cell r="AJ377" t="str">
            <v>N/A</v>
          </cell>
          <cell r="AK377" t="str">
            <v>N/A</v>
          </cell>
          <cell r="AL377" t="str">
            <v>N/A</v>
          </cell>
          <cell r="AM377" t="str">
            <v>N/A</v>
          </cell>
          <cell r="AN377" t="str">
            <v>N/A</v>
          </cell>
          <cell r="AO377" t="str">
            <v>N/A</v>
          </cell>
          <cell r="AP377" t="str">
            <v>N/A</v>
          </cell>
          <cell r="AQ377" t="str">
            <v>N/A</v>
          </cell>
          <cell r="AR377" t="str">
            <v>N/A</v>
          </cell>
          <cell r="AS377" t="str">
            <v>N/A</v>
          </cell>
          <cell r="AT377" t="str">
            <v>N/A</v>
          </cell>
          <cell r="AU377" t="str">
            <v>N/A</v>
          </cell>
          <cell r="AV377" t="str">
            <v>N/A</v>
          </cell>
          <cell r="AW377" t="str">
            <v>N/A</v>
          </cell>
          <cell r="AX377" t="str">
            <v>N/A</v>
          </cell>
          <cell r="AY377" t="str">
            <v>N/A</v>
          </cell>
          <cell r="AZ377" t="str">
            <v>N/A</v>
          </cell>
          <cell r="BA377" t="e">
            <v>#VALUE!</v>
          </cell>
          <cell r="BB377" t="str">
            <v>N/A</v>
          </cell>
          <cell r="BC377" t="str">
            <v>N/A</v>
          </cell>
          <cell r="BD377" t="str">
            <v>N/A</v>
          </cell>
          <cell r="BE377" t="str">
            <v>N/A</v>
          </cell>
          <cell r="BF377" t="str">
            <v>N/A</v>
          </cell>
          <cell r="BG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  <cell r="AI378" t="str">
            <v>N/A</v>
          </cell>
          <cell r="AJ378" t="str">
            <v>N/A</v>
          </cell>
          <cell r="AK378" t="str">
            <v>N/A</v>
          </cell>
          <cell r="AL378" t="str">
            <v>N/A</v>
          </cell>
          <cell r="AM378" t="str">
            <v>N/A</v>
          </cell>
          <cell r="AN378" t="str">
            <v>N/A</v>
          </cell>
          <cell r="AO378" t="str">
            <v>N/A</v>
          </cell>
          <cell r="AP378" t="str">
            <v>N/A</v>
          </cell>
          <cell r="AQ378" t="str">
            <v>N/A</v>
          </cell>
          <cell r="AR378" t="str">
            <v>N/A</v>
          </cell>
          <cell r="AS378" t="str">
            <v>N/A</v>
          </cell>
          <cell r="AT378" t="str">
            <v>N/A</v>
          </cell>
          <cell r="AU378" t="str">
            <v>N/A</v>
          </cell>
          <cell r="AV378" t="str">
            <v>N/A</v>
          </cell>
          <cell r="AW378" t="str">
            <v>N/A</v>
          </cell>
          <cell r="AX378" t="str">
            <v>N/A</v>
          </cell>
          <cell r="AY378" t="str">
            <v>N/A</v>
          </cell>
          <cell r="AZ378" t="str">
            <v>N/A</v>
          </cell>
          <cell r="BA378" t="e">
            <v>#VALUE!</v>
          </cell>
          <cell r="BB378" t="str">
            <v>N/A</v>
          </cell>
          <cell r="BC378" t="str">
            <v>N/A</v>
          </cell>
          <cell r="BD378" t="str">
            <v>N/A</v>
          </cell>
          <cell r="BE378" t="str">
            <v>N/A</v>
          </cell>
          <cell r="BF378" t="str">
            <v>N/A</v>
          </cell>
          <cell r="BG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I379" t="str">
            <v>N/A</v>
          </cell>
          <cell r="AJ379" t="str">
            <v>N/A</v>
          </cell>
          <cell r="AK379" t="str">
            <v>N/A</v>
          </cell>
          <cell r="AL379" t="str">
            <v>N/A</v>
          </cell>
          <cell r="AM379" t="str">
            <v>N/A</v>
          </cell>
          <cell r="AN379" t="str">
            <v>N/A</v>
          </cell>
          <cell r="AO379" t="str">
            <v>N/A</v>
          </cell>
          <cell r="AP379" t="str">
            <v>N/A</v>
          </cell>
          <cell r="AQ379" t="str">
            <v>N/A</v>
          </cell>
          <cell r="AR379" t="str">
            <v>N/A</v>
          </cell>
          <cell r="AS379" t="str">
            <v>N/A</v>
          </cell>
          <cell r="AT379" t="str">
            <v>N/A</v>
          </cell>
          <cell r="AU379" t="str">
            <v>N/A</v>
          </cell>
          <cell r="AV379" t="str">
            <v>N/A</v>
          </cell>
          <cell r="AW379" t="str">
            <v>N/A</v>
          </cell>
          <cell r="AX379" t="str">
            <v>N/A</v>
          </cell>
          <cell r="AY379" t="str">
            <v>N/A</v>
          </cell>
          <cell r="AZ379" t="str">
            <v>N/A</v>
          </cell>
          <cell r="BA379" t="e">
            <v>#VALUE!</v>
          </cell>
          <cell r="BB379" t="str">
            <v>N/A</v>
          </cell>
          <cell r="BC379" t="str">
            <v>N/A</v>
          </cell>
          <cell r="BD379" t="str">
            <v>N/A</v>
          </cell>
          <cell r="BE379" t="str">
            <v>N/A</v>
          </cell>
          <cell r="BF379" t="str">
            <v>N/A</v>
          </cell>
          <cell r="BG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 t="str">
            <v>N/A</v>
          </cell>
          <cell r="AI380" t="str">
            <v>N/A</v>
          </cell>
          <cell r="AJ380" t="str">
            <v>N/A</v>
          </cell>
          <cell r="AK380" t="str">
            <v>N/A</v>
          </cell>
          <cell r="AL380" t="str">
            <v>N/A</v>
          </cell>
          <cell r="AM380" t="str">
            <v>N/A</v>
          </cell>
          <cell r="AN380" t="str">
            <v>N/A</v>
          </cell>
          <cell r="AO380" t="str">
            <v>N/A</v>
          </cell>
          <cell r="AP380" t="str">
            <v>N/A</v>
          </cell>
          <cell r="AQ380" t="str">
            <v>N/A</v>
          </cell>
          <cell r="AR380" t="str">
            <v>N/A</v>
          </cell>
          <cell r="AS380" t="str">
            <v>N/A</v>
          </cell>
          <cell r="AT380" t="str">
            <v>N/A</v>
          </cell>
          <cell r="AU380" t="str">
            <v>N/A</v>
          </cell>
          <cell r="AV380" t="str">
            <v>N/A</v>
          </cell>
          <cell r="AW380" t="str">
            <v>N/A</v>
          </cell>
          <cell r="AX380" t="str">
            <v>N/A</v>
          </cell>
          <cell r="AY380" t="str">
            <v>N/A</v>
          </cell>
          <cell r="AZ380" t="str">
            <v>N/A</v>
          </cell>
          <cell r="BA380" t="e">
            <v>#VALUE!</v>
          </cell>
          <cell r="BB380" t="str">
            <v>N/A</v>
          </cell>
          <cell r="BC380" t="str">
            <v>N/A</v>
          </cell>
          <cell r="BD380" t="str">
            <v>N/A</v>
          </cell>
          <cell r="BE380" t="str">
            <v>N/A</v>
          </cell>
          <cell r="BF380" t="str">
            <v>N/A</v>
          </cell>
          <cell r="BG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  <cell r="AI381" t="str">
            <v>N/A</v>
          </cell>
          <cell r="AJ381" t="str">
            <v>N/A</v>
          </cell>
          <cell r="AK381" t="str">
            <v>N/A</v>
          </cell>
          <cell r="AL381" t="str">
            <v>N/A</v>
          </cell>
          <cell r="AM381" t="str">
            <v>N/A</v>
          </cell>
          <cell r="AN381" t="str">
            <v>N/A</v>
          </cell>
          <cell r="AO381" t="str">
            <v>N/A</v>
          </cell>
          <cell r="AP381" t="str">
            <v>N/A</v>
          </cell>
          <cell r="AQ381" t="str">
            <v>N/A</v>
          </cell>
          <cell r="AR381" t="str">
            <v>N/A</v>
          </cell>
          <cell r="AS381" t="str">
            <v>N/A</v>
          </cell>
          <cell r="AT381" t="str">
            <v>N/A</v>
          </cell>
          <cell r="AU381" t="str">
            <v>N/A</v>
          </cell>
          <cell r="AV381" t="str">
            <v>N/A</v>
          </cell>
          <cell r="AW381" t="str">
            <v>N/A</v>
          </cell>
          <cell r="AX381" t="str">
            <v>N/A</v>
          </cell>
          <cell r="AY381" t="str">
            <v>N/A</v>
          </cell>
          <cell r="AZ381" t="str">
            <v>N/A</v>
          </cell>
          <cell r="BA381" t="e">
            <v>#VALUE!</v>
          </cell>
          <cell r="BB381" t="str">
            <v>N/A</v>
          </cell>
          <cell r="BC381" t="str">
            <v>N/A</v>
          </cell>
          <cell r="BD381" t="str">
            <v>N/A</v>
          </cell>
          <cell r="BE381" t="str">
            <v>N/A</v>
          </cell>
          <cell r="BF381" t="str">
            <v>N/A</v>
          </cell>
          <cell r="BG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  <cell r="AI382" t="str">
            <v>N/A</v>
          </cell>
          <cell r="AJ382" t="str">
            <v>N/A</v>
          </cell>
          <cell r="AK382" t="str">
            <v>N/A</v>
          </cell>
          <cell r="AL382" t="str">
            <v>N/A</v>
          </cell>
          <cell r="AM382" t="str">
            <v>N/A</v>
          </cell>
          <cell r="AN382" t="str">
            <v>N/A</v>
          </cell>
          <cell r="AO382" t="str">
            <v>N/A</v>
          </cell>
          <cell r="AP382" t="str">
            <v>N/A</v>
          </cell>
          <cell r="AQ382" t="str">
            <v>N/A</v>
          </cell>
          <cell r="AR382" t="str">
            <v>N/A</v>
          </cell>
          <cell r="AS382" t="str">
            <v>N/A</v>
          </cell>
          <cell r="AT382" t="str">
            <v>N/A</v>
          </cell>
          <cell r="AU382" t="str">
            <v>N/A</v>
          </cell>
          <cell r="AV382" t="str">
            <v>N/A</v>
          </cell>
          <cell r="AW382" t="str">
            <v>N/A</v>
          </cell>
          <cell r="AX382" t="str">
            <v>N/A</v>
          </cell>
          <cell r="AY382" t="str">
            <v>N/A</v>
          </cell>
          <cell r="AZ382" t="str">
            <v>N/A</v>
          </cell>
          <cell r="BA382" t="e">
            <v>#VALUE!</v>
          </cell>
          <cell r="BB382" t="str">
            <v>N/A</v>
          </cell>
          <cell r="BC382" t="str">
            <v>N/A</v>
          </cell>
          <cell r="BD382" t="str">
            <v>N/A</v>
          </cell>
          <cell r="BE382" t="str">
            <v>N/A</v>
          </cell>
          <cell r="BF382" t="str">
            <v>N/A</v>
          </cell>
          <cell r="BG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I383" t="str">
            <v>N/A</v>
          </cell>
          <cell r="AJ383" t="str">
            <v>N/A</v>
          </cell>
          <cell r="AK383" t="str">
            <v>N/A</v>
          </cell>
          <cell r="AL383" t="str">
            <v>N/A</v>
          </cell>
          <cell r="AM383" t="str">
            <v>N/A</v>
          </cell>
          <cell r="AN383" t="str">
            <v>N/A</v>
          </cell>
          <cell r="AO383" t="str">
            <v>N/A</v>
          </cell>
          <cell r="AP383" t="str">
            <v>N/A</v>
          </cell>
          <cell r="AQ383" t="str">
            <v>N/A</v>
          </cell>
          <cell r="AR383" t="str">
            <v>N/A</v>
          </cell>
          <cell r="AS383" t="str">
            <v>N/A</v>
          </cell>
          <cell r="AT383" t="str">
            <v>N/A</v>
          </cell>
          <cell r="AU383" t="str">
            <v>N/A</v>
          </cell>
          <cell r="AV383" t="str">
            <v>N/A</v>
          </cell>
          <cell r="AW383" t="str">
            <v>N/A</v>
          </cell>
          <cell r="AX383" t="str">
            <v>N/A</v>
          </cell>
          <cell r="AY383" t="str">
            <v>N/A</v>
          </cell>
          <cell r="AZ383" t="str">
            <v>N/A</v>
          </cell>
          <cell r="BA383" t="e">
            <v>#VALUE!</v>
          </cell>
          <cell r="BB383" t="str">
            <v>N/A</v>
          </cell>
          <cell r="BC383" t="str">
            <v>N/A</v>
          </cell>
          <cell r="BD383" t="str">
            <v>N/A</v>
          </cell>
          <cell r="BE383" t="str">
            <v>N/A</v>
          </cell>
          <cell r="BF383" t="str">
            <v>N/A</v>
          </cell>
          <cell r="BG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  <cell r="AI384" t="str">
            <v>N/A</v>
          </cell>
          <cell r="AJ384" t="str">
            <v>N/A</v>
          </cell>
          <cell r="AK384" t="str">
            <v>N/A</v>
          </cell>
          <cell r="AL384" t="str">
            <v>N/A</v>
          </cell>
          <cell r="AM384" t="str">
            <v>N/A</v>
          </cell>
          <cell r="AN384" t="str">
            <v>N/A</v>
          </cell>
          <cell r="AO384" t="str">
            <v>N/A</v>
          </cell>
          <cell r="AP384" t="str">
            <v>N/A</v>
          </cell>
          <cell r="AQ384" t="str">
            <v>N/A</v>
          </cell>
          <cell r="AR384" t="str">
            <v>N/A</v>
          </cell>
          <cell r="AS384" t="str">
            <v>N/A</v>
          </cell>
          <cell r="AT384" t="str">
            <v>N/A</v>
          </cell>
          <cell r="AU384" t="str">
            <v>N/A</v>
          </cell>
          <cell r="AV384" t="str">
            <v>N/A</v>
          </cell>
          <cell r="AW384" t="str">
            <v>N/A</v>
          </cell>
          <cell r="AX384" t="str">
            <v>N/A</v>
          </cell>
          <cell r="AY384" t="str">
            <v>N/A</v>
          </cell>
          <cell r="AZ384" t="str">
            <v>N/A</v>
          </cell>
          <cell r="BA384" t="e">
            <v>#VALUE!</v>
          </cell>
          <cell r="BB384" t="str">
            <v>N/A</v>
          </cell>
          <cell r="BC384" t="str">
            <v>N/A</v>
          </cell>
          <cell r="BD384" t="str">
            <v>N/A</v>
          </cell>
          <cell r="BE384" t="str">
            <v>N/A</v>
          </cell>
          <cell r="BF384" t="str">
            <v>N/A</v>
          </cell>
          <cell r="BG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  <cell r="AI385" t="str">
            <v>N/A</v>
          </cell>
          <cell r="AJ385" t="str">
            <v>N/A</v>
          </cell>
          <cell r="AK385" t="str">
            <v>N/A</v>
          </cell>
          <cell r="AL385" t="str">
            <v>N/A</v>
          </cell>
          <cell r="AM385" t="str">
            <v>N/A</v>
          </cell>
          <cell r="AN385" t="str">
            <v>N/A</v>
          </cell>
          <cell r="AO385" t="str">
            <v>N/A</v>
          </cell>
          <cell r="AP385" t="str">
            <v>N/A</v>
          </cell>
          <cell r="AQ385" t="str">
            <v>N/A</v>
          </cell>
          <cell r="AR385" t="str">
            <v>N/A</v>
          </cell>
          <cell r="AS385" t="str">
            <v>N/A</v>
          </cell>
          <cell r="AT385" t="str">
            <v>N/A</v>
          </cell>
          <cell r="AU385" t="str">
            <v>N/A</v>
          </cell>
          <cell r="AV385" t="str">
            <v>N/A</v>
          </cell>
          <cell r="AW385" t="str">
            <v>N/A</v>
          </cell>
          <cell r="AX385" t="str">
            <v>N/A</v>
          </cell>
          <cell r="AY385" t="str">
            <v>N/A</v>
          </cell>
          <cell r="AZ385" t="str">
            <v>N/A</v>
          </cell>
          <cell r="BA385" t="e">
            <v>#VALUE!</v>
          </cell>
          <cell r="BB385" t="str">
            <v>N/A</v>
          </cell>
          <cell r="BC385" t="str">
            <v>N/A</v>
          </cell>
          <cell r="BD385" t="str">
            <v>N/A</v>
          </cell>
          <cell r="BE385" t="str">
            <v>N/A</v>
          </cell>
          <cell r="BF385" t="str">
            <v>N/A</v>
          </cell>
          <cell r="BG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  <cell r="AI386" t="str">
            <v>N/A</v>
          </cell>
          <cell r="AJ386" t="str">
            <v>N/A</v>
          </cell>
          <cell r="AK386" t="str">
            <v>N/A</v>
          </cell>
          <cell r="AL386" t="str">
            <v>N/A</v>
          </cell>
          <cell r="AM386" t="str">
            <v>N/A</v>
          </cell>
          <cell r="AN386" t="str">
            <v>N/A</v>
          </cell>
          <cell r="AO386" t="str">
            <v>N/A</v>
          </cell>
          <cell r="AP386" t="str">
            <v>N/A</v>
          </cell>
          <cell r="AQ386" t="str">
            <v>N/A</v>
          </cell>
          <cell r="AR386" t="str">
            <v>N/A</v>
          </cell>
          <cell r="AS386" t="str">
            <v>N/A</v>
          </cell>
          <cell r="AT386" t="str">
            <v>N/A</v>
          </cell>
          <cell r="AU386" t="str">
            <v>N/A</v>
          </cell>
          <cell r="AV386" t="str">
            <v>N/A</v>
          </cell>
          <cell r="AW386" t="str">
            <v>N/A</v>
          </cell>
          <cell r="AX386" t="str">
            <v>N/A</v>
          </cell>
          <cell r="AY386" t="str">
            <v>N/A</v>
          </cell>
          <cell r="AZ386" t="str">
            <v>N/A</v>
          </cell>
          <cell r="BA386" t="e">
            <v>#VALUE!</v>
          </cell>
          <cell r="BB386" t="str">
            <v>N/A</v>
          </cell>
          <cell r="BC386" t="str">
            <v>N/A</v>
          </cell>
          <cell r="BD386" t="str">
            <v>N/A</v>
          </cell>
          <cell r="BE386" t="str">
            <v>N/A</v>
          </cell>
          <cell r="BF386" t="str">
            <v>N/A</v>
          </cell>
          <cell r="BG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  <cell r="AI387" t="str">
            <v>N/A</v>
          </cell>
          <cell r="AJ387" t="str">
            <v>N/A</v>
          </cell>
          <cell r="AK387" t="str">
            <v>N/A</v>
          </cell>
          <cell r="AL387" t="str">
            <v>N/A</v>
          </cell>
          <cell r="AM387" t="str">
            <v>N/A</v>
          </cell>
          <cell r="AN387" t="str">
            <v>N/A</v>
          </cell>
          <cell r="AO387" t="str">
            <v>N/A</v>
          </cell>
          <cell r="AP387" t="str">
            <v>N/A</v>
          </cell>
          <cell r="AQ387" t="str">
            <v>N/A</v>
          </cell>
          <cell r="AR387" t="str">
            <v>N/A</v>
          </cell>
          <cell r="AS387" t="str">
            <v>N/A</v>
          </cell>
          <cell r="AT387" t="str">
            <v>N/A</v>
          </cell>
          <cell r="AU387" t="str">
            <v>N/A</v>
          </cell>
          <cell r="AV387" t="str">
            <v>N/A</v>
          </cell>
          <cell r="AW387" t="str">
            <v>N/A</v>
          </cell>
          <cell r="AX387" t="str">
            <v>N/A</v>
          </cell>
          <cell r="AY387" t="str">
            <v>N/A</v>
          </cell>
          <cell r="AZ387" t="str">
            <v>N/A</v>
          </cell>
          <cell r="BA387" t="e">
            <v>#VALUE!</v>
          </cell>
          <cell r="BB387" t="str">
            <v>N/A</v>
          </cell>
          <cell r="BC387" t="str">
            <v>N/A</v>
          </cell>
          <cell r="BD387" t="str">
            <v>N/A</v>
          </cell>
          <cell r="BE387" t="str">
            <v>N/A</v>
          </cell>
          <cell r="BF387" t="str">
            <v>N/A</v>
          </cell>
          <cell r="BG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I388" t="str">
            <v>N/A</v>
          </cell>
          <cell r="AJ388" t="str">
            <v>N/A</v>
          </cell>
          <cell r="AK388" t="str">
            <v>N/A</v>
          </cell>
          <cell r="AL388" t="str">
            <v>N/A</v>
          </cell>
          <cell r="AM388" t="str">
            <v>N/A</v>
          </cell>
          <cell r="AN388" t="str">
            <v>N/A</v>
          </cell>
          <cell r="AO388" t="str">
            <v>N/A</v>
          </cell>
          <cell r="AP388" t="str">
            <v>N/A</v>
          </cell>
          <cell r="AQ388" t="str">
            <v>N/A</v>
          </cell>
          <cell r="AR388" t="str">
            <v>N/A</v>
          </cell>
          <cell r="AS388" t="str">
            <v>N/A</v>
          </cell>
          <cell r="AT388" t="str">
            <v>N/A</v>
          </cell>
          <cell r="AU388" t="str">
            <v>N/A</v>
          </cell>
          <cell r="AV388" t="str">
            <v>N/A</v>
          </cell>
          <cell r="AW388" t="str">
            <v>N/A</v>
          </cell>
          <cell r="AX388" t="str">
            <v>N/A</v>
          </cell>
          <cell r="AY388" t="str">
            <v>N/A</v>
          </cell>
          <cell r="AZ388" t="str">
            <v>N/A</v>
          </cell>
          <cell r="BA388" t="e">
            <v>#VALUE!</v>
          </cell>
          <cell r="BB388" t="str">
            <v>N/A</v>
          </cell>
          <cell r="BC388" t="str">
            <v>N/A</v>
          </cell>
          <cell r="BD388" t="str">
            <v>N/A</v>
          </cell>
          <cell r="BE388" t="str">
            <v>N/A</v>
          </cell>
          <cell r="BF388" t="str">
            <v>N/A</v>
          </cell>
          <cell r="BG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I389" t="str">
            <v>N/A</v>
          </cell>
          <cell r="AJ389" t="str">
            <v>N/A</v>
          </cell>
          <cell r="AK389" t="str">
            <v>N/A</v>
          </cell>
          <cell r="AL389" t="str">
            <v>N/A</v>
          </cell>
          <cell r="AM389" t="str">
            <v>N/A</v>
          </cell>
          <cell r="AN389" t="str">
            <v>N/A</v>
          </cell>
          <cell r="AO389" t="str">
            <v>N/A</v>
          </cell>
          <cell r="AP389" t="str">
            <v>N/A</v>
          </cell>
          <cell r="AQ389" t="str">
            <v>N/A</v>
          </cell>
          <cell r="AR389" t="str">
            <v>N/A</v>
          </cell>
          <cell r="AS389" t="str">
            <v>N/A</v>
          </cell>
          <cell r="AT389" t="str">
            <v>N/A</v>
          </cell>
          <cell r="AU389" t="str">
            <v>N/A</v>
          </cell>
          <cell r="AV389" t="str">
            <v>N/A</v>
          </cell>
          <cell r="AW389" t="str">
            <v>N/A</v>
          </cell>
          <cell r="AX389" t="str">
            <v>N/A</v>
          </cell>
          <cell r="AY389" t="str">
            <v>N/A</v>
          </cell>
          <cell r="AZ389" t="str">
            <v>N/A</v>
          </cell>
          <cell r="BA389" t="e">
            <v>#VALUE!</v>
          </cell>
          <cell r="BB389" t="str">
            <v>N/A</v>
          </cell>
          <cell r="BC389" t="str">
            <v>N/A</v>
          </cell>
          <cell r="BD389" t="str">
            <v>N/A</v>
          </cell>
          <cell r="BE389" t="str">
            <v>N/A</v>
          </cell>
          <cell r="BF389" t="str">
            <v>N/A</v>
          </cell>
          <cell r="BG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I390" t="str">
            <v>N/A</v>
          </cell>
          <cell r="AJ390" t="str">
            <v>N/A</v>
          </cell>
          <cell r="AK390" t="str">
            <v>N/A</v>
          </cell>
          <cell r="AL390" t="str">
            <v>N/A</v>
          </cell>
          <cell r="AM390" t="str">
            <v>N/A</v>
          </cell>
          <cell r="AN390" t="str">
            <v>N/A</v>
          </cell>
          <cell r="AO390" t="str">
            <v>N/A</v>
          </cell>
          <cell r="AP390" t="str">
            <v>N/A</v>
          </cell>
          <cell r="AQ390" t="str">
            <v>N/A</v>
          </cell>
          <cell r="AR390" t="str">
            <v>N/A</v>
          </cell>
          <cell r="AS390" t="str">
            <v>N/A</v>
          </cell>
          <cell r="AT390" t="str">
            <v>N/A</v>
          </cell>
          <cell r="AU390" t="str">
            <v>N/A</v>
          </cell>
          <cell r="AV390" t="str">
            <v>N/A</v>
          </cell>
          <cell r="AW390" t="str">
            <v>N/A</v>
          </cell>
          <cell r="AX390" t="str">
            <v>N/A</v>
          </cell>
          <cell r="AY390" t="str">
            <v>N/A</v>
          </cell>
          <cell r="AZ390" t="str">
            <v>N/A</v>
          </cell>
          <cell r="BA390" t="e">
            <v>#VALUE!</v>
          </cell>
          <cell r="BB390" t="str">
            <v>N/A</v>
          </cell>
          <cell r="BC390" t="str">
            <v>N/A</v>
          </cell>
          <cell r="BD390" t="str">
            <v>N/A</v>
          </cell>
          <cell r="BE390" t="str">
            <v>N/A</v>
          </cell>
          <cell r="BF390" t="str">
            <v>N/A</v>
          </cell>
          <cell r="BG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I391" t="str">
            <v>N/A</v>
          </cell>
          <cell r="AJ391" t="str">
            <v>N/A</v>
          </cell>
          <cell r="AK391" t="str">
            <v>N/A</v>
          </cell>
          <cell r="AL391" t="str">
            <v>N/A</v>
          </cell>
          <cell r="AM391" t="str">
            <v>N/A</v>
          </cell>
          <cell r="AN391" t="str">
            <v>N/A</v>
          </cell>
          <cell r="AO391" t="str">
            <v>N/A</v>
          </cell>
          <cell r="AP391" t="str">
            <v>N/A</v>
          </cell>
          <cell r="AQ391" t="str">
            <v>N/A</v>
          </cell>
          <cell r="AR391" t="str">
            <v>N/A</v>
          </cell>
          <cell r="AS391" t="str">
            <v>N/A</v>
          </cell>
          <cell r="AT391" t="str">
            <v>N/A</v>
          </cell>
          <cell r="AU391" t="str">
            <v>N/A</v>
          </cell>
          <cell r="AV391" t="str">
            <v>N/A</v>
          </cell>
          <cell r="AW391" t="str">
            <v>N/A</v>
          </cell>
          <cell r="AX391" t="str">
            <v>N/A</v>
          </cell>
          <cell r="AY391" t="str">
            <v>N/A</v>
          </cell>
          <cell r="AZ391" t="str">
            <v>N/A</v>
          </cell>
          <cell r="BA391" t="e">
            <v>#VALUE!</v>
          </cell>
          <cell r="BB391" t="str">
            <v>N/A</v>
          </cell>
          <cell r="BC391" t="str">
            <v>N/A</v>
          </cell>
          <cell r="BD391" t="str">
            <v>N/A</v>
          </cell>
          <cell r="BE391" t="str">
            <v>N/A</v>
          </cell>
          <cell r="BF391" t="str">
            <v>N/A</v>
          </cell>
          <cell r="BG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 t="str">
            <v>N/A</v>
          </cell>
          <cell r="AI392" t="str">
            <v>N/A</v>
          </cell>
          <cell r="AJ392" t="str">
            <v>N/A</v>
          </cell>
          <cell r="AK392" t="str">
            <v>N/A</v>
          </cell>
          <cell r="AL392" t="str">
            <v>N/A</v>
          </cell>
          <cell r="AM392" t="str">
            <v>N/A</v>
          </cell>
          <cell r="AN392" t="str">
            <v>N/A</v>
          </cell>
          <cell r="AO392" t="str">
            <v>N/A</v>
          </cell>
          <cell r="AP392" t="str">
            <v>N/A</v>
          </cell>
          <cell r="AQ392" t="str">
            <v>N/A</v>
          </cell>
          <cell r="AR392" t="str">
            <v>N/A</v>
          </cell>
          <cell r="AS392" t="str">
            <v>N/A</v>
          </cell>
          <cell r="AT392" t="str">
            <v>N/A</v>
          </cell>
          <cell r="AU392" t="str">
            <v>N/A</v>
          </cell>
          <cell r="AV392" t="str">
            <v>N/A</v>
          </cell>
          <cell r="AW392" t="str">
            <v>N/A</v>
          </cell>
          <cell r="AX392" t="str">
            <v>N/A</v>
          </cell>
          <cell r="AY392" t="str">
            <v>N/A</v>
          </cell>
          <cell r="AZ392" t="str">
            <v>N/A</v>
          </cell>
          <cell r="BA392" t="e">
            <v>#VALUE!</v>
          </cell>
          <cell r="BB392" t="str">
            <v>N/A</v>
          </cell>
          <cell r="BC392" t="str">
            <v>N/A</v>
          </cell>
          <cell r="BD392" t="str">
            <v>N/A</v>
          </cell>
          <cell r="BE392" t="str">
            <v>N/A</v>
          </cell>
          <cell r="BF392" t="str">
            <v>N/A</v>
          </cell>
          <cell r="BG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  <cell r="AI393" t="str">
            <v>N/A</v>
          </cell>
          <cell r="AJ393" t="str">
            <v>N/A</v>
          </cell>
          <cell r="AK393" t="str">
            <v>N/A</v>
          </cell>
          <cell r="AL393" t="str">
            <v>N/A</v>
          </cell>
          <cell r="AM393" t="str">
            <v>N/A</v>
          </cell>
          <cell r="AN393" t="str">
            <v>N/A</v>
          </cell>
          <cell r="AO393" t="str">
            <v>N/A</v>
          </cell>
          <cell r="AP393" t="str">
            <v>N/A</v>
          </cell>
          <cell r="AQ393" t="str">
            <v>N/A</v>
          </cell>
          <cell r="AR393" t="str">
            <v>N/A</v>
          </cell>
          <cell r="AS393" t="str">
            <v>N/A</v>
          </cell>
          <cell r="AT393" t="str">
            <v>N/A</v>
          </cell>
          <cell r="AU393" t="str">
            <v>N/A</v>
          </cell>
          <cell r="AV393" t="str">
            <v>N/A</v>
          </cell>
          <cell r="AW393" t="str">
            <v>N/A</v>
          </cell>
          <cell r="AX393" t="str">
            <v>N/A</v>
          </cell>
          <cell r="AY393" t="str">
            <v>N/A</v>
          </cell>
          <cell r="AZ393" t="str">
            <v>N/A</v>
          </cell>
          <cell r="BA393" t="e">
            <v>#VALUE!</v>
          </cell>
          <cell r="BB393" t="str">
            <v>N/A</v>
          </cell>
          <cell r="BC393" t="str">
            <v>N/A</v>
          </cell>
          <cell r="BD393" t="str">
            <v>N/A</v>
          </cell>
          <cell r="BE393" t="str">
            <v>N/A</v>
          </cell>
          <cell r="BF393" t="str">
            <v>N/A</v>
          </cell>
          <cell r="BG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  <cell r="AI394" t="str">
            <v>N/A</v>
          </cell>
          <cell r="AJ394" t="str">
            <v>N/A</v>
          </cell>
          <cell r="AK394" t="str">
            <v>N/A</v>
          </cell>
          <cell r="AL394" t="str">
            <v>N/A</v>
          </cell>
          <cell r="AM394" t="str">
            <v>N/A</v>
          </cell>
          <cell r="AN394" t="str">
            <v>N/A</v>
          </cell>
          <cell r="AO394" t="str">
            <v>N/A</v>
          </cell>
          <cell r="AP394" t="str">
            <v>N/A</v>
          </cell>
          <cell r="AQ394" t="str">
            <v>N/A</v>
          </cell>
          <cell r="AR394" t="str">
            <v>N/A</v>
          </cell>
          <cell r="AS394" t="str">
            <v>N/A</v>
          </cell>
          <cell r="AT394" t="str">
            <v>N/A</v>
          </cell>
          <cell r="AU394" t="str">
            <v>N/A</v>
          </cell>
          <cell r="AV394" t="str">
            <v>N/A</v>
          </cell>
          <cell r="AW394" t="str">
            <v>N/A</v>
          </cell>
          <cell r="AX394" t="str">
            <v>N/A</v>
          </cell>
          <cell r="AY394" t="str">
            <v>N/A</v>
          </cell>
          <cell r="AZ394" t="str">
            <v>N/A</v>
          </cell>
          <cell r="BA394" t="e">
            <v>#VALUE!</v>
          </cell>
          <cell r="BB394" t="str">
            <v>N/A</v>
          </cell>
          <cell r="BC394" t="str">
            <v>N/A</v>
          </cell>
          <cell r="BD394" t="str">
            <v>N/A</v>
          </cell>
          <cell r="BE394" t="str">
            <v>N/A</v>
          </cell>
          <cell r="BF394" t="str">
            <v>N/A</v>
          </cell>
          <cell r="BG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I395" t="str">
            <v>N/A</v>
          </cell>
          <cell r="AJ395" t="str">
            <v>N/A</v>
          </cell>
          <cell r="AK395" t="str">
            <v>N/A</v>
          </cell>
          <cell r="AL395" t="str">
            <v>N/A</v>
          </cell>
          <cell r="AM395" t="str">
            <v>N/A</v>
          </cell>
          <cell r="AN395" t="str">
            <v>N/A</v>
          </cell>
          <cell r="AO395" t="str">
            <v>N/A</v>
          </cell>
          <cell r="AP395" t="str">
            <v>N/A</v>
          </cell>
          <cell r="AQ395" t="str">
            <v>N/A</v>
          </cell>
          <cell r="AR395" t="str">
            <v>N/A</v>
          </cell>
          <cell r="AS395" t="str">
            <v>N/A</v>
          </cell>
          <cell r="AT395" t="str">
            <v>N/A</v>
          </cell>
          <cell r="AU395" t="str">
            <v>N/A</v>
          </cell>
          <cell r="AV395" t="str">
            <v>N/A</v>
          </cell>
          <cell r="AW395" t="str">
            <v>N/A</v>
          </cell>
          <cell r="AX395" t="str">
            <v>N/A</v>
          </cell>
          <cell r="AY395" t="str">
            <v>N/A</v>
          </cell>
          <cell r="AZ395" t="str">
            <v>N/A</v>
          </cell>
          <cell r="BA395" t="e">
            <v>#VALUE!</v>
          </cell>
          <cell r="BB395" t="str">
            <v>N/A</v>
          </cell>
          <cell r="BC395" t="str">
            <v>N/A</v>
          </cell>
          <cell r="BD395" t="str">
            <v>N/A</v>
          </cell>
          <cell r="BE395" t="str">
            <v>N/A</v>
          </cell>
          <cell r="BF395" t="str">
            <v>N/A</v>
          </cell>
          <cell r="BG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  <cell r="AI396" t="str">
            <v>N/A</v>
          </cell>
          <cell r="AJ396" t="str">
            <v>N/A</v>
          </cell>
          <cell r="AK396" t="str">
            <v>N/A</v>
          </cell>
          <cell r="AL396" t="str">
            <v>N/A</v>
          </cell>
          <cell r="AM396" t="str">
            <v>N/A</v>
          </cell>
          <cell r="AN396" t="str">
            <v>N/A</v>
          </cell>
          <cell r="AO396" t="str">
            <v>N/A</v>
          </cell>
          <cell r="AP396" t="str">
            <v>N/A</v>
          </cell>
          <cell r="AQ396" t="str">
            <v>N/A</v>
          </cell>
          <cell r="AR396" t="str">
            <v>N/A</v>
          </cell>
          <cell r="AS396" t="str">
            <v>N/A</v>
          </cell>
          <cell r="AT396" t="str">
            <v>N/A</v>
          </cell>
          <cell r="AU396" t="str">
            <v>N/A</v>
          </cell>
          <cell r="AV396" t="str">
            <v>N/A</v>
          </cell>
          <cell r="AW396" t="str">
            <v>N/A</v>
          </cell>
          <cell r="AX396" t="str">
            <v>N/A</v>
          </cell>
          <cell r="AY396" t="str">
            <v>N/A</v>
          </cell>
          <cell r="AZ396" t="str">
            <v>N/A</v>
          </cell>
          <cell r="BA396" t="e">
            <v>#VALUE!</v>
          </cell>
          <cell r="BB396" t="str">
            <v>N/A</v>
          </cell>
          <cell r="BC396" t="str">
            <v>N/A</v>
          </cell>
          <cell r="BD396" t="str">
            <v>N/A</v>
          </cell>
          <cell r="BE396" t="str">
            <v>N/A</v>
          </cell>
          <cell r="BF396" t="str">
            <v>N/A</v>
          </cell>
          <cell r="BG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  <cell r="AI397" t="str">
            <v>N/A</v>
          </cell>
          <cell r="AJ397" t="str">
            <v>N/A</v>
          </cell>
          <cell r="AK397" t="str">
            <v>N/A</v>
          </cell>
          <cell r="AL397" t="str">
            <v>N/A</v>
          </cell>
          <cell r="AM397" t="str">
            <v>N/A</v>
          </cell>
          <cell r="AN397" t="str">
            <v>N/A</v>
          </cell>
          <cell r="AO397" t="str">
            <v>N/A</v>
          </cell>
          <cell r="AP397" t="str">
            <v>N/A</v>
          </cell>
          <cell r="AQ397" t="str">
            <v>N/A</v>
          </cell>
          <cell r="AR397" t="str">
            <v>N/A</v>
          </cell>
          <cell r="AS397" t="str">
            <v>N/A</v>
          </cell>
          <cell r="AT397" t="str">
            <v>N/A</v>
          </cell>
          <cell r="AU397" t="str">
            <v>N/A</v>
          </cell>
          <cell r="AV397" t="str">
            <v>N/A</v>
          </cell>
          <cell r="AW397" t="str">
            <v>N/A</v>
          </cell>
          <cell r="AX397" t="str">
            <v>N/A</v>
          </cell>
          <cell r="AY397" t="str">
            <v>N/A</v>
          </cell>
          <cell r="AZ397" t="str">
            <v>N/A</v>
          </cell>
          <cell r="BA397" t="e">
            <v>#VALUE!</v>
          </cell>
          <cell r="BB397" t="str">
            <v>N/A</v>
          </cell>
          <cell r="BC397" t="str">
            <v>N/A</v>
          </cell>
          <cell r="BD397" t="str">
            <v>N/A</v>
          </cell>
          <cell r="BE397" t="str">
            <v>N/A</v>
          </cell>
          <cell r="BF397" t="str">
            <v>N/A</v>
          </cell>
          <cell r="BG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  <cell r="AI398" t="str">
            <v>N/A</v>
          </cell>
          <cell r="AJ398" t="str">
            <v>N/A</v>
          </cell>
          <cell r="AK398" t="str">
            <v>N/A</v>
          </cell>
          <cell r="AL398" t="str">
            <v>N/A</v>
          </cell>
          <cell r="AM398" t="str">
            <v>N/A</v>
          </cell>
          <cell r="AN398" t="str">
            <v>N/A</v>
          </cell>
          <cell r="AO398" t="str">
            <v>N/A</v>
          </cell>
          <cell r="AP398" t="str">
            <v>N/A</v>
          </cell>
          <cell r="AQ398" t="str">
            <v>N/A</v>
          </cell>
          <cell r="AR398" t="str">
            <v>N/A</v>
          </cell>
          <cell r="AS398" t="str">
            <v>N/A</v>
          </cell>
          <cell r="AT398" t="str">
            <v>N/A</v>
          </cell>
          <cell r="AU398" t="str">
            <v>N/A</v>
          </cell>
          <cell r="AV398" t="str">
            <v>N/A</v>
          </cell>
          <cell r="AW398" t="str">
            <v>N/A</v>
          </cell>
          <cell r="AX398" t="str">
            <v>N/A</v>
          </cell>
          <cell r="AY398" t="str">
            <v>N/A</v>
          </cell>
          <cell r="AZ398" t="str">
            <v>N/A</v>
          </cell>
          <cell r="BA398" t="e">
            <v>#VALUE!</v>
          </cell>
          <cell r="BB398" t="str">
            <v>N/A</v>
          </cell>
          <cell r="BC398" t="str">
            <v>N/A</v>
          </cell>
          <cell r="BD398" t="str">
            <v>N/A</v>
          </cell>
          <cell r="BE398" t="str">
            <v>N/A</v>
          </cell>
          <cell r="BF398" t="str">
            <v>N/A</v>
          </cell>
          <cell r="BG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I399" t="str">
            <v>N/A</v>
          </cell>
          <cell r="AJ399" t="str">
            <v>N/A</v>
          </cell>
          <cell r="AK399" t="str">
            <v>N/A</v>
          </cell>
          <cell r="AL399" t="str">
            <v>N/A</v>
          </cell>
          <cell r="AM399" t="str">
            <v>N/A</v>
          </cell>
          <cell r="AN399" t="str">
            <v>N/A</v>
          </cell>
          <cell r="AO399" t="str">
            <v>N/A</v>
          </cell>
          <cell r="AP399" t="str">
            <v>N/A</v>
          </cell>
          <cell r="AQ399" t="str">
            <v>N/A</v>
          </cell>
          <cell r="AR399" t="str">
            <v>N/A</v>
          </cell>
          <cell r="AS399" t="str">
            <v>N/A</v>
          </cell>
          <cell r="AT399" t="str">
            <v>N/A</v>
          </cell>
          <cell r="AU399" t="str">
            <v>N/A</v>
          </cell>
          <cell r="AV399" t="str">
            <v>N/A</v>
          </cell>
          <cell r="AW399" t="str">
            <v>N/A</v>
          </cell>
          <cell r="AX399" t="str">
            <v>N/A</v>
          </cell>
          <cell r="AY399" t="str">
            <v>N/A</v>
          </cell>
          <cell r="AZ399" t="str">
            <v>N/A</v>
          </cell>
          <cell r="BA399" t="e">
            <v>#VALUE!</v>
          </cell>
          <cell r="BB399" t="str">
            <v>N/A</v>
          </cell>
          <cell r="BC399" t="str">
            <v>N/A</v>
          </cell>
          <cell r="BD399" t="str">
            <v>N/A</v>
          </cell>
          <cell r="BE399" t="str">
            <v>N/A</v>
          </cell>
          <cell r="BF399" t="str">
            <v>N/A</v>
          </cell>
          <cell r="BG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I400" t="str">
            <v>N/A</v>
          </cell>
          <cell r="AJ400" t="str">
            <v>N/A</v>
          </cell>
          <cell r="AK400" t="str">
            <v>N/A</v>
          </cell>
          <cell r="AL400" t="str">
            <v>N/A</v>
          </cell>
          <cell r="AM400" t="str">
            <v>N/A</v>
          </cell>
          <cell r="AN400" t="str">
            <v>N/A</v>
          </cell>
          <cell r="AO400" t="str">
            <v>N/A</v>
          </cell>
          <cell r="AP400" t="str">
            <v>N/A</v>
          </cell>
          <cell r="AQ400" t="str">
            <v>N/A</v>
          </cell>
          <cell r="AR400" t="str">
            <v>N/A</v>
          </cell>
          <cell r="AS400" t="str">
            <v>N/A</v>
          </cell>
          <cell r="AT400" t="str">
            <v>N/A</v>
          </cell>
          <cell r="AU400" t="str">
            <v>N/A</v>
          </cell>
          <cell r="AV400" t="str">
            <v>N/A</v>
          </cell>
          <cell r="AW400" t="str">
            <v>N/A</v>
          </cell>
          <cell r="AX400" t="str">
            <v>N/A</v>
          </cell>
          <cell r="AY400" t="str">
            <v>N/A</v>
          </cell>
          <cell r="AZ400" t="str">
            <v>N/A</v>
          </cell>
          <cell r="BA400" t="e">
            <v>#VALUE!</v>
          </cell>
          <cell r="BB400" t="str">
            <v>N/A</v>
          </cell>
          <cell r="BC400" t="str">
            <v>N/A</v>
          </cell>
          <cell r="BD400" t="str">
            <v>N/A</v>
          </cell>
          <cell r="BE400" t="str">
            <v>N/A</v>
          </cell>
          <cell r="BF400" t="str">
            <v>N/A</v>
          </cell>
          <cell r="BG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I401" t="str">
            <v>N/A</v>
          </cell>
          <cell r="AJ401" t="str">
            <v>N/A</v>
          </cell>
          <cell r="AK401" t="str">
            <v>N/A</v>
          </cell>
          <cell r="AL401" t="str">
            <v>N/A</v>
          </cell>
          <cell r="AM401" t="str">
            <v>N/A</v>
          </cell>
          <cell r="AN401" t="str">
            <v>N/A</v>
          </cell>
          <cell r="AO401" t="str">
            <v>N/A</v>
          </cell>
          <cell r="AP401" t="str">
            <v>N/A</v>
          </cell>
          <cell r="AQ401" t="str">
            <v>N/A</v>
          </cell>
          <cell r="AR401" t="str">
            <v>N/A</v>
          </cell>
          <cell r="AS401" t="str">
            <v>N/A</v>
          </cell>
          <cell r="AT401" t="str">
            <v>N/A</v>
          </cell>
          <cell r="AU401" t="str">
            <v>N/A</v>
          </cell>
          <cell r="AV401" t="str">
            <v>N/A</v>
          </cell>
          <cell r="AW401" t="str">
            <v>N/A</v>
          </cell>
          <cell r="AX401" t="str">
            <v>N/A</v>
          </cell>
          <cell r="AY401" t="str">
            <v>N/A</v>
          </cell>
          <cell r="AZ401" t="str">
            <v>N/A</v>
          </cell>
          <cell r="BA401" t="e">
            <v>#VALUE!</v>
          </cell>
          <cell r="BB401" t="str">
            <v>N/A</v>
          </cell>
          <cell r="BC401" t="str">
            <v>N/A</v>
          </cell>
          <cell r="BD401" t="str">
            <v>N/A</v>
          </cell>
          <cell r="BE401" t="str">
            <v>N/A</v>
          </cell>
          <cell r="BF401" t="str">
            <v>N/A</v>
          </cell>
          <cell r="BG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I402" t="str">
            <v>N/A</v>
          </cell>
          <cell r="AJ402" t="str">
            <v>N/A</v>
          </cell>
          <cell r="AK402" t="str">
            <v>N/A</v>
          </cell>
          <cell r="AL402" t="str">
            <v>N/A</v>
          </cell>
          <cell r="AM402" t="str">
            <v>N/A</v>
          </cell>
          <cell r="AN402" t="str">
            <v>N/A</v>
          </cell>
          <cell r="AO402" t="str">
            <v>N/A</v>
          </cell>
          <cell r="AP402" t="str">
            <v>N/A</v>
          </cell>
          <cell r="AQ402" t="str">
            <v>N/A</v>
          </cell>
          <cell r="AR402" t="str">
            <v>N/A</v>
          </cell>
          <cell r="AS402" t="str">
            <v>N/A</v>
          </cell>
          <cell r="AT402" t="str">
            <v>N/A</v>
          </cell>
          <cell r="AU402" t="str">
            <v>N/A</v>
          </cell>
          <cell r="AV402" t="str">
            <v>N/A</v>
          </cell>
          <cell r="AW402" t="str">
            <v>N/A</v>
          </cell>
          <cell r="AX402" t="str">
            <v>N/A</v>
          </cell>
          <cell r="AY402" t="str">
            <v>N/A</v>
          </cell>
          <cell r="AZ402" t="str">
            <v>N/A</v>
          </cell>
          <cell r="BA402" t="e">
            <v>#VALUE!</v>
          </cell>
          <cell r="BB402" t="str">
            <v>N/A</v>
          </cell>
          <cell r="BC402" t="str">
            <v>N/A</v>
          </cell>
          <cell r="BD402" t="str">
            <v>N/A</v>
          </cell>
          <cell r="BE402" t="str">
            <v>N/A</v>
          </cell>
          <cell r="BF402" t="str">
            <v>N/A</v>
          </cell>
          <cell r="BG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I403" t="str">
            <v>N/A</v>
          </cell>
          <cell r="AJ403" t="str">
            <v>N/A</v>
          </cell>
          <cell r="AK403" t="str">
            <v>N/A</v>
          </cell>
          <cell r="AL403" t="str">
            <v>N/A</v>
          </cell>
          <cell r="AM403" t="str">
            <v>N/A</v>
          </cell>
          <cell r="AN403" t="str">
            <v>N/A</v>
          </cell>
          <cell r="AO403" t="str">
            <v>N/A</v>
          </cell>
          <cell r="AP403" t="str">
            <v>N/A</v>
          </cell>
          <cell r="AQ403" t="str">
            <v>N/A</v>
          </cell>
          <cell r="AR403" t="str">
            <v>N/A</v>
          </cell>
          <cell r="AS403" t="str">
            <v>N/A</v>
          </cell>
          <cell r="AT403" t="str">
            <v>N/A</v>
          </cell>
          <cell r="AU403" t="str">
            <v>N/A</v>
          </cell>
          <cell r="AV403" t="str">
            <v>N/A</v>
          </cell>
          <cell r="AW403" t="str">
            <v>N/A</v>
          </cell>
          <cell r="AX403" t="str">
            <v>N/A</v>
          </cell>
          <cell r="AY403" t="str">
            <v>N/A</v>
          </cell>
          <cell r="AZ403" t="str">
            <v>N/A</v>
          </cell>
          <cell r="BA403" t="e">
            <v>#VALUE!</v>
          </cell>
          <cell r="BB403" t="str">
            <v>N/A</v>
          </cell>
          <cell r="BC403" t="str">
            <v>N/A</v>
          </cell>
          <cell r="BD403" t="str">
            <v>N/A</v>
          </cell>
          <cell r="BE403" t="str">
            <v>N/A</v>
          </cell>
          <cell r="BF403" t="str">
            <v>N/A</v>
          </cell>
          <cell r="BG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 t="str">
            <v>N/A</v>
          </cell>
          <cell r="AI404" t="str">
            <v>N/A</v>
          </cell>
          <cell r="AJ404" t="str">
            <v>N/A</v>
          </cell>
          <cell r="AK404" t="str">
            <v>N/A</v>
          </cell>
          <cell r="AL404" t="str">
            <v>N/A</v>
          </cell>
          <cell r="AM404" t="str">
            <v>N/A</v>
          </cell>
          <cell r="AN404" t="str">
            <v>N/A</v>
          </cell>
          <cell r="AO404" t="str">
            <v>N/A</v>
          </cell>
          <cell r="AP404" t="str">
            <v>N/A</v>
          </cell>
          <cell r="AQ404" t="str">
            <v>N/A</v>
          </cell>
          <cell r="AR404" t="str">
            <v>N/A</v>
          </cell>
          <cell r="AS404" t="str">
            <v>N/A</v>
          </cell>
          <cell r="AT404" t="str">
            <v>N/A</v>
          </cell>
          <cell r="AU404" t="str">
            <v>N/A</v>
          </cell>
          <cell r="AV404" t="str">
            <v>N/A</v>
          </cell>
          <cell r="AW404" t="str">
            <v>N/A</v>
          </cell>
          <cell r="AX404" t="str">
            <v>N/A</v>
          </cell>
          <cell r="AY404" t="str">
            <v>N/A</v>
          </cell>
          <cell r="AZ404" t="str">
            <v>N/A</v>
          </cell>
          <cell r="BA404" t="e">
            <v>#VALUE!</v>
          </cell>
          <cell r="BB404" t="str">
            <v>N/A</v>
          </cell>
          <cell r="BC404" t="str">
            <v>N/A</v>
          </cell>
          <cell r="BD404" t="str">
            <v>N/A</v>
          </cell>
          <cell r="BE404" t="str">
            <v>N/A</v>
          </cell>
          <cell r="BF404" t="str">
            <v>N/A</v>
          </cell>
          <cell r="BG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  <cell r="AI405" t="str">
            <v>N/A</v>
          </cell>
          <cell r="AJ405" t="str">
            <v>N/A</v>
          </cell>
          <cell r="AK405" t="str">
            <v>N/A</v>
          </cell>
          <cell r="AL405" t="str">
            <v>N/A</v>
          </cell>
          <cell r="AM405" t="str">
            <v>N/A</v>
          </cell>
          <cell r="AN405" t="str">
            <v>N/A</v>
          </cell>
          <cell r="AO405" t="str">
            <v>N/A</v>
          </cell>
          <cell r="AP405" t="str">
            <v>N/A</v>
          </cell>
          <cell r="AQ405" t="str">
            <v>N/A</v>
          </cell>
          <cell r="AR405" t="str">
            <v>N/A</v>
          </cell>
          <cell r="AS405" t="str">
            <v>N/A</v>
          </cell>
          <cell r="AT405" t="str">
            <v>N/A</v>
          </cell>
          <cell r="AU405" t="str">
            <v>N/A</v>
          </cell>
          <cell r="AV405" t="str">
            <v>N/A</v>
          </cell>
          <cell r="AW405" t="str">
            <v>N/A</v>
          </cell>
          <cell r="AX405" t="str">
            <v>N/A</v>
          </cell>
          <cell r="AY405" t="str">
            <v>N/A</v>
          </cell>
          <cell r="AZ405" t="str">
            <v>N/A</v>
          </cell>
          <cell r="BA405" t="e">
            <v>#VALUE!</v>
          </cell>
          <cell r="BB405" t="str">
            <v>N/A</v>
          </cell>
          <cell r="BC405" t="str">
            <v>N/A</v>
          </cell>
          <cell r="BD405" t="str">
            <v>N/A</v>
          </cell>
          <cell r="BE405" t="str">
            <v>N/A</v>
          </cell>
          <cell r="BF405" t="str">
            <v>N/A</v>
          </cell>
          <cell r="BG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  <cell r="AI406" t="str">
            <v>N/A</v>
          </cell>
          <cell r="AJ406" t="str">
            <v>N/A</v>
          </cell>
          <cell r="AK406" t="str">
            <v>N/A</v>
          </cell>
          <cell r="AL406" t="str">
            <v>N/A</v>
          </cell>
          <cell r="AM406" t="str">
            <v>N/A</v>
          </cell>
          <cell r="AN406" t="str">
            <v>N/A</v>
          </cell>
          <cell r="AO406" t="str">
            <v>N/A</v>
          </cell>
          <cell r="AP406" t="str">
            <v>N/A</v>
          </cell>
          <cell r="AQ406" t="str">
            <v>N/A</v>
          </cell>
          <cell r="AR406" t="str">
            <v>N/A</v>
          </cell>
          <cell r="AS406" t="str">
            <v>N/A</v>
          </cell>
          <cell r="AT406" t="str">
            <v>N/A</v>
          </cell>
          <cell r="AU406" t="str">
            <v>N/A</v>
          </cell>
          <cell r="AV406" t="str">
            <v>N/A</v>
          </cell>
          <cell r="AW406" t="str">
            <v>N/A</v>
          </cell>
          <cell r="AX406" t="str">
            <v>N/A</v>
          </cell>
          <cell r="AY406" t="str">
            <v>N/A</v>
          </cell>
          <cell r="AZ406" t="str">
            <v>N/A</v>
          </cell>
          <cell r="BA406" t="e">
            <v>#VALUE!</v>
          </cell>
          <cell r="BB406" t="str">
            <v>N/A</v>
          </cell>
          <cell r="BC406" t="str">
            <v>N/A</v>
          </cell>
          <cell r="BD406" t="str">
            <v>N/A</v>
          </cell>
          <cell r="BE406" t="str">
            <v>N/A</v>
          </cell>
          <cell r="BF406" t="str">
            <v>N/A</v>
          </cell>
          <cell r="BG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  <cell r="AI407" t="str">
            <v>N/A</v>
          </cell>
          <cell r="AJ407" t="str">
            <v>N/A</v>
          </cell>
          <cell r="AK407" t="str">
            <v>N/A</v>
          </cell>
          <cell r="AL407" t="str">
            <v>N/A</v>
          </cell>
          <cell r="AM407" t="str">
            <v>N/A</v>
          </cell>
          <cell r="AN407" t="str">
            <v>N/A</v>
          </cell>
          <cell r="AO407" t="str">
            <v>N/A</v>
          </cell>
          <cell r="AP407" t="str">
            <v>N/A</v>
          </cell>
          <cell r="AQ407" t="str">
            <v>N/A</v>
          </cell>
          <cell r="AR407" t="str">
            <v>N/A</v>
          </cell>
          <cell r="AS407" t="str">
            <v>N/A</v>
          </cell>
          <cell r="AT407" t="str">
            <v>N/A</v>
          </cell>
          <cell r="AU407" t="str">
            <v>N/A</v>
          </cell>
          <cell r="AV407" t="str">
            <v>N/A</v>
          </cell>
          <cell r="AW407" t="str">
            <v>N/A</v>
          </cell>
          <cell r="AX407" t="str">
            <v>N/A</v>
          </cell>
          <cell r="AY407" t="str">
            <v>N/A</v>
          </cell>
          <cell r="AZ407" t="str">
            <v>N/A</v>
          </cell>
          <cell r="BA407" t="e">
            <v>#VALUE!</v>
          </cell>
          <cell r="BB407" t="str">
            <v>N/A</v>
          </cell>
          <cell r="BC407" t="str">
            <v>N/A</v>
          </cell>
          <cell r="BD407" t="str">
            <v>N/A</v>
          </cell>
          <cell r="BE407" t="str">
            <v>N/A</v>
          </cell>
          <cell r="BF407" t="str">
            <v>N/A</v>
          </cell>
          <cell r="BG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I408" t="str">
            <v>N/A</v>
          </cell>
          <cell r="AJ408" t="str">
            <v>N/A</v>
          </cell>
          <cell r="AK408" t="str">
            <v>N/A</v>
          </cell>
          <cell r="AL408" t="str">
            <v>N/A</v>
          </cell>
          <cell r="AM408" t="str">
            <v>N/A</v>
          </cell>
          <cell r="AN408" t="str">
            <v>N/A</v>
          </cell>
          <cell r="AO408" t="str">
            <v>N/A</v>
          </cell>
          <cell r="AP408" t="str">
            <v>N/A</v>
          </cell>
          <cell r="AQ408" t="str">
            <v>N/A</v>
          </cell>
          <cell r="AR408" t="str">
            <v>N/A</v>
          </cell>
          <cell r="AS408" t="str">
            <v>N/A</v>
          </cell>
          <cell r="AT408" t="str">
            <v>N/A</v>
          </cell>
          <cell r="AU408" t="str">
            <v>N/A</v>
          </cell>
          <cell r="AV408" t="str">
            <v>N/A</v>
          </cell>
          <cell r="AW408" t="str">
            <v>N/A</v>
          </cell>
          <cell r="AX408" t="str">
            <v>N/A</v>
          </cell>
          <cell r="AY408" t="str">
            <v>N/A</v>
          </cell>
          <cell r="AZ408" t="str">
            <v>N/A</v>
          </cell>
          <cell r="BA408" t="e">
            <v>#VALUE!</v>
          </cell>
          <cell r="BB408" t="str">
            <v>N/A</v>
          </cell>
          <cell r="BC408" t="str">
            <v>N/A</v>
          </cell>
          <cell r="BD408" t="str">
            <v>N/A</v>
          </cell>
          <cell r="BE408" t="str">
            <v>N/A</v>
          </cell>
          <cell r="BF408" t="str">
            <v>N/A</v>
          </cell>
          <cell r="BG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  <cell r="AI409" t="str">
            <v>N/A</v>
          </cell>
          <cell r="AJ409" t="str">
            <v>N/A</v>
          </cell>
          <cell r="AK409" t="str">
            <v>N/A</v>
          </cell>
          <cell r="AL409" t="str">
            <v>N/A</v>
          </cell>
          <cell r="AM409" t="str">
            <v>N/A</v>
          </cell>
          <cell r="AN409" t="str">
            <v>N/A</v>
          </cell>
          <cell r="AO409" t="str">
            <v>N/A</v>
          </cell>
          <cell r="AP409" t="str">
            <v>N/A</v>
          </cell>
          <cell r="AQ409" t="str">
            <v>N/A</v>
          </cell>
          <cell r="AR409" t="str">
            <v>N/A</v>
          </cell>
          <cell r="AS409" t="str">
            <v>N/A</v>
          </cell>
          <cell r="AT409" t="str">
            <v>N/A</v>
          </cell>
          <cell r="AU409" t="str">
            <v>N/A</v>
          </cell>
          <cell r="AV409" t="str">
            <v>N/A</v>
          </cell>
          <cell r="AW409" t="str">
            <v>N/A</v>
          </cell>
          <cell r="AX409" t="str">
            <v>N/A</v>
          </cell>
          <cell r="AY409" t="str">
            <v>N/A</v>
          </cell>
          <cell r="AZ409" t="str">
            <v>N/A</v>
          </cell>
          <cell r="BA409" t="e">
            <v>#VALUE!</v>
          </cell>
          <cell r="BB409" t="str">
            <v>N/A</v>
          </cell>
          <cell r="BC409" t="str">
            <v>N/A</v>
          </cell>
          <cell r="BD409" t="str">
            <v>N/A</v>
          </cell>
          <cell r="BE409" t="str">
            <v>N/A</v>
          </cell>
          <cell r="BF409" t="str">
            <v>N/A</v>
          </cell>
          <cell r="BG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  <cell r="AI410" t="str">
            <v>N/A</v>
          </cell>
          <cell r="AJ410" t="str">
            <v>N/A</v>
          </cell>
          <cell r="AK410" t="str">
            <v>N/A</v>
          </cell>
          <cell r="AL410" t="str">
            <v>N/A</v>
          </cell>
          <cell r="AM410" t="str">
            <v>N/A</v>
          </cell>
          <cell r="AN410" t="str">
            <v>N/A</v>
          </cell>
          <cell r="AO410" t="str">
            <v>N/A</v>
          </cell>
          <cell r="AP410" t="str">
            <v>N/A</v>
          </cell>
          <cell r="AQ410" t="str">
            <v>N/A</v>
          </cell>
          <cell r="AR410" t="str">
            <v>N/A</v>
          </cell>
          <cell r="AS410" t="str">
            <v>N/A</v>
          </cell>
          <cell r="AT410" t="str">
            <v>N/A</v>
          </cell>
          <cell r="AU410" t="str">
            <v>N/A</v>
          </cell>
          <cell r="AV410" t="str">
            <v>N/A</v>
          </cell>
          <cell r="AW410" t="str">
            <v>N/A</v>
          </cell>
          <cell r="AX410" t="str">
            <v>N/A</v>
          </cell>
          <cell r="AY410" t="str">
            <v>N/A</v>
          </cell>
          <cell r="AZ410" t="str">
            <v>N/A</v>
          </cell>
          <cell r="BA410" t="e">
            <v>#VALUE!</v>
          </cell>
          <cell r="BB410" t="str">
            <v>N/A</v>
          </cell>
          <cell r="BC410" t="str">
            <v>N/A</v>
          </cell>
          <cell r="BD410" t="str">
            <v>N/A</v>
          </cell>
          <cell r="BE410" t="str">
            <v>N/A</v>
          </cell>
          <cell r="BF410" t="str">
            <v>N/A</v>
          </cell>
          <cell r="BG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I411" t="str">
            <v>N/A</v>
          </cell>
          <cell r="AJ411" t="str">
            <v>N/A</v>
          </cell>
          <cell r="AK411" t="str">
            <v>N/A</v>
          </cell>
          <cell r="AL411" t="str">
            <v>N/A</v>
          </cell>
          <cell r="AM411" t="str">
            <v>N/A</v>
          </cell>
          <cell r="AN411" t="str">
            <v>N/A</v>
          </cell>
          <cell r="AO411" t="str">
            <v>N/A</v>
          </cell>
          <cell r="AP411" t="str">
            <v>N/A</v>
          </cell>
          <cell r="AQ411" t="str">
            <v>N/A</v>
          </cell>
          <cell r="AR411" t="str">
            <v>N/A</v>
          </cell>
          <cell r="AS411" t="str">
            <v>N/A</v>
          </cell>
          <cell r="AT411" t="str">
            <v>N/A</v>
          </cell>
          <cell r="AU411" t="str">
            <v>N/A</v>
          </cell>
          <cell r="AV411" t="str">
            <v>N/A</v>
          </cell>
          <cell r="AW411" t="str">
            <v>N/A</v>
          </cell>
          <cell r="AX411" t="str">
            <v>N/A</v>
          </cell>
          <cell r="AY411" t="str">
            <v>N/A</v>
          </cell>
          <cell r="AZ411" t="str">
            <v>N/A</v>
          </cell>
          <cell r="BA411" t="e">
            <v>#VALUE!</v>
          </cell>
          <cell r="BB411" t="str">
            <v>N/A</v>
          </cell>
          <cell r="BC411" t="str">
            <v>N/A</v>
          </cell>
          <cell r="BD411" t="str">
            <v>N/A</v>
          </cell>
          <cell r="BE411" t="str">
            <v>N/A</v>
          </cell>
          <cell r="BF411" t="str">
            <v>N/A</v>
          </cell>
          <cell r="BG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I412" t="str">
            <v>N/A</v>
          </cell>
          <cell r="AJ412" t="str">
            <v>N/A</v>
          </cell>
          <cell r="AK412" t="str">
            <v>N/A</v>
          </cell>
          <cell r="AL412" t="str">
            <v>N/A</v>
          </cell>
          <cell r="AM412" t="str">
            <v>N/A</v>
          </cell>
          <cell r="AN412" t="str">
            <v>N/A</v>
          </cell>
          <cell r="AO412" t="str">
            <v>N/A</v>
          </cell>
          <cell r="AP412" t="str">
            <v>N/A</v>
          </cell>
          <cell r="AQ412" t="str">
            <v>N/A</v>
          </cell>
          <cell r="AR412" t="str">
            <v>N/A</v>
          </cell>
          <cell r="AS412" t="str">
            <v>N/A</v>
          </cell>
          <cell r="AT412" t="str">
            <v>N/A</v>
          </cell>
          <cell r="AU412" t="str">
            <v>N/A</v>
          </cell>
          <cell r="AV412" t="str">
            <v>N/A</v>
          </cell>
          <cell r="AW412" t="str">
            <v>N/A</v>
          </cell>
          <cell r="AX412" t="str">
            <v>N/A</v>
          </cell>
          <cell r="AY412" t="str">
            <v>N/A</v>
          </cell>
          <cell r="AZ412" t="str">
            <v>N/A</v>
          </cell>
          <cell r="BA412" t="e">
            <v>#VALUE!</v>
          </cell>
          <cell r="BB412" t="str">
            <v>N/A</v>
          </cell>
          <cell r="BC412" t="str">
            <v>N/A</v>
          </cell>
          <cell r="BD412" t="str">
            <v>N/A</v>
          </cell>
          <cell r="BE412" t="str">
            <v>N/A</v>
          </cell>
          <cell r="BF412" t="str">
            <v>N/A</v>
          </cell>
          <cell r="BG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I413" t="str">
            <v>N/A</v>
          </cell>
          <cell r="AJ413" t="str">
            <v>N/A</v>
          </cell>
          <cell r="AK413" t="str">
            <v>N/A</v>
          </cell>
          <cell r="AL413" t="str">
            <v>N/A</v>
          </cell>
          <cell r="AM413" t="str">
            <v>N/A</v>
          </cell>
          <cell r="AN413" t="str">
            <v>N/A</v>
          </cell>
          <cell r="AO413" t="str">
            <v>N/A</v>
          </cell>
          <cell r="AP413" t="str">
            <v>N/A</v>
          </cell>
          <cell r="AQ413" t="str">
            <v>N/A</v>
          </cell>
          <cell r="AR413" t="str">
            <v>N/A</v>
          </cell>
          <cell r="AS413" t="str">
            <v>N/A</v>
          </cell>
          <cell r="AT413" t="str">
            <v>N/A</v>
          </cell>
          <cell r="AU413" t="str">
            <v>N/A</v>
          </cell>
          <cell r="AV413" t="str">
            <v>N/A</v>
          </cell>
          <cell r="AW413" t="str">
            <v>N/A</v>
          </cell>
          <cell r="AX413" t="str">
            <v>N/A</v>
          </cell>
          <cell r="AY413" t="str">
            <v>N/A</v>
          </cell>
          <cell r="AZ413" t="str">
            <v>N/A</v>
          </cell>
          <cell r="BA413" t="e">
            <v>#VALUE!</v>
          </cell>
          <cell r="BB413" t="str">
            <v>N/A</v>
          </cell>
          <cell r="BC413" t="str">
            <v>N/A</v>
          </cell>
          <cell r="BD413" t="str">
            <v>N/A</v>
          </cell>
          <cell r="BE413" t="str">
            <v>N/A</v>
          </cell>
          <cell r="BF413" t="str">
            <v>N/A</v>
          </cell>
          <cell r="BG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I414" t="str">
            <v>N/A</v>
          </cell>
          <cell r="AJ414" t="str">
            <v>N/A</v>
          </cell>
          <cell r="AK414" t="str">
            <v>N/A</v>
          </cell>
          <cell r="AL414" t="str">
            <v>N/A</v>
          </cell>
          <cell r="AM414" t="str">
            <v>N/A</v>
          </cell>
          <cell r="AN414" t="str">
            <v>N/A</v>
          </cell>
          <cell r="AO414" t="str">
            <v>N/A</v>
          </cell>
          <cell r="AP414" t="str">
            <v>N/A</v>
          </cell>
          <cell r="AQ414" t="str">
            <v>N/A</v>
          </cell>
          <cell r="AR414" t="str">
            <v>N/A</v>
          </cell>
          <cell r="AS414" t="str">
            <v>N/A</v>
          </cell>
          <cell r="AT414" t="str">
            <v>N/A</v>
          </cell>
          <cell r="AU414" t="str">
            <v>N/A</v>
          </cell>
          <cell r="AV414" t="str">
            <v>N/A</v>
          </cell>
          <cell r="AW414" t="str">
            <v>N/A</v>
          </cell>
          <cell r="AX414" t="str">
            <v>N/A</v>
          </cell>
          <cell r="AY414" t="str">
            <v>N/A</v>
          </cell>
          <cell r="AZ414" t="str">
            <v>N/A</v>
          </cell>
          <cell r="BA414" t="e">
            <v>#VALUE!</v>
          </cell>
          <cell r="BB414" t="str">
            <v>N/A</v>
          </cell>
          <cell r="BC414" t="str">
            <v>N/A</v>
          </cell>
          <cell r="BD414" t="str">
            <v>N/A</v>
          </cell>
          <cell r="BE414" t="str">
            <v>N/A</v>
          </cell>
          <cell r="BF414" t="str">
            <v>N/A</v>
          </cell>
          <cell r="BG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I415" t="str">
            <v>N/A</v>
          </cell>
          <cell r="AJ415" t="str">
            <v>N/A</v>
          </cell>
          <cell r="AK415" t="str">
            <v>N/A</v>
          </cell>
          <cell r="AL415" t="str">
            <v>N/A</v>
          </cell>
          <cell r="AM415" t="str">
            <v>N/A</v>
          </cell>
          <cell r="AN415" t="str">
            <v>N/A</v>
          </cell>
          <cell r="AO415" t="str">
            <v>N/A</v>
          </cell>
          <cell r="AP415" t="str">
            <v>N/A</v>
          </cell>
          <cell r="AQ415" t="str">
            <v>N/A</v>
          </cell>
          <cell r="AR415" t="str">
            <v>N/A</v>
          </cell>
          <cell r="AS415" t="str">
            <v>N/A</v>
          </cell>
          <cell r="AT415" t="str">
            <v>N/A</v>
          </cell>
          <cell r="AU415" t="str">
            <v>N/A</v>
          </cell>
          <cell r="AV415" t="str">
            <v>N/A</v>
          </cell>
          <cell r="AW415" t="str">
            <v>N/A</v>
          </cell>
          <cell r="AX415" t="str">
            <v>N/A</v>
          </cell>
          <cell r="AY415" t="str">
            <v>N/A</v>
          </cell>
          <cell r="AZ415" t="str">
            <v>N/A</v>
          </cell>
          <cell r="BA415" t="e">
            <v>#VALUE!</v>
          </cell>
          <cell r="BB415" t="str">
            <v>N/A</v>
          </cell>
          <cell r="BC415" t="str">
            <v>N/A</v>
          </cell>
          <cell r="BD415" t="str">
            <v>N/A</v>
          </cell>
          <cell r="BE415" t="str">
            <v>N/A</v>
          </cell>
          <cell r="BF415" t="str">
            <v>N/A</v>
          </cell>
          <cell r="BG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 t="str">
            <v>N/A</v>
          </cell>
          <cell r="AI416" t="str">
            <v>N/A</v>
          </cell>
          <cell r="AJ416" t="str">
            <v>N/A</v>
          </cell>
          <cell r="AK416" t="str">
            <v>N/A</v>
          </cell>
          <cell r="AL416" t="str">
            <v>N/A</v>
          </cell>
          <cell r="AM416" t="str">
            <v>N/A</v>
          </cell>
          <cell r="AN416" t="str">
            <v>N/A</v>
          </cell>
          <cell r="AO416" t="str">
            <v>N/A</v>
          </cell>
          <cell r="AP416" t="str">
            <v>N/A</v>
          </cell>
          <cell r="AQ416" t="str">
            <v>N/A</v>
          </cell>
          <cell r="AR416" t="str">
            <v>N/A</v>
          </cell>
          <cell r="AS416" t="str">
            <v>N/A</v>
          </cell>
          <cell r="AT416" t="str">
            <v>N/A</v>
          </cell>
          <cell r="AU416" t="str">
            <v>N/A</v>
          </cell>
          <cell r="AV416" t="str">
            <v>N/A</v>
          </cell>
          <cell r="AW416" t="str">
            <v>N/A</v>
          </cell>
          <cell r="AX416" t="str">
            <v>N/A</v>
          </cell>
          <cell r="AY416" t="str">
            <v>N/A</v>
          </cell>
          <cell r="AZ416" t="str">
            <v>N/A</v>
          </cell>
          <cell r="BA416" t="e">
            <v>#VALUE!</v>
          </cell>
          <cell r="BB416" t="str">
            <v>N/A</v>
          </cell>
          <cell r="BC416" t="str">
            <v>N/A</v>
          </cell>
          <cell r="BD416" t="str">
            <v>N/A</v>
          </cell>
          <cell r="BE416" t="str">
            <v>N/A</v>
          </cell>
          <cell r="BF416" t="str">
            <v>N/A</v>
          </cell>
          <cell r="BG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  <cell r="AI417" t="str">
            <v>N/A</v>
          </cell>
          <cell r="AJ417" t="str">
            <v>N/A</v>
          </cell>
          <cell r="AK417" t="str">
            <v>N/A</v>
          </cell>
          <cell r="AL417" t="str">
            <v>N/A</v>
          </cell>
          <cell r="AM417" t="str">
            <v>N/A</v>
          </cell>
          <cell r="AN417" t="str">
            <v>N/A</v>
          </cell>
          <cell r="AO417" t="str">
            <v>N/A</v>
          </cell>
          <cell r="AP417" t="str">
            <v>N/A</v>
          </cell>
          <cell r="AQ417" t="str">
            <v>N/A</v>
          </cell>
          <cell r="AR417" t="str">
            <v>N/A</v>
          </cell>
          <cell r="AS417" t="str">
            <v>N/A</v>
          </cell>
          <cell r="AT417" t="str">
            <v>N/A</v>
          </cell>
          <cell r="AU417" t="str">
            <v>N/A</v>
          </cell>
          <cell r="AV417" t="str">
            <v>N/A</v>
          </cell>
          <cell r="AW417" t="str">
            <v>N/A</v>
          </cell>
          <cell r="AX417" t="str">
            <v>N/A</v>
          </cell>
          <cell r="AY417" t="str">
            <v>N/A</v>
          </cell>
          <cell r="AZ417" t="str">
            <v>N/A</v>
          </cell>
          <cell r="BA417" t="e">
            <v>#VALUE!</v>
          </cell>
          <cell r="BB417" t="str">
            <v>N/A</v>
          </cell>
          <cell r="BC417" t="str">
            <v>N/A</v>
          </cell>
          <cell r="BD417" t="str">
            <v>N/A</v>
          </cell>
          <cell r="BE417" t="str">
            <v>N/A</v>
          </cell>
          <cell r="BF417" t="str">
            <v>N/A</v>
          </cell>
          <cell r="BG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  <cell r="AI418" t="str">
            <v>N/A</v>
          </cell>
          <cell r="AJ418" t="str">
            <v>N/A</v>
          </cell>
          <cell r="AK418" t="str">
            <v>N/A</v>
          </cell>
          <cell r="AL418" t="str">
            <v>N/A</v>
          </cell>
          <cell r="AM418" t="str">
            <v>N/A</v>
          </cell>
          <cell r="AN418" t="str">
            <v>N/A</v>
          </cell>
          <cell r="AO418" t="str">
            <v>N/A</v>
          </cell>
          <cell r="AP418" t="str">
            <v>N/A</v>
          </cell>
          <cell r="AQ418" t="str">
            <v>N/A</v>
          </cell>
          <cell r="AR418" t="str">
            <v>N/A</v>
          </cell>
          <cell r="AS418" t="str">
            <v>N/A</v>
          </cell>
          <cell r="AT418" t="str">
            <v>N/A</v>
          </cell>
          <cell r="AU418" t="str">
            <v>N/A</v>
          </cell>
          <cell r="AV418" t="str">
            <v>N/A</v>
          </cell>
          <cell r="AW418" t="str">
            <v>N/A</v>
          </cell>
          <cell r="AX418" t="str">
            <v>N/A</v>
          </cell>
          <cell r="AY418" t="str">
            <v>N/A</v>
          </cell>
          <cell r="AZ418" t="str">
            <v>N/A</v>
          </cell>
          <cell r="BA418" t="e">
            <v>#VALUE!</v>
          </cell>
          <cell r="BB418" t="str">
            <v>N/A</v>
          </cell>
          <cell r="BC418" t="str">
            <v>N/A</v>
          </cell>
          <cell r="BD418" t="str">
            <v>N/A</v>
          </cell>
          <cell r="BE418" t="str">
            <v>N/A</v>
          </cell>
          <cell r="BF418" t="str">
            <v>N/A</v>
          </cell>
          <cell r="BG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I419" t="str">
            <v>N/A</v>
          </cell>
          <cell r="AJ419" t="str">
            <v>N/A</v>
          </cell>
          <cell r="AK419" t="str">
            <v>N/A</v>
          </cell>
          <cell r="AL419" t="str">
            <v>N/A</v>
          </cell>
          <cell r="AM419" t="str">
            <v>N/A</v>
          </cell>
          <cell r="AN419" t="str">
            <v>N/A</v>
          </cell>
          <cell r="AO419" t="str">
            <v>N/A</v>
          </cell>
          <cell r="AP419" t="str">
            <v>N/A</v>
          </cell>
          <cell r="AQ419" t="str">
            <v>N/A</v>
          </cell>
          <cell r="AR419" t="str">
            <v>N/A</v>
          </cell>
          <cell r="AS419" t="str">
            <v>N/A</v>
          </cell>
          <cell r="AT419" t="str">
            <v>N/A</v>
          </cell>
          <cell r="AU419" t="str">
            <v>N/A</v>
          </cell>
          <cell r="AV419" t="str">
            <v>N/A</v>
          </cell>
          <cell r="AW419" t="str">
            <v>N/A</v>
          </cell>
          <cell r="AX419" t="str">
            <v>N/A</v>
          </cell>
          <cell r="AY419" t="str">
            <v>N/A</v>
          </cell>
          <cell r="AZ419" t="str">
            <v>N/A</v>
          </cell>
          <cell r="BA419" t="e">
            <v>#VALUE!</v>
          </cell>
          <cell r="BB419" t="str">
            <v>N/A</v>
          </cell>
          <cell r="BC419" t="str">
            <v>N/A</v>
          </cell>
          <cell r="BD419" t="str">
            <v>N/A</v>
          </cell>
          <cell r="BE419" t="str">
            <v>N/A</v>
          </cell>
          <cell r="BF419" t="str">
            <v>N/A</v>
          </cell>
          <cell r="BG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I420" t="str">
            <v>N/A</v>
          </cell>
          <cell r="AJ420" t="str">
            <v>N/A</v>
          </cell>
          <cell r="AK420" t="str">
            <v>N/A</v>
          </cell>
          <cell r="AL420" t="str">
            <v>N/A</v>
          </cell>
          <cell r="AM420" t="str">
            <v>N/A</v>
          </cell>
          <cell r="AN420" t="str">
            <v>N/A</v>
          </cell>
          <cell r="AO420" t="str">
            <v>N/A</v>
          </cell>
          <cell r="AP420" t="str">
            <v>N/A</v>
          </cell>
          <cell r="AQ420" t="str">
            <v>N/A</v>
          </cell>
          <cell r="AR420" t="str">
            <v>N/A</v>
          </cell>
          <cell r="AS420" t="str">
            <v>N/A</v>
          </cell>
          <cell r="AT420" t="str">
            <v>N/A</v>
          </cell>
          <cell r="AU420" t="str">
            <v>N/A</v>
          </cell>
          <cell r="AV420" t="str">
            <v>N/A</v>
          </cell>
          <cell r="AW420" t="str">
            <v>N/A</v>
          </cell>
          <cell r="AX420" t="str">
            <v>N/A</v>
          </cell>
          <cell r="AY420" t="str">
            <v>N/A</v>
          </cell>
          <cell r="AZ420" t="str">
            <v>N/A</v>
          </cell>
          <cell r="BA420" t="e">
            <v>#VALUE!</v>
          </cell>
          <cell r="BB420" t="str">
            <v>N/A</v>
          </cell>
          <cell r="BC420" t="str">
            <v>N/A</v>
          </cell>
          <cell r="BD420" t="str">
            <v>N/A</v>
          </cell>
          <cell r="BE420" t="str">
            <v>N/A</v>
          </cell>
          <cell r="BF420" t="str">
            <v>N/A</v>
          </cell>
          <cell r="BG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  <cell r="AI421" t="str">
            <v>N/A</v>
          </cell>
          <cell r="AJ421" t="str">
            <v>N/A</v>
          </cell>
          <cell r="AK421" t="str">
            <v>N/A</v>
          </cell>
          <cell r="AL421" t="str">
            <v>N/A</v>
          </cell>
          <cell r="AM421" t="str">
            <v>N/A</v>
          </cell>
          <cell r="AN421" t="str">
            <v>N/A</v>
          </cell>
          <cell r="AO421" t="str">
            <v>N/A</v>
          </cell>
          <cell r="AP421" t="str">
            <v>N/A</v>
          </cell>
          <cell r="AQ421" t="str">
            <v>N/A</v>
          </cell>
          <cell r="AR421" t="str">
            <v>N/A</v>
          </cell>
          <cell r="AS421" t="str">
            <v>N/A</v>
          </cell>
          <cell r="AT421" t="str">
            <v>N/A</v>
          </cell>
          <cell r="AU421" t="str">
            <v>N/A</v>
          </cell>
          <cell r="AV421" t="str">
            <v>N/A</v>
          </cell>
          <cell r="AW421" t="str">
            <v>N/A</v>
          </cell>
          <cell r="AX421" t="str">
            <v>N/A</v>
          </cell>
          <cell r="AY421" t="str">
            <v>N/A</v>
          </cell>
          <cell r="AZ421" t="str">
            <v>N/A</v>
          </cell>
          <cell r="BA421" t="e">
            <v>#VALUE!</v>
          </cell>
          <cell r="BB421" t="str">
            <v>N/A</v>
          </cell>
          <cell r="BC421" t="str">
            <v>N/A</v>
          </cell>
          <cell r="BD421" t="str">
            <v>N/A</v>
          </cell>
          <cell r="BE421" t="str">
            <v>N/A</v>
          </cell>
          <cell r="BF421" t="str">
            <v>N/A</v>
          </cell>
          <cell r="BG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  <cell r="AI422" t="str">
            <v>N/A</v>
          </cell>
          <cell r="AJ422" t="str">
            <v>N/A</v>
          </cell>
          <cell r="AK422" t="str">
            <v>N/A</v>
          </cell>
          <cell r="AL422" t="str">
            <v>N/A</v>
          </cell>
          <cell r="AM422" t="str">
            <v>N/A</v>
          </cell>
          <cell r="AN422" t="str">
            <v>N/A</v>
          </cell>
          <cell r="AO422" t="str">
            <v>N/A</v>
          </cell>
          <cell r="AP422" t="str">
            <v>N/A</v>
          </cell>
          <cell r="AQ422" t="str">
            <v>N/A</v>
          </cell>
          <cell r="AR422" t="str">
            <v>N/A</v>
          </cell>
          <cell r="AS422" t="str">
            <v>N/A</v>
          </cell>
          <cell r="AT422" t="str">
            <v>N/A</v>
          </cell>
          <cell r="AU422" t="str">
            <v>N/A</v>
          </cell>
          <cell r="AV422" t="str">
            <v>N/A</v>
          </cell>
          <cell r="AW422" t="str">
            <v>N/A</v>
          </cell>
          <cell r="AX422" t="str">
            <v>N/A</v>
          </cell>
          <cell r="AY422" t="str">
            <v>N/A</v>
          </cell>
          <cell r="AZ422" t="str">
            <v>N/A</v>
          </cell>
          <cell r="BA422" t="e">
            <v>#VALUE!</v>
          </cell>
          <cell r="BB422" t="str">
            <v>N/A</v>
          </cell>
          <cell r="BC422" t="str">
            <v>N/A</v>
          </cell>
          <cell r="BD422" t="str">
            <v>N/A</v>
          </cell>
          <cell r="BE422" t="str">
            <v>N/A</v>
          </cell>
          <cell r="BF422" t="str">
            <v>N/A</v>
          </cell>
          <cell r="BG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  <cell r="AI423" t="str">
            <v>N/A</v>
          </cell>
          <cell r="AJ423" t="str">
            <v>N/A</v>
          </cell>
          <cell r="AK423" t="str">
            <v>N/A</v>
          </cell>
          <cell r="AL423" t="str">
            <v>N/A</v>
          </cell>
          <cell r="AM423" t="str">
            <v>N/A</v>
          </cell>
          <cell r="AN423" t="str">
            <v>N/A</v>
          </cell>
          <cell r="AO423" t="str">
            <v>N/A</v>
          </cell>
          <cell r="AP423" t="str">
            <v>N/A</v>
          </cell>
          <cell r="AQ423" t="str">
            <v>N/A</v>
          </cell>
          <cell r="AR423" t="str">
            <v>N/A</v>
          </cell>
          <cell r="AS423" t="str">
            <v>N/A</v>
          </cell>
          <cell r="AT423" t="str">
            <v>N/A</v>
          </cell>
          <cell r="AU423" t="str">
            <v>N/A</v>
          </cell>
          <cell r="AV423" t="str">
            <v>N/A</v>
          </cell>
          <cell r="AW423" t="str">
            <v>N/A</v>
          </cell>
          <cell r="AX423" t="str">
            <v>N/A</v>
          </cell>
          <cell r="AY423" t="str">
            <v>N/A</v>
          </cell>
          <cell r="AZ423" t="str">
            <v>N/A</v>
          </cell>
          <cell r="BA423" t="e">
            <v>#VALUE!</v>
          </cell>
          <cell r="BB423" t="str">
            <v>N/A</v>
          </cell>
          <cell r="BC423" t="str">
            <v>N/A</v>
          </cell>
          <cell r="BD423" t="str">
            <v>N/A</v>
          </cell>
          <cell r="BE423" t="str">
            <v>N/A</v>
          </cell>
          <cell r="BF423" t="str">
            <v>N/A</v>
          </cell>
          <cell r="BG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I424" t="str">
            <v>N/A</v>
          </cell>
          <cell r="AJ424" t="str">
            <v>N/A</v>
          </cell>
          <cell r="AK424" t="str">
            <v>N/A</v>
          </cell>
          <cell r="AL424" t="str">
            <v>N/A</v>
          </cell>
          <cell r="AM424" t="str">
            <v>N/A</v>
          </cell>
          <cell r="AN424" t="str">
            <v>N/A</v>
          </cell>
          <cell r="AO424" t="str">
            <v>N/A</v>
          </cell>
          <cell r="AP424" t="str">
            <v>N/A</v>
          </cell>
          <cell r="AQ424" t="str">
            <v>N/A</v>
          </cell>
          <cell r="AR424" t="str">
            <v>N/A</v>
          </cell>
          <cell r="AS424" t="str">
            <v>N/A</v>
          </cell>
          <cell r="AT424" t="str">
            <v>N/A</v>
          </cell>
          <cell r="AU424" t="str">
            <v>N/A</v>
          </cell>
          <cell r="AV424" t="str">
            <v>N/A</v>
          </cell>
          <cell r="AW424" t="str">
            <v>N/A</v>
          </cell>
          <cell r="AX424" t="str">
            <v>N/A</v>
          </cell>
          <cell r="AY424" t="str">
            <v>N/A</v>
          </cell>
          <cell r="AZ424" t="str">
            <v>N/A</v>
          </cell>
          <cell r="BA424" t="e">
            <v>#VALUE!</v>
          </cell>
          <cell r="BB424" t="str">
            <v>N/A</v>
          </cell>
          <cell r="BC424" t="str">
            <v>N/A</v>
          </cell>
          <cell r="BD424" t="str">
            <v>N/A</v>
          </cell>
          <cell r="BE424" t="str">
            <v>N/A</v>
          </cell>
          <cell r="BF424" t="str">
            <v>N/A</v>
          </cell>
          <cell r="BG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I425" t="str">
            <v>N/A</v>
          </cell>
          <cell r="AJ425" t="str">
            <v>N/A</v>
          </cell>
          <cell r="AK425" t="str">
            <v>N/A</v>
          </cell>
          <cell r="AL425" t="str">
            <v>N/A</v>
          </cell>
          <cell r="AM425" t="str">
            <v>N/A</v>
          </cell>
          <cell r="AN425" t="str">
            <v>N/A</v>
          </cell>
          <cell r="AO425" t="str">
            <v>N/A</v>
          </cell>
          <cell r="AP425" t="str">
            <v>N/A</v>
          </cell>
          <cell r="AQ425" t="str">
            <v>N/A</v>
          </cell>
          <cell r="AR425" t="str">
            <v>N/A</v>
          </cell>
          <cell r="AS425" t="str">
            <v>N/A</v>
          </cell>
          <cell r="AT425" t="str">
            <v>N/A</v>
          </cell>
          <cell r="AU425" t="str">
            <v>N/A</v>
          </cell>
          <cell r="AV425" t="str">
            <v>N/A</v>
          </cell>
          <cell r="AW425" t="str">
            <v>N/A</v>
          </cell>
          <cell r="AX425" t="str">
            <v>N/A</v>
          </cell>
          <cell r="AY425" t="str">
            <v>N/A</v>
          </cell>
          <cell r="AZ425" t="str">
            <v>N/A</v>
          </cell>
          <cell r="BA425" t="e">
            <v>#VALUE!</v>
          </cell>
          <cell r="BB425" t="str">
            <v>N/A</v>
          </cell>
          <cell r="BC425" t="str">
            <v>N/A</v>
          </cell>
          <cell r="BD425" t="str">
            <v>N/A</v>
          </cell>
          <cell r="BE425" t="str">
            <v>N/A</v>
          </cell>
          <cell r="BF425" t="str">
            <v>N/A</v>
          </cell>
          <cell r="BG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I426" t="str">
            <v>N/A</v>
          </cell>
          <cell r="AJ426" t="str">
            <v>N/A</v>
          </cell>
          <cell r="AK426" t="str">
            <v>N/A</v>
          </cell>
          <cell r="AL426" t="str">
            <v>N/A</v>
          </cell>
          <cell r="AM426" t="str">
            <v>N/A</v>
          </cell>
          <cell r="AN426" t="str">
            <v>N/A</v>
          </cell>
          <cell r="AO426" t="str">
            <v>N/A</v>
          </cell>
          <cell r="AP426" t="str">
            <v>N/A</v>
          </cell>
          <cell r="AQ426" t="str">
            <v>N/A</v>
          </cell>
          <cell r="AR426" t="str">
            <v>N/A</v>
          </cell>
          <cell r="AS426" t="str">
            <v>N/A</v>
          </cell>
          <cell r="AT426" t="str">
            <v>N/A</v>
          </cell>
          <cell r="AU426" t="str">
            <v>N/A</v>
          </cell>
          <cell r="AV426" t="str">
            <v>N/A</v>
          </cell>
          <cell r="AW426" t="str">
            <v>N/A</v>
          </cell>
          <cell r="AX426" t="str">
            <v>N/A</v>
          </cell>
          <cell r="AY426" t="str">
            <v>N/A</v>
          </cell>
          <cell r="AZ426" t="str">
            <v>N/A</v>
          </cell>
          <cell r="BA426" t="e">
            <v>#VALUE!</v>
          </cell>
          <cell r="BB426" t="str">
            <v>N/A</v>
          </cell>
          <cell r="BC426" t="str">
            <v>N/A</v>
          </cell>
          <cell r="BD426" t="str">
            <v>N/A</v>
          </cell>
          <cell r="BE426" t="str">
            <v>N/A</v>
          </cell>
          <cell r="BF426" t="str">
            <v>N/A</v>
          </cell>
          <cell r="BG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I427" t="str">
            <v>N/A</v>
          </cell>
          <cell r="AJ427" t="str">
            <v>N/A</v>
          </cell>
          <cell r="AK427" t="str">
            <v>N/A</v>
          </cell>
          <cell r="AL427" t="str">
            <v>N/A</v>
          </cell>
          <cell r="AM427" t="str">
            <v>N/A</v>
          </cell>
          <cell r="AN427" t="str">
            <v>N/A</v>
          </cell>
          <cell r="AO427" t="str">
            <v>N/A</v>
          </cell>
          <cell r="AP427" t="str">
            <v>N/A</v>
          </cell>
          <cell r="AQ427" t="str">
            <v>N/A</v>
          </cell>
          <cell r="AR427" t="str">
            <v>N/A</v>
          </cell>
          <cell r="AS427" t="str">
            <v>N/A</v>
          </cell>
          <cell r="AT427" t="str">
            <v>N/A</v>
          </cell>
          <cell r="AU427" t="str">
            <v>N/A</v>
          </cell>
          <cell r="AV427" t="str">
            <v>N/A</v>
          </cell>
          <cell r="AW427" t="str">
            <v>N/A</v>
          </cell>
          <cell r="AX427" t="str">
            <v>N/A</v>
          </cell>
          <cell r="AY427" t="str">
            <v>N/A</v>
          </cell>
          <cell r="AZ427" t="str">
            <v>N/A</v>
          </cell>
          <cell r="BA427" t="e">
            <v>#VALUE!</v>
          </cell>
          <cell r="BB427" t="str">
            <v>N/A</v>
          </cell>
          <cell r="BC427" t="str">
            <v>N/A</v>
          </cell>
          <cell r="BD427" t="str">
            <v>N/A</v>
          </cell>
          <cell r="BE427" t="str">
            <v>N/A</v>
          </cell>
          <cell r="BF427" t="str">
            <v>N/A</v>
          </cell>
          <cell r="BG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 t="str">
            <v>N/A</v>
          </cell>
          <cell r="AI428" t="str">
            <v>N/A</v>
          </cell>
          <cell r="AJ428" t="str">
            <v>N/A</v>
          </cell>
          <cell r="AK428" t="str">
            <v>N/A</v>
          </cell>
          <cell r="AL428" t="str">
            <v>N/A</v>
          </cell>
          <cell r="AM428" t="str">
            <v>N/A</v>
          </cell>
          <cell r="AN428" t="str">
            <v>N/A</v>
          </cell>
          <cell r="AO428" t="str">
            <v>N/A</v>
          </cell>
          <cell r="AP428" t="str">
            <v>N/A</v>
          </cell>
          <cell r="AQ428" t="str">
            <v>N/A</v>
          </cell>
          <cell r="AR428" t="str">
            <v>N/A</v>
          </cell>
          <cell r="AS428" t="str">
            <v>N/A</v>
          </cell>
          <cell r="AT428" t="str">
            <v>N/A</v>
          </cell>
          <cell r="AU428" t="str">
            <v>N/A</v>
          </cell>
          <cell r="AV428" t="str">
            <v>N/A</v>
          </cell>
          <cell r="AW428" t="str">
            <v>N/A</v>
          </cell>
          <cell r="AX428" t="str">
            <v>N/A</v>
          </cell>
          <cell r="AY428" t="str">
            <v>N/A</v>
          </cell>
          <cell r="AZ428" t="str">
            <v>N/A</v>
          </cell>
          <cell r="BA428" t="e">
            <v>#VALUE!</v>
          </cell>
          <cell r="BB428" t="str">
            <v>N/A</v>
          </cell>
          <cell r="BC428" t="str">
            <v>N/A</v>
          </cell>
          <cell r="BD428" t="str">
            <v>N/A</v>
          </cell>
          <cell r="BE428" t="str">
            <v>N/A</v>
          </cell>
          <cell r="BF428" t="str">
            <v>N/A</v>
          </cell>
          <cell r="BG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I429" t="str">
            <v>N/A</v>
          </cell>
          <cell r="AJ429" t="str">
            <v>N/A</v>
          </cell>
          <cell r="AK429" t="str">
            <v>N/A</v>
          </cell>
          <cell r="AL429" t="str">
            <v>N/A</v>
          </cell>
          <cell r="AM429" t="str">
            <v>N/A</v>
          </cell>
          <cell r="AN429" t="str">
            <v>N/A</v>
          </cell>
          <cell r="AO429" t="str">
            <v>N/A</v>
          </cell>
          <cell r="AP429" t="str">
            <v>N/A</v>
          </cell>
          <cell r="AQ429" t="str">
            <v>N/A</v>
          </cell>
          <cell r="AR429" t="str">
            <v>N/A</v>
          </cell>
          <cell r="AS429" t="str">
            <v>N/A</v>
          </cell>
          <cell r="AT429" t="str">
            <v>N/A</v>
          </cell>
          <cell r="AU429" t="str">
            <v>N/A</v>
          </cell>
          <cell r="AV429" t="str">
            <v>N/A</v>
          </cell>
          <cell r="AW429" t="str">
            <v>N/A</v>
          </cell>
          <cell r="AX429" t="str">
            <v>N/A</v>
          </cell>
          <cell r="AY429" t="str">
            <v>N/A</v>
          </cell>
          <cell r="AZ429" t="str">
            <v>N/A</v>
          </cell>
          <cell r="BA429" t="e">
            <v>#VALUE!</v>
          </cell>
          <cell r="BB429" t="str">
            <v>N/A</v>
          </cell>
          <cell r="BC429" t="str">
            <v>N/A</v>
          </cell>
          <cell r="BD429" t="str">
            <v>N/A</v>
          </cell>
          <cell r="BE429" t="str">
            <v>N/A</v>
          </cell>
          <cell r="BF429" t="str">
            <v>N/A</v>
          </cell>
          <cell r="BG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  <cell r="AI430" t="str">
            <v>N/A</v>
          </cell>
          <cell r="AJ430" t="str">
            <v>N/A</v>
          </cell>
          <cell r="AK430" t="str">
            <v>N/A</v>
          </cell>
          <cell r="AL430" t="str">
            <v>N/A</v>
          </cell>
          <cell r="AM430" t="str">
            <v>N/A</v>
          </cell>
          <cell r="AN430" t="str">
            <v>N/A</v>
          </cell>
          <cell r="AO430" t="str">
            <v>N/A</v>
          </cell>
          <cell r="AP430" t="str">
            <v>N/A</v>
          </cell>
          <cell r="AQ430" t="str">
            <v>N/A</v>
          </cell>
          <cell r="AR430" t="str">
            <v>N/A</v>
          </cell>
          <cell r="AS430" t="str">
            <v>N/A</v>
          </cell>
          <cell r="AT430" t="str">
            <v>N/A</v>
          </cell>
          <cell r="AU430" t="str">
            <v>N/A</v>
          </cell>
          <cell r="AV430" t="str">
            <v>N/A</v>
          </cell>
          <cell r="AW430" t="str">
            <v>N/A</v>
          </cell>
          <cell r="AX430" t="str">
            <v>N/A</v>
          </cell>
          <cell r="AY430" t="str">
            <v>N/A</v>
          </cell>
          <cell r="AZ430" t="str">
            <v>N/A</v>
          </cell>
          <cell r="BA430" t="e">
            <v>#VALUE!</v>
          </cell>
          <cell r="BB430" t="str">
            <v>N/A</v>
          </cell>
          <cell r="BC430" t="str">
            <v>N/A</v>
          </cell>
          <cell r="BD430" t="str">
            <v>N/A</v>
          </cell>
          <cell r="BE430" t="str">
            <v>N/A</v>
          </cell>
          <cell r="BF430" t="str">
            <v>N/A</v>
          </cell>
          <cell r="BG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  <cell r="AI431" t="str">
            <v>N/A</v>
          </cell>
          <cell r="AJ431" t="str">
            <v>N/A</v>
          </cell>
          <cell r="AK431" t="str">
            <v>N/A</v>
          </cell>
          <cell r="AL431" t="str">
            <v>N/A</v>
          </cell>
          <cell r="AM431" t="str">
            <v>N/A</v>
          </cell>
          <cell r="AN431" t="str">
            <v>N/A</v>
          </cell>
          <cell r="AO431" t="str">
            <v>N/A</v>
          </cell>
          <cell r="AP431" t="str">
            <v>N/A</v>
          </cell>
          <cell r="AQ431" t="str">
            <v>N/A</v>
          </cell>
          <cell r="AR431" t="str">
            <v>N/A</v>
          </cell>
          <cell r="AS431" t="str">
            <v>N/A</v>
          </cell>
          <cell r="AT431" t="str">
            <v>N/A</v>
          </cell>
          <cell r="AU431" t="str">
            <v>N/A</v>
          </cell>
          <cell r="AV431" t="str">
            <v>N/A</v>
          </cell>
          <cell r="AW431" t="str">
            <v>N/A</v>
          </cell>
          <cell r="AX431" t="str">
            <v>N/A</v>
          </cell>
          <cell r="AY431" t="str">
            <v>N/A</v>
          </cell>
          <cell r="AZ431" t="str">
            <v>N/A</v>
          </cell>
          <cell r="BA431" t="e">
            <v>#VALUE!</v>
          </cell>
          <cell r="BB431" t="str">
            <v>N/A</v>
          </cell>
          <cell r="BC431" t="str">
            <v>N/A</v>
          </cell>
          <cell r="BD431" t="str">
            <v>N/A</v>
          </cell>
          <cell r="BE431" t="str">
            <v>N/A</v>
          </cell>
          <cell r="BF431" t="str">
            <v>N/A</v>
          </cell>
          <cell r="BG431" t="str">
            <v>N/A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</row>
        <row r="2">
          <cell r="B2" t="str">
            <v>W. of Thoreau</v>
          </cell>
          <cell r="G2" t="str">
            <v>San Juan</v>
          </cell>
          <cell r="L2" t="str">
            <v>San Juan2</v>
          </cell>
          <cell r="S2" t="str">
            <v>Panhandle</v>
          </cell>
          <cell r="X2" t="str">
            <v>West Texas</v>
          </cell>
          <cell r="AE2" t="str">
            <v>Central</v>
          </cell>
        </row>
        <row r="3">
          <cell r="B3" t="str">
            <v>D</v>
          </cell>
          <cell r="C3" t="str">
            <v>D</v>
          </cell>
          <cell r="D3" t="str">
            <v>D</v>
          </cell>
          <cell r="E3" t="str">
            <v>R</v>
          </cell>
          <cell r="G3" t="str">
            <v>D</v>
          </cell>
          <cell r="H3" t="str">
            <v>R</v>
          </cell>
          <cell r="I3" t="str">
            <v>R</v>
          </cell>
          <cell r="J3" t="str">
            <v>R</v>
          </cell>
          <cell r="K3" t="str">
            <v>R</v>
          </cell>
          <cell r="L3" t="str">
            <v>D</v>
          </cell>
          <cell r="M3" t="str">
            <v>R</v>
          </cell>
          <cell r="N3" t="str">
            <v>D</v>
          </cell>
          <cell r="O3" t="str">
            <v>R</v>
          </cell>
          <cell r="P3" t="str">
            <v>R</v>
          </cell>
          <cell r="Q3" t="str">
            <v>R</v>
          </cell>
          <cell r="R3" t="str">
            <v>R</v>
          </cell>
          <cell r="S3" t="str">
            <v>D</v>
          </cell>
          <cell r="T3" t="str">
            <v>D</v>
          </cell>
          <cell r="U3" t="str">
            <v>D</v>
          </cell>
          <cell r="V3" t="str">
            <v>D</v>
          </cell>
          <cell r="W3" t="str">
            <v>D</v>
          </cell>
          <cell r="X3" t="str">
            <v>D</v>
          </cell>
          <cell r="Y3" t="str">
            <v>D</v>
          </cell>
          <cell r="Z3" t="str">
            <v>D</v>
          </cell>
          <cell r="AA3" t="str">
            <v>R</v>
          </cell>
          <cell r="AB3" t="str">
            <v>D</v>
          </cell>
          <cell r="AC3" t="str">
            <v>D</v>
          </cell>
          <cell r="AE3" t="str">
            <v>R</v>
          </cell>
          <cell r="AF3" t="str">
            <v>D</v>
          </cell>
          <cell r="AG3" t="str">
            <v>D</v>
          </cell>
          <cell r="AH3" t="str">
            <v>Calculation</v>
          </cell>
        </row>
        <row r="4">
          <cell r="A4" t="str">
            <v>Date</v>
          </cell>
          <cell r="B4" t="str">
            <v>Mojave Topock</v>
          </cell>
          <cell r="C4" t="str">
            <v>PG&amp;E Topock</v>
          </cell>
          <cell r="D4" t="str">
            <v>Socal Needles</v>
          </cell>
          <cell r="E4" t="str">
            <v>El Paso Window Rock</v>
          </cell>
          <cell r="F4" t="str">
            <v>Flagstaff/North Star</v>
          </cell>
          <cell r="G4" t="str">
            <v>PNM Bloomfield</v>
          </cell>
          <cell r="H4" t="str">
            <v xml:space="preserve">TW/TC Blanco </v>
          </cell>
          <cell r="I4" t="str">
            <v>Burlington Valverde Plant</v>
          </cell>
          <cell r="J4" t="str">
            <v>WFS/Kutz Plant I/C</v>
          </cell>
          <cell r="K4" t="str">
            <v>Williams Field Milagro Plant</v>
          </cell>
          <cell r="L4" t="str">
            <v>El Paso Blanco I/C</v>
          </cell>
          <cell r="M4" t="str">
            <v xml:space="preserve">NWPL La Plata I/C </v>
          </cell>
          <cell r="N4" t="str">
            <v xml:space="preserve">NWPL La Plata I/C </v>
          </cell>
          <cell r="O4" t="str">
            <v>Amoco Florida Plant I/C</v>
          </cell>
          <cell r="P4" t="str">
            <v>Red Cedar Plant I/C</v>
          </cell>
          <cell r="Q4" t="str">
            <v>WFS Ignacio Plant I/C</v>
          </cell>
          <cell r="R4" t="str">
            <v>WFS La Maquina Plant I/C</v>
          </cell>
          <cell r="S4" t="str">
            <v xml:space="preserve">PEPL </v>
          </cell>
          <cell r="T4" t="str">
            <v>NGPL Gray County Net</v>
          </cell>
          <cell r="U4" t="str">
            <v xml:space="preserve">NNG Beaver </v>
          </cell>
          <cell r="V4" t="str">
            <v>Williams Canadian</v>
          </cell>
          <cell r="W4" t="str">
            <v xml:space="preserve">ANR/TW Red Deer </v>
          </cell>
          <cell r="X4" t="str">
            <v>Lonestar (Ward)</v>
          </cell>
          <cell r="Y4" t="str">
            <v>Lonestar (Pecos)</v>
          </cell>
          <cell r="Z4" t="str">
            <v>Oasis Block (D)</v>
          </cell>
          <cell r="AA4" t="str">
            <v>Oasis Block (R)</v>
          </cell>
          <cell r="AB4" t="str">
            <v>Valero Ward</v>
          </cell>
          <cell r="AC4" t="str">
            <v>Valero Pecos</v>
          </cell>
          <cell r="AD4" t="str">
            <v>Weststar Ward</v>
          </cell>
          <cell r="AE4" t="str">
            <v>PNM  Rio Puerco</v>
          </cell>
          <cell r="AF4" t="str">
            <v>PNM Rio Puerco Bi-Del</v>
          </cell>
          <cell r="AG4" t="str">
            <v>PNM Thompson</v>
          </cell>
          <cell r="AH4" t="str">
            <v>Total San Juan</v>
          </cell>
        </row>
        <row r="5">
          <cell r="A5">
            <v>36465</v>
          </cell>
          <cell r="B5">
            <v>58500</v>
          </cell>
          <cell r="C5">
            <v>167853</v>
          </cell>
          <cell r="D5">
            <v>693063</v>
          </cell>
          <cell r="E5">
            <v>0</v>
          </cell>
          <cell r="F5" t="str">
            <v>N/A</v>
          </cell>
          <cell r="G5">
            <v>80871</v>
          </cell>
          <cell r="H5">
            <v>59499</v>
          </cell>
          <cell r="I5">
            <v>195141</v>
          </cell>
          <cell r="J5">
            <v>10085</v>
          </cell>
          <cell r="K5">
            <v>299383</v>
          </cell>
          <cell r="L5">
            <v>178042</v>
          </cell>
          <cell r="M5">
            <v>211484</v>
          </cell>
          <cell r="N5">
            <v>5478</v>
          </cell>
          <cell r="O5">
            <v>69100</v>
          </cell>
          <cell r="P5">
            <v>67714</v>
          </cell>
          <cell r="Q5">
            <v>53434</v>
          </cell>
          <cell r="R5">
            <v>81753</v>
          </cell>
          <cell r="S5">
            <v>0</v>
          </cell>
          <cell r="T5">
            <v>0</v>
          </cell>
          <cell r="U5">
            <v>30002</v>
          </cell>
          <cell r="V5">
            <v>12500</v>
          </cell>
          <cell r="W5">
            <v>751</v>
          </cell>
          <cell r="X5">
            <v>36512</v>
          </cell>
          <cell r="Y5">
            <v>9987</v>
          </cell>
          <cell r="Z5">
            <v>20000</v>
          </cell>
          <cell r="AA5">
            <v>0</v>
          </cell>
          <cell r="AB5">
            <v>0</v>
          </cell>
          <cell r="AC5">
            <v>39910</v>
          </cell>
          <cell r="AD5">
            <v>36004</v>
          </cell>
          <cell r="AE5">
            <v>0</v>
          </cell>
          <cell r="AF5">
            <v>12000</v>
          </cell>
          <cell r="AG5">
            <v>16833</v>
          </cell>
          <cell r="AH5">
            <v>644979</v>
          </cell>
        </row>
        <row r="6">
          <cell r="A6">
            <v>36466</v>
          </cell>
          <cell r="B6">
            <v>27767</v>
          </cell>
          <cell r="C6">
            <v>194277</v>
          </cell>
          <cell r="D6">
            <v>758250</v>
          </cell>
          <cell r="E6">
            <v>0</v>
          </cell>
          <cell r="F6" t="str">
            <v>N/A</v>
          </cell>
          <cell r="G6">
            <v>105864</v>
          </cell>
          <cell r="H6">
            <v>59499</v>
          </cell>
          <cell r="I6">
            <v>195367</v>
          </cell>
          <cell r="J6">
            <v>10085</v>
          </cell>
          <cell r="K6">
            <v>330792</v>
          </cell>
          <cell r="L6">
            <v>170457</v>
          </cell>
          <cell r="M6">
            <v>183356</v>
          </cell>
          <cell r="N6">
            <v>0</v>
          </cell>
          <cell r="O6">
            <v>63608</v>
          </cell>
          <cell r="P6">
            <v>76551</v>
          </cell>
          <cell r="Q6">
            <v>88752</v>
          </cell>
          <cell r="R6">
            <v>80021</v>
          </cell>
          <cell r="S6">
            <v>0</v>
          </cell>
          <cell r="T6">
            <v>0</v>
          </cell>
          <cell r="U6">
            <v>35139</v>
          </cell>
          <cell r="V6">
            <v>15000</v>
          </cell>
          <cell r="W6">
            <v>751</v>
          </cell>
          <cell r="X6">
            <v>36512</v>
          </cell>
          <cell r="Y6">
            <v>9987</v>
          </cell>
          <cell r="Z6">
            <v>6000</v>
          </cell>
          <cell r="AA6">
            <v>0</v>
          </cell>
          <cell r="AB6">
            <v>0</v>
          </cell>
          <cell r="AC6">
            <v>40110</v>
          </cell>
          <cell r="AD6">
            <v>49728</v>
          </cell>
          <cell r="AE6">
            <v>0</v>
          </cell>
          <cell r="AF6">
            <v>27152</v>
          </cell>
          <cell r="AG6">
            <v>20207</v>
          </cell>
          <cell r="AH6">
            <v>701607</v>
          </cell>
        </row>
        <row r="7">
          <cell r="A7">
            <v>36467</v>
          </cell>
          <cell r="B7">
            <v>30000</v>
          </cell>
          <cell r="C7">
            <v>197167</v>
          </cell>
          <cell r="D7">
            <v>736965</v>
          </cell>
          <cell r="E7">
            <v>0</v>
          </cell>
          <cell r="F7" t="str">
            <v>N/A</v>
          </cell>
          <cell r="G7">
            <v>80864</v>
          </cell>
          <cell r="H7">
            <v>59499</v>
          </cell>
          <cell r="I7">
            <v>200195</v>
          </cell>
          <cell r="J7">
            <v>10085</v>
          </cell>
          <cell r="K7">
            <v>312842</v>
          </cell>
          <cell r="L7">
            <v>182481</v>
          </cell>
          <cell r="M7">
            <v>155178</v>
          </cell>
          <cell r="N7">
            <v>0</v>
          </cell>
          <cell r="O7">
            <v>91340</v>
          </cell>
          <cell r="P7">
            <v>79135</v>
          </cell>
          <cell r="Q7">
            <v>80876</v>
          </cell>
          <cell r="R7">
            <v>84822</v>
          </cell>
          <cell r="S7">
            <v>972</v>
          </cell>
          <cell r="T7">
            <v>0</v>
          </cell>
          <cell r="U7">
            <v>35139</v>
          </cell>
          <cell r="V7">
            <v>15000</v>
          </cell>
          <cell r="W7">
            <v>0</v>
          </cell>
          <cell r="X7">
            <v>36512</v>
          </cell>
          <cell r="Y7">
            <v>9986</v>
          </cell>
          <cell r="Z7">
            <v>5000</v>
          </cell>
          <cell r="AA7">
            <v>0</v>
          </cell>
          <cell r="AB7">
            <v>9940</v>
          </cell>
          <cell r="AC7">
            <v>11613</v>
          </cell>
          <cell r="AD7">
            <v>81973</v>
          </cell>
          <cell r="AE7">
            <v>0</v>
          </cell>
          <cell r="AF7">
            <v>0</v>
          </cell>
          <cell r="AG7">
            <v>17096</v>
          </cell>
          <cell r="AH7">
            <v>663485</v>
          </cell>
        </row>
        <row r="8">
          <cell r="A8">
            <v>36468</v>
          </cell>
          <cell r="B8">
            <v>31107</v>
          </cell>
          <cell r="C8">
            <v>203041</v>
          </cell>
          <cell r="D8">
            <v>722369</v>
          </cell>
          <cell r="E8">
            <v>0</v>
          </cell>
          <cell r="F8" t="str">
            <v>N/A</v>
          </cell>
          <cell r="G8">
            <v>80864</v>
          </cell>
          <cell r="H8">
            <v>56565</v>
          </cell>
          <cell r="I8">
            <v>203335</v>
          </cell>
          <cell r="J8">
            <v>1841</v>
          </cell>
          <cell r="K8">
            <v>299764</v>
          </cell>
          <cell r="L8">
            <v>151679</v>
          </cell>
          <cell r="M8">
            <v>155599</v>
          </cell>
          <cell r="N8">
            <v>9410</v>
          </cell>
          <cell r="O8">
            <v>77969</v>
          </cell>
          <cell r="P8">
            <v>79309</v>
          </cell>
          <cell r="Q8">
            <v>81422</v>
          </cell>
          <cell r="R8">
            <v>82588</v>
          </cell>
          <cell r="S8">
            <v>0</v>
          </cell>
          <cell r="T8">
            <v>0</v>
          </cell>
          <cell r="U8">
            <v>35122</v>
          </cell>
          <cell r="V8">
            <v>15000</v>
          </cell>
          <cell r="W8">
            <v>0</v>
          </cell>
          <cell r="X8">
            <v>33878</v>
          </cell>
          <cell r="Y8">
            <v>14887</v>
          </cell>
          <cell r="Z8">
            <v>15000</v>
          </cell>
          <cell r="AA8">
            <v>0</v>
          </cell>
          <cell r="AB8">
            <v>0</v>
          </cell>
          <cell r="AC8">
            <v>29164</v>
          </cell>
          <cell r="AD8">
            <v>66254</v>
          </cell>
          <cell r="AE8">
            <v>0</v>
          </cell>
          <cell r="AF8">
            <v>11111</v>
          </cell>
          <cell r="AG8">
            <v>16218</v>
          </cell>
          <cell r="AH8">
            <v>642369</v>
          </cell>
        </row>
        <row r="9">
          <cell r="A9">
            <v>36469</v>
          </cell>
          <cell r="B9">
            <v>27509</v>
          </cell>
          <cell r="C9">
            <v>199373</v>
          </cell>
          <cell r="D9">
            <v>729233</v>
          </cell>
          <cell r="E9">
            <v>0</v>
          </cell>
          <cell r="F9" t="str">
            <v>N/A</v>
          </cell>
          <cell r="G9">
            <v>85896</v>
          </cell>
          <cell r="H9">
            <v>49719</v>
          </cell>
          <cell r="I9">
            <v>211682</v>
          </cell>
          <cell r="J9">
            <v>13085</v>
          </cell>
          <cell r="K9">
            <v>328119</v>
          </cell>
          <cell r="L9">
            <v>150589</v>
          </cell>
          <cell r="M9">
            <v>151949</v>
          </cell>
          <cell r="N9">
            <v>5484</v>
          </cell>
          <cell r="O9">
            <v>63608</v>
          </cell>
          <cell r="P9">
            <v>83318</v>
          </cell>
          <cell r="Q9">
            <v>76044</v>
          </cell>
          <cell r="R9">
            <v>81127</v>
          </cell>
          <cell r="S9">
            <v>0</v>
          </cell>
          <cell r="T9">
            <v>0</v>
          </cell>
          <cell r="U9">
            <v>35122</v>
          </cell>
          <cell r="V9">
            <v>15000</v>
          </cell>
          <cell r="W9">
            <v>0</v>
          </cell>
          <cell r="X9">
            <v>36512</v>
          </cell>
          <cell r="Y9">
            <v>14986</v>
          </cell>
          <cell r="Z9">
            <v>6942</v>
          </cell>
          <cell r="AA9">
            <v>0</v>
          </cell>
          <cell r="AB9">
            <v>0</v>
          </cell>
          <cell r="AC9">
            <v>31350</v>
          </cell>
          <cell r="AD9">
            <v>48523</v>
          </cell>
          <cell r="AE9">
            <v>0</v>
          </cell>
          <cell r="AF9">
            <v>14022</v>
          </cell>
          <cell r="AG9">
            <v>14225</v>
          </cell>
          <cell r="AH9">
            <v>688501</v>
          </cell>
        </row>
        <row r="10">
          <cell r="A10">
            <v>36470</v>
          </cell>
          <cell r="B10">
            <v>20000</v>
          </cell>
          <cell r="C10">
            <v>194421</v>
          </cell>
          <cell r="D10">
            <v>718623</v>
          </cell>
          <cell r="E10">
            <v>0</v>
          </cell>
          <cell r="F10" t="str">
            <v>N/A</v>
          </cell>
          <cell r="G10">
            <v>70864</v>
          </cell>
          <cell r="H10">
            <v>49719</v>
          </cell>
          <cell r="I10">
            <v>247764</v>
          </cell>
          <cell r="J10">
            <v>10085</v>
          </cell>
          <cell r="K10">
            <v>326174</v>
          </cell>
          <cell r="L10">
            <v>119281</v>
          </cell>
          <cell r="M10">
            <v>149536</v>
          </cell>
          <cell r="N10">
            <v>61269</v>
          </cell>
          <cell r="O10">
            <v>78651</v>
          </cell>
          <cell r="P10">
            <v>76035</v>
          </cell>
          <cell r="Q10">
            <v>72351</v>
          </cell>
          <cell r="R10">
            <v>85688</v>
          </cell>
          <cell r="S10">
            <v>0</v>
          </cell>
          <cell r="T10">
            <v>5000</v>
          </cell>
          <cell r="U10">
            <v>35122</v>
          </cell>
          <cell r="V10">
            <v>14993</v>
          </cell>
          <cell r="W10">
            <v>0</v>
          </cell>
          <cell r="X10">
            <v>36512</v>
          </cell>
          <cell r="Y10">
            <v>25293</v>
          </cell>
          <cell r="Z10">
            <v>48999</v>
          </cell>
          <cell r="AA10">
            <v>0</v>
          </cell>
          <cell r="AB10">
            <v>15000</v>
          </cell>
          <cell r="AC10">
            <v>33133</v>
          </cell>
          <cell r="AD10">
            <v>40991</v>
          </cell>
          <cell r="AE10">
            <v>0</v>
          </cell>
          <cell r="AF10">
            <v>6080</v>
          </cell>
          <cell r="AG10">
            <v>11253</v>
          </cell>
          <cell r="AH10">
            <v>704606</v>
          </cell>
        </row>
        <row r="11">
          <cell r="A11">
            <v>36471</v>
          </cell>
          <cell r="B11">
            <v>20000</v>
          </cell>
          <cell r="C11">
            <v>181084</v>
          </cell>
          <cell r="D11">
            <v>741959</v>
          </cell>
          <cell r="E11">
            <v>0</v>
          </cell>
          <cell r="F11" t="str">
            <v>N/A</v>
          </cell>
          <cell r="G11">
            <v>70864</v>
          </cell>
          <cell r="H11">
            <v>49719</v>
          </cell>
          <cell r="I11">
            <v>229739</v>
          </cell>
          <cell r="J11">
            <v>29617</v>
          </cell>
          <cell r="K11">
            <v>334380</v>
          </cell>
          <cell r="L11">
            <v>136364</v>
          </cell>
          <cell r="M11">
            <v>149536</v>
          </cell>
          <cell r="N11">
            <v>27883</v>
          </cell>
          <cell r="O11">
            <v>77968</v>
          </cell>
          <cell r="P11">
            <v>71940</v>
          </cell>
          <cell r="Q11">
            <v>62005</v>
          </cell>
          <cell r="R11">
            <v>82921</v>
          </cell>
          <cell r="S11">
            <v>0</v>
          </cell>
          <cell r="T11">
            <v>5000</v>
          </cell>
          <cell r="U11">
            <v>35122</v>
          </cell>
          <cell r="V11">
            <v>14993</v>
          </cell>
          <cell r="W11">
            <v>0</v>
          </cell>
          <cell r="X11">
            <v>36512</v>
          </cell>
          <cell r="Y11">
            <v>25293</v>
          </cell>
          <cell r="Z11">
            <v>48999</v>
          </cell>
          <cell r="AA11">
            <v>0</v>
          </cell>
          <cell r="AB11">
            <v>15000</v>
          </cell>
          <cell r="AC11">
            <v>33133</v>
          </cell>
          <cell r="AD11">
            <v>40465</v>
          </cell>
          <cell r="AE11">
            <v>0</v>
          </cell>
          <cell r="AF11">
            <v>6080</v>
          </cell>
          <cell r="AG11">
            <v>11253</v>
          </cell>
          <cell r="AH11">
            <v>714319</v>
          </cell>
        </row>
        <row r="12">
          <cell r="A12">
            <v>36472</v>
          </cell>
          <cell r="B12">
            <v>30000</v>
          </cell>
          <cell r="C12">
            <v>190696</v>
          </cell>
          <cell r="D12">
            <v>722347</v>
          </cell>
          <cell r="E12">
            <v>0</v>
          </cell>
          <cell r="F12" t="str">
            <v>N/A</v>
          </cell>
          <cell r="G12">
            <v>76777</v>
          </cell>
          <cell r="H12">
            <v>49719</v>
          </cell>
          <cell r="I12">
            <v>221267</v>
          </cell>
          <cell r="J12">
            <v>29619</v>
          </cell>
          <cell r="K12">
            <v>317315</v>
          </cell>
          <cell r="L12">
            <v>146521</v>
          </cell>
          <cell r="M12">
            <v>149890</v>
          </cell>
          <cell r="N12">
            <v>21984</v>
          </cell>
          <cell r="O12">
            <v>77969</v>
          </cell>
          <cell r="P12">
            <v>79803</v>
          </cell>
          <cell r="Q12">
            <v>77090</v>
          </cell>
          <cell r="R12">
            <v>77113</v>
          </cell>
          <cell r="S12">
            <v>0</v>
          </cell>
          <cell r="T12">
            <v>5000</v>
          </cell>
          <cell r="U12">
            <v>35122</v>
          </cell>
          <cell r="V12">
            <v>15000</v>
          </cell>
          <cell r="W12">
            <v>10000</v>
          </cell>
          <cell r="X12">
            <v>36512</v>
          </cell>
          <cell r="Y12">
            <v>25288</v>
          </cell>
          <cell r="Z12">
            <v>48999</v>
          </cell>
          <cell r="AA12">
            <v>0</v>
          </cell>
          <cell r="AB12">
            <v>15000</v>
          </cell>
          <cell r="AC12">
            <v>33133</v>
          </cell>
          <cell r="AD12">
            <v>25465</v>
          </cell>
          <cell r="AE12">
            <v>0</v>
          </cell>
          <cell r="AF12">
            <v>6080</v>
          </cell>
          <cell r="AG12">
            <v>11455</v>
          </cell>
          <cell r="AH12">
            <v>694697</v>
          </cell>
        </row>
        <row r="13">
          <cell r="A13">
            <v>36473</v>
          </cell>
          <cell r="B13">
            <v>27422</v>
          </cell>
          <cell r="C13">
            <v>194999</v>
          </cell>
          <cell r="D13">
            <v>737726</v>
          </cell>
          <cell r="E13">
            <v>0</v>
          </cell>
          <cell r="F13" t="str">
            <v>N/A</v>
          </cell>
          <cell r="G13">
            <v>81760</v>
          </cell>
          <cell r="H13">
            <v>59499</v>
          </cell>
          <cell r="I13">
            <v>202410</v>
          </cell>
          <cell r="J13">
            <v>29624</v>
          </cell>
          <cell r="K13">
            <v>307119</v>
          </cell>
          <cell r="L13">
            <v>166923</v>
          </cell>
          <cell r="M13">
            <v>168866</v>
          </cell>
          <cell r="N13">
            <v>21968</v>
          </cell>
          <cell r="O13">
            <v>63677</v>
          </cell>
          <cell r="P13">
            <v>74836</v>
          </cell>
          <cell r="Q13">
            <v>88132</v>
          </cell>
          <cell r="R13">
            <v>77060</v>
          </cell>
          <cell r="S13">
            <v>0</v>
          </cell>
          <cell r="T13">
            <v>0</v>
          </cell>
          <cell r="U13">
            <v>35122</v>
          </cell>
          <cell r="V13">
            <v>15000</v>
          </cell>
          <cell r="W13">
            <v>0</v>
          </cell>
          <cell r="X13">
            <v>36512</v>
          </cell>
          <cell r="Y13">
            <v>20089</v>
          </cell>
          <cell r="Z13">
            <v>28265</v>
          </cell>
          <cell r="AA13">
            <v>0</v>
          </cell>
          <cell r="AB13">
            <v>0</v>
          </cell>
          <cell r="AC13">
            <v>36285</v>
          </cell>
          <cell r="AD13">
            <v>46202</v>
          </cell>
          <cell r="AE13">
            <v>0</v>
          </cell>
          <cell r="AF13">
            <v>6080</v>
          </cell>
          <cell r="AG13">
            <v>11455</v>
          </cell>
          <cell r="AH13">
            <v>680412</v>
          </cell>
        </row>
        <row r="14">
          <cell r="A14">
            <v>36474</v>
          </cell>
          <cell r="B14">
            <v>59315</v>
          </cell>
          <cell r="C14">
            <v>0</v>
          </cell>
          <cell r="D14">
            <v>756039</v>
          </cell>
          <cell r="E14">
            <v>0</v>
          </cell>
          <cell r="F14">
            <v>7780</v>
          </cell>
          <cell r="G14">
            <v>81760</v>
          </cell>
          <cell r="H14">
            <v>56565</v>
          </cell>
          <cell r="I14">
            <v>186901</v>
          </cell>
          <cell r="J14">
            <v>21380</v>
          </cell>
          <cell r="K14">
            <v>258531</v>
          </cell>
          <cell r="L14">
            <v>204969</v>
          </cell>
          <cell r="M14">
            <v>171846</v>
          </cell>
          <cell r="N14">
            <v>15665</v>
          </cell>
          <cell r="O14">
            <v>77162</v>
          </cell>
          <cell r="P14">
            <v>84437</v>
          </cell>
          <cell r="Q14">
            <v>91624</v>
          </cell>
          <cell r="R14">
            <v>86306</v>
          </cell>
          <cell r="S14">
            <v>0</v>
          </cell>
          <cell r="T14">
            <v>0</v>
          </cell>
          <cell r="U14">
            <v>35122</v>
          </cell>
          <cell r="V14">
            <v>15000</v>
          </cell>
          <cell r="W14">
            <v>0</v>
          </cell>
          <cell r="X14">
            <v>36512</v>
          </cell>
          <cell r="Y14">
            <v>35089</v>
          </cell>
          <cell r="Z14">
            <v>29999</v>
          </cell>
          <cell r="AA14">
            <v>0</v>
          </cell>
          <cell r="AB14">
            <v>19500</v>
          </cell>
          <cell r="AC14">
            <v>43046</v>
          </cell>
          <cell r="AD14">
            <v>75545</v>
          </cell>
          <cell r="AE14">
            <v>0</v>
          </cell>
          <cell r="AF14">
            <v>6080</v>
          </cell>
          <cell r="AG14">
            <v>11455</v>
          </cell>
          <cell r="AH14">
            <v>605137</v>
          </cell>
        </row>
        <row r="15">
          <cell r="A15">
            <v>36475</v>
          </cell>
          <cell r="B15">
            <v>70000</v>
          </cell>
          <cell r="C15">
            <v>0</v>
          </cell>
          <cell r="D15">
            <v>756791</v>
          </cell>
          <cell r="E15">
            <v>0</v>
          </cell>
          <cell r="F15">
            <v>6277</v>
          </cell>
          <cell r="G15">
            <v>71734</v>
          </cell>
          <cell r="H15">
            <v>53631</v>
          </cell>
          <cell r="I15">
            <v>202005</v>
          </cell>
          <cell r="J15">
            <v>21380</v>
          </cell>
          <cell r="K15">
            <v>288097</v>
          </cell>
          <cell r="L15">
            <v>173051</v>
          </cell>
          <cell r="M15">
            <v>165659</v>
          </cell>
          <cell r="N15">
            <v>27140</v>
          </cell>
          <cell r="O15">
            <v>64652</v>
          </cell>
          <cell r="P15">
            <v>73567</v>
          </cell>
          <cell r="Q15">
            <v>110002</v>
          </cell>
          <cell r="R15">
            <v>86468</v>
          </cell>
          <cell r="S15">
            <v>0</v>
          </cell>
          <cell r="T15">
            <v>0</v>
          </cell>
          <cell r="U15">
            <v>35122</v>
          </cell>
          <cell r="V15">
            <v>15000</v>
          </cell>
          <cell r="W15">
            <v>0</v>
          </cell>
          <cell r="X15">
            <v>36512</v>
          </cell>
          <cell r="Y15">
            <v>60089</v>
          </cell>
          <cell r="Z15">
            <v>43390</v>
          </cell>
          <cell r="AA15">
            <v>0</v>
          </cell>
          <cell r="AB15">
            <v>24939</v>
          </cell>
          <cell r="AC15">
            <v>66189</v>
          </cell>
          <cell r="AD15">
            <v>44559</v>
          </cell>
          <cell r="AE15">
            <v>0</v>
          </cell>
          <cell r="AF15">
            <v>6080</v>
          </cell>
          <cell r="AG15">
            <v>11455</v>
          </cell>
          <cell r="AH15">
            <v>636847</v>
          </cell>
        </row>
        <row r="16">
          <cell r="A16">
            <v>36476</v>
          </cell>
          <cell r="B16">
            <v>80000</v>
          </cell>
          <cell r="C16">
            <v>0</v>
          </cell>
          <cell r="D16">
            <v>757537</v>
          </cell>
          <cell r="E16">
            <v>0</v>
          </cell>
          <cell r="F16">
            <v>5360</v>
          </cell>
          <cell r="G16">
            <v>77361</v>
          </cell>
          <cell r="H16">
            <v>56565</v>
          </cell>
          <cell r="I16">
            <v>193025</v>
          </cell>
          <cell r="J16">
            <v>21380</v>
          </cell>
          <cell r="K16">
            <v>290899</v>
          </cell>
          <cell r="L16">
            <v>195934</v>
          </cell>
          <cell r="M16">
            <v>158798</v>
          </cell>
          <cell r="N16">
            <v>11111</v>
          </cell>
          <cell r="O16">
            <v>96969</v>
          </cell>
          <cell r="P16">
            <v>59473</v>
          </cell>
          <cell r="Q16">
            <v>104810</v>
          </cell>
          <cell r="R16">
            <v>104810</v>
          </cell>
          <cell r="S16">
            <v>0</v>
          </cell>
          <cell r="T16">
            <v>0</v>
          </cell>
          <cell r="U16">
            <v>35122</v>
          </cell>
          <cell r="V16">
            <v>15000</v>
          </cell>
          <cell r="W16">
            <v>0</v>
          </cell>
          <cell r="X16">
            <v>36512</v>
          </cell>
          <cell r="Y16">
            <v>65612</v>
          </cell>
          <cell r="Z16">
            <v>45000</v>
          </cell>
          <cell r="AA16">
            <v>0</v>
          </cell>
          <cell r="AB16">
            <v>26940</v>
          </cell>
          <cell r="AC16">
            <v>47426</v>
          </cell>
          <cell r="AD16">
            <v>43266</v>
          </cell>
          <cell r="AE16">
            <v>0</v>
          </cell>
          <cell r="AF16">
            <v>11594</v>
          </cell>
          <cell r="AG16">
            <v>11455</v>
          </cell>
          <cell r="AH16">
            <v>639230</v>
          </cell>
        </row>
        <row r="17">
          <cell r="A17">
            <v>36477</v>
          </cell>
          <cell r="B17">
            <v>50000</v>
          </cell>
          <cell r="C17">
            <v>86642</v>
          </cell>
          <cell r="D17">
            <v>724889</v>
          </cell>
          <cell r="E17">
            <v>0</v>
          </cell>
          <cell r="F17">
            <v>6277</v>
          </cell>
          <cell r="G17">
            <v>97727</v>
          </cell>
          <cell r="H17">
            <v>58521</v>
          </cell>
          <cell r="I17">
            <v>209626</v>
          </cell>
          <cell r="J17">
            <v>24467</v>
          </cell>
          <cell r="K17">
            <v>347546</v>
          </cell>
          <cell r="L17">
            <v>112580</v>
          </cell>
          <cell r="M17">
            <v>154536</v>
          </cell>
          <cell r="N17">
            <v>20610</v>
          </cell>
          <cell r="O17">
            <v>68780</v>
          </cell>
          <cell r="P17">
            <v>72434</v>
          </cell>
          <cell r="Q17">
            <v>67589</v>
          </cell>
          <cell r="R17">
            <v>73155</v>
          </cell>
          <cell r="S17">
            <v>0</v>
          </cell>
          <cell r="T17">
            <v>0</v>
          </cell>
          <cell r="U17">
            <v>35020</v>
          </cell>
          <cell r="V17">
            <v>13110</v>
          </cell>
          <cell r="W17">
            <v>0</v>
          </cell>
          <cell r="X17">
            <v>36512</v>
          </cell>
          <cell r="Y17">
            <v>28327</v>
          </cell>
          <cell r="Z17">
            <v>39998</v>
          </cell>
          <cell r="AA17">
            <v>0</v>
          </cell>
          <cell r="AB17">
            <v>31940</v>
          </cell>
          <cell r="AC17">
            <v>67164</v>
          </cell>
          <cell r="AD17">
            <v>43178</v>
          </cell>
          <cell r="AE17">
            <v>0</v>
          </cell>
          <cell r="AF17">
            <v>29351</v>
          </cell>
          <cell r="AG17">
            <v>10125</v>
          </cell>
          <cell r="AH17">
            <v>737887</v>
          </cell>
        </row>
        <row r="18">
          <cell r="A18">
            <v>36478</v>
          </cell>
          <cell r="B18">
            <v>50000</v>
          </cell>
          <cell r="C18">
            <v>88166</v>
          </cell>
          <cell r="D18">
            <v>714291</v>
          </cell>
          <cell r="E18">
            <v>0</v>
          </cell>
          <cell r="F18">
            <v>6277</v>
          </cell>
          <cell r="G18">
            <v>97727</v>
          </cell>
          <cell r="H18">
            <v>53272</v>
          </cell>
          <cell r="I18">
            <v>221524</v>
          </cell>
          <cell r="J18">
            <v>25143</v>
          </cell>
          <cell r="K18">
            <v>338991</v>
          </cell>
          <cell r="L18">
            <v>111114</v>
          </cell>
          <cell r="M18">
            <v>154536</v>
          </cell>
          <cell r="N18">
            <v>24055</v>
          </cell>
          <cell r="O18">
            <v>57407</v>
          </cell>
          <cell r="P18">
            <v>54844</v>
          </cell>
          <cell r="Q18">
            <v>76939</v>
          </cell>
          <cell r="R18">
            <v>80477</v>
          </cell>
          <cell r="S18">
            <v>0</v>
          </cell>
          <cell r="T18">
            <v>0</v>
          </cell>
          <cell r="U18">
            <v>35020</v>
          </cell>
          <cell r="V18">
            <v>15000</v>
          </cell>
          <cell r="W18">
            <v>0</v>
          </cell>
          <cell r="X18">
            <v>36512</v>
          </cell>
          <cell r="Y18">
            <v>28327</v>
          </cell>
          <cell r="Z18">
            <v>39999</v>
          </cell>
          <cell r="AA18">
            <v>0</v>
          </cell>
          <cell r="AB18">
            <v>31940</v>
          </cell>
          <cell r="AC18">
            <v>57840</v>
          </cell>
          <cell r="AD18">
            <v>43844</v>
          </cell>
          <cell r="AE18">
            <v>0</v>
          </cell>
          <cell r="AF18">
            <v>29350</v>
          </cell>
          <cell r="AG18">
            <v>10455</v>
          </cell>
          <cell r="AH18">
            <v>736657</v>
          </cell>
        </row>
        <row r="19">
          <cell r="A19">
            <v>36479</v>
          </cell>
          <cell r="B19">
            <v>47000</v>
          </cell>
          <cell r="C19">
            <v>88803</v>
          </cell>
          <cell r="D19">
            <v>755289</v>
          </cell>
          <cell r="E19">
            <v>0</v>
          </cell>
          <cell r="F19">
            <v>8992</v>
          </cell>
          <cell r="G19">
            <v>97727</v>
          </cell>
          <cell r="H19">
            <v>58521</v>
          </cell>
          <cell r="I19">
            <v>223974</v>
          </cell>
          <cell r="J19">
            <v>27637</v>
          </cell>
          <cell r="K19">
            <v>278341</v>
          </cell>
          <cell r="L19">
            <v>141163</v>
          </cell>
          <cell r="M19">
            <v>154536</v>
          </cell>
          <cell r="N19">
            <v>9949</v>
          </cell>
          <cell r="O19">
            <v>68231</v>
          </cell>
          <cell r="P19">
            <v>62721</v>
          </cell>
          <cell r="Q19">
            <v>65367</v>
          </cell>
          <cell r="R19">
            <v>89479</v>
          </cell>
          <cell r="S19">
            <v>0</v>
          </cell>
          <cell r="T19">
            <v>0</v>
          </cell>
          <cell r="U19">
            <v>35020</v>
          </cell>
          <cell r="V19">
            <v>15000</v>
          </cell>
          <cell r="W19">
            <v>0</v>
          </cell>
          <cell r="X19">
            <v>36512</v>
          </cell>
          <cell r="Y19">
            <v>28230</v>
          </cell>
          <cell r="Z19">
            <v>51250</v>
          </cell>
          <cell r="AA19">
            <v>0</v>
          </cell>
          <cell r="AB19">
            <v>31940</v>
          </cell>
          <cell r="AC19">
            <v>62165</v>
          </cell>
          <cell r="AD19">
            <v>25292</v>
          </cell>
          <cell r="AE19">
            <v>0</v>
          </cell>
          <cell r="AF19">
            <v>26192</v>
          </cell>
          <cell r="AG19">
            <v>10238</v>
          </cell>
          <cell r="AH19">
            <v>686200</v>
          </cell>
        </row>
        <row r="20">
          <cell r="A20">
            <v>36480</v>
          </cell>
          <cell r="B20">
            <v>60000</v>
          </cell>
          <cell r="C20">
            <v>119235</v>
          </cell>
          <cell r="D20">
            <v>749289</v>
          </cell>
          <cell r="E20">
            <v>0</v>
          </cell>
          <cell r="F20">
            <v>11945</v>
          </cell>
          <cell r="G20">
            <v>72100</v>
          </cell>
          <cell r="H20">
            <v>58521</v>
          </cell>
          <cell r="I20">
            <v>162197</v>
          </cell>
          <cell r="J20">
            <v>25513</v>
          </cell>
          <cell r="K20">
            <v>318821</v>
          </cell>
          <cell r="L20">
            <v>233455</v>
          </cell>
          <cell r="M20">
            <v>167125</v>
          </cell>
          <cell r="N20">
            <v>0</v>
          </cell>
          <cell r="O20">
            <v>108852</v>
          </cell>
          <cell r="P20">
            <v>80314</v>
          </cell>
          <cell r="Q20">
            <v>147786</v>
          </cell>
          <cell r="R20">
            <v>92795</v>
          </cell>
          <cell r="S20">
            <v>0</v>
          </cell>
          <cell r="T20">
            <v>0</v>
          </cell>
          <cell r="U20">
            <v>34977</v>
          </cell>
          <cell r="V20">
            <v>15000</v>
          </cell>
          <cell r="W20">
            <v>0</v>
          </cell>
          <cell r="X20">
            <v>36512</v>
          </cell>
          <cell r="Y20">
            <v>59627</v>
          </cell>
          <cell r="Z20">
            <v>20000</v>
          </cell>
          <cell r="AA20">
            <v>0</v>
          </cell>
          <cell r="AB20">
            <v>31940</v>
          </cell>
          <cell r="AC20">
            <v>38923</v>
          </cell>
          <cell r="AD20">
            <v>31254</v>
          </cell>
          <cell r="AE20">
            <v>0</v>
          </cell>
          <cell r="AF20">
            <v>5066</v>
          </cell>
          <cell r="AG20">
            <v>10455</v>
          </cell>
          <cell r="AH20">
            <v>637152</v>
          </cell>
        </row>
        <row r="21">
          <cell r="A21">
            <v>36481</v>
          </cell>
          <cell r="B21">
            <v>60203</v>
          </cell>
          <cell r="C21">
            <v>199285</v>
          </cell>
          <cell r="D21">
            <v>694150</v>
          </cell>
          <cell r="E21">
            <v>0</v>
          </cell>
          <cell r="F21">
            <v>6277</v>
          </cell>
          <cell r="G21">
            <v>104601</v>
          </cell>
          <cell r="H21">
            <v>58521</v>
          </cell>
          <cell r="I21">
            <v>152326</v>
          </cell>
          <cell r="J21">
            <v>29624</v>
          </cell>
          <cell r="K21">
            <v>333794</v>
          </cell>
          <cell r="L21">
            <v>222178</v>
          </cell>
          <cell r="M21">
            <v>151162</v>
          </cell>
          <cell r="N21">
            <v>0</v>
          </cell>
          <cell r="O21">
            <v>109845</v>
          </cell>
          <cell r="P21">
            <v>82057</v>
          </cell>
          <cell r="Q21">
            <v>142927</v>
          </cell>
          <cell r="R21">
            <v>92128</v>
          </cell>
          <cell r="S21">
            <v>0</v>
          </cell>
          <cell r="T21">
            <v>0</v>
          </cell>
          <cell r="U21">
            <v>34977</v>
          </cell>
          <cell r="V21">
            <v>15000</v>
          </cell>
          <cell r="W21">
            <v>0</v>
          </cell>
          <cell r="X21">
            <v>36512</v>
          </cell>
          <cell r="Y21">
            <v>31902</v>
          </cell>
          <cell r="Z21">
            <v>20000</v>
          </cell>
          <cell r="AA21">
            <v>0</v>
          </cell>
          <cell r="AB21">
            <v>26940</v>
          </cell>
          <cell r="AC21">
            <v>32840</v>
          </cell>
          <cell r="AD21">
            <v>44343</v>
          </cell>
          <cell r="AE21">
            <v>0</v>
          </cell>
          <cell r="AF21">
            <v>16660</v>
          </cell>
          <cell r="AG21">
            <v>11455</v>
          </cell>
          <cell r="AH21">
            <v>678866</v>
          </cell>
        </row>
        <row r="22">
          <cell r="A22">
            <v>36482</v>
          </cell>
          <cell r="B22">
            <v>58286</v>
          </cell>
          <cell r="C22">
            <v>194762</v>
          </cell>
          <cell r="D22">
            <v>709696</v>
          </cell>
          <cell r="E22">
            <v>0</v>
          </cell>
          <cell r="F22">
            <v>1406</v>
          </cell>
          <cell r="G22">
            <v>139964</v>
          </cell>
          <cell r="H22">
            <v>52653</v>
          </cell>
          <cell r="I22">
            <v>141673</v>
          </cell>
          <cell r="J22">
            <v>21385</v>
          </cell>
          <cell r="K22">
            <v>341467</v>
          </cell>
          <cell r="L22">
            <v>173308</v>
          </cell>
          <cell r="M22">
            <v>135495</v>
          </cell>
          <cell r="N22">
            <v>0</v>
          </cell>
          <cell r="O22">
            <v>95590</v>
          </cell>
          <cell r="P22">
            <v>83690</v>
          </cell>
          <cell r="Q22">
            <v>153072</v>
          </cell>
          <cell r="R22">
            <v>97054</v>
          </cell>
          <cell r="S22">
            <v>0</v>
          </cell>
          <cell r="T22">
            <v>0</v>
          </cell>
          <cell r="U22">
            <v>34977</v>
          </cell>
          <cell r="V22">
            <v>15000</v>
          </cell>
          <cell r="W22">
            <v>0</v>
          </cell>
          <cell r="X22">
            <v>36512</v>
          </cell>
          <cell r="Y22">
            <v>48094</v>
          </cell>
          <cell r="Z22">
            <v>20000</v>
          </cell>
          <cell r="AA22">
            <v>0</v>
          </cell>
          <cell r="AB22">
            <v>16940</v>
          </cell>
          <cell r="AC22">
            <v>24840</v>
          </cell>
          <cell r="AD22">
            <v>61817</v>
          </cell>
          <cell r="AE22">
            <v>0</v>
          </cell>
          <cell r="AF22">
            <v>42672</v>
          </cell>
          <cell r="AG22">
            <v>14327</v>
          </cell>
          <cell r="AH22">
            <v>697142</v>
          </cell>
        </row>
        <row r="23">
          <cell r="A23">
            <v>36483</v>
          </cell>
          <cell r="B23">
            <v>51741</v>
          </cell>
          <cell r="C23">
            <v>199999</v>
          </cell>
          <cell r="D23">
            <v>706408</v>
          </cell>
          <cell r="E23">
            <v>0</v>
          </cell>
          <cell r="F23">
            <v>6000</v>
          </cell>
          <cell r="G23">
            <v>93044</v>
          </cell>
          <cell r="H23">
            <v>58521</v>
          </cell>
          <cell r="I23">
            <v>108675</v>
          </cell>
          <cell r="J23">
            <v>38336</v>
          </cell>
          <cell r="K23">
            <v>305465</v>
          </cell>
          <cell r="L23">
            <v>141721</v>
          </cell>
          <cell r="M23">
            <v>151986</v>
          </cell>
          <cell r="N23">
            <v>0</v>
          </cell>
          <cell r="O23">
            <v>85907</v>
          </cell>
          <cell r="P23">
            <v>81513</v>
          </cell>
          <cell r="Q23">
            <v>126639</v>
          </cell>
          <cell r="R23">
            <v>97665</v>
          </cell>
          <cell r="S23">
            <v>0</v>
          </cell>
          <cell r="T23">
            <v>0</v>
          </cell>
          <cell r="U23">
            <v>34968</v>
          </cell>
          <cell r="V23">
            <v>15000</v>
          </cell>
          <cell r="W23">
            <v>0</v>
          </cell>
          <cell r="X23">
            <v>36512</v>
          </cell>
          <cell r="Y23">
            <v>31177</v>
          </cell>
          <cell r="Z23">
            <v>25000</v>
          </cell>
          <cell r="AA23">
            <v>0</v>
          </cell>
          <cell r="AB23">
            <v>21940</v>
          </cell>
          <cell r="AC23">
            <v>48142</v>
          </cell>
          <cell r="AD23">
            <v>35712</v>
          </cell>
          <cell r="AE23">
            <v>0</v>
          </cell>
          <cell r="AF23">
            <v>21626</v>
          </cell>
          <cell r="AG23">
            <v>14955</v>
          </cell>
          <cell r="AH23">
            <v>604041</v>
          </cell>
        </row>
        <row r="24">
          <cell r="A24">
            <v>36484</v>
          </cell>
          <cell r="B24">
            <v>36197</v>
          </cell>
          <cell r="C24">
            <v>199999</v>
          </cell>
          <cell r="D24">
            <v>715891</v>
          </cell>
          <cell r="E24">
            <v>0</v>
          </cell>
          <cell r="F24">
            <v>12000</v>
          </cell>
          <cell r="G24">
            <v>80707</v>
          </cell>
          <cell r="H24">
            <v>58521</v>
          </cell>
          <cell r="I24">
            <v>124274</v>
          </cell>
          <cell r="J24">
            <v>10085</v>
          </cell>
          <cell r="K24">
            <v>321406</v>
          </cell>
          <cell r="L24">
            <v>150088</v>
          </cell>
          <cell r="M24">
            <v>144038</v>
          </cell>
          <cell r="N24">
            <v>0</v>
          </cell>
          <cell r="O24">
            <v>100804</v>
          </cell>
          <cell r="P24">
            <v>84520</v>
          </cell>
          <cell r="Q24">
            <v>129558</v>
          </cell>
          <cell r="R24">
            <v>94966</v>
          </cell>
          <cell r="S24">
            <v>0</v>
          </cell>
          <cell r="T24">
            <v>0</v>
          </cell>
          <cell r="U24">
            <v>34968</v>
          </cell>
          <cell r="V24">
            <v>15000</v>
          </cell>
          <cell r="W24">
            <v>0</v>
          </cell>
          <cell r="X24">
            <v>36512</v>
          </cell>
          <cell r="Y24">
            <v>22360</v>
          </cell>
          <cell r="Z24">
            <v>19974</v>
          </cell>
          <cell r="AA24">
            <v>0</v>
          </cell>
          <cell r="AB24">
            <v>25633</v>
          </cell>
          <cell r="AC24">
            <v>28520</v>
          </cell>
          <cell r="AD24">
            <v>41817</v>
          </cell>
          <cell r="AE24">
            <v>0</v>
          </cell>
          <cell r="AF24">
            <v>9934</v>
          </cell>
          <cell r="AG24">
            <v>10453</v>
          </cell>
          <cell r="AH24">
            <v>594993</v>
          </cell>
        </row>
        <row r="25">
          <cell r="A25">
            <v>36485</v>
          </cell>
          <cell r="B25">
            <v>34033</v>
          </cell>
          <cell r="C25">
            <v>195000</v>
          </cell>
          <cell r="D25">
            <v>723093</v>
          </cell>
          <cell r="E25">
            <v>0</v>
          </cell>
          <cell r="F25">
            <v>12000</v>
          </cell>
          <cell r="G25">
            <v>90707</v>
          </cell>
          <cell r="H25">
            <v>58521</v>
          </cell>
          <cell r="I25">
            <v>141230</v>
          </cell>
          <cell r="J25">
            <v>4837</v>
          </cell>
          <cell r="K25">
            <v>320627</v>
          </cell>
          <cell r="L25">
            <v>140065</v>
          </cell>
          <cell r="M25">
            <v>144038</v>
          </cell>
          <cell r="N25">
            <v>0</v>
          </cell>
          <cell r="O25">
            <v>103565</v>
          </cell>
          <cell r="P25">
            <v>81229</v>
          </cell>
          <cell r="Q25">
            <v>115459</v>
          </cell>
          <cell r="R25">
            <v>93519</v>
          </cell>
          <cell r="S25">
            <v>0</v>
          </cell>
          <cell r="T25">
            <v>0</v>
          </cell>
          <cell r="U25">
            <v>34968</v>
          </cell>
          <cell r="V25">
            <v>15000</v>
          </cell>
          <cell r="W25">
            <v>0</v>
          </cell>
          <cell r="X25">
            <v>36512</v>
          </cell>
          <cell r="Y25">
            <v>22360</v>
          </cell>
          <cell r="Z25">
            <v>15000</v>
          </cell>
          <cell r="AA25">
            <v>0</v>
          </cell>
          <cell r="AB25">
            <v>19940</v>
          </cell>
          <cell r="AC25">
            <v>39840</v>
          </cell>
          <cell r="AD25">
            <v>26817</v>
          </cell>
          <cell r="AE25">
            <v>0</v>
          </cell>
          <cell r="AF25">
            <v>62</v>
          </cell>
          <cell r="AG25">
            <v>10455</v>
          </cell>
          <cell r="AH25">
            <v>615922</v>
          </cell>
        </row>
        <row r="26">
          <cell r="A26">
            <v>36486</v>
          </cell>
          <cell r="B26">
            <v>35786</v>
          </cell>
          <cell r="C26">
            <v>199999</v>
          </cell>
          <cell r="D26">
            <v>725377</v>
          </cell>
          <cell r="E26">
            <v>0</v>
          </cell>
          <cell r="F26">
            <v>2983</v>
          </cell>
          <cell r="G26">
            <v>87590</v>
          </cell>
          <cell r="H26">
            <v>58521</v>
          </cell>
          <cell r="I26">
            <v>138905</v>
          </cell>
          <cell r="J26">
            <v>10085</v>
          </cell>
          <cell r="K26">
            <v>295707</v>
          </cell>
          <cell r="L26">
            <v>139477</v>
          </cell>
          <cell r="M26">
            <v>144038</v>
          </cell>
          <cell r="N26">
            <v>0</v>
          </cell>
          <cell r="O26">
            <v>102084</v>
          </cell>
          <cell r="P26">
            <v>78767</v>
          </cell>
          <cell r="Q26">
            <v>128024</v>
          </cell>
          <cell r="R26">
            <v>94279</v>
          </cell>
          <cell r="S26">
            <v>0</v>
          </cell>
          <cell r="T26">
            <v>0</v>
          </cell>
          <cell r="U26">
            <v>34968</v>
          </cell>
          <cell r="V26">
            <v>15000</v>
          </cell>
          <cell r="W26">
            <v>0</v>
          </cell>
          <cell r="X26">
            <v>36512</v>
          </cell>
          <cell r="Y26">
            <v>22360</v>
          </cell>
          <cell r="Z26">
            <v>15000</v>
          </cell>
          <cell r="AA26">
            <v>0</v>
          </cell>
          <cell r="AB26">
            <v>19929</v>
          </cell>
          <cell r="AC26">
            <v>39840</v>
          </cell>
          <cell r="AD26">
            <v>6552</v>
          </cell>
          <cell r="AE26">
            <v>0</v>
          </cell>
          <cell r="AF26">
            <v>50184</v>
          </cell>
          <cell r="AG26">
            <v>6639</v>
          </cell>
          <cell r="AH26">
            <v>590808</v>
          </cell>
        </row>
        <row r="27">
          <cell r="A27">
            <v>36487</v>
          </cell>
          <cell r="B27">
            <v>30310</v>
          </cell>
          <cell r="C27">
            <v>195414</v>
          </cell>
          <cell r="D27">
            <v>724224</v>
          </cell>
          <cell r="E27">
            <v>0</v>
          </cell>
          <cell r="F27">
            <v>12564</v>
          </cell>
          <cell r="G27">
            <v>98301</v>
          </cell>
          <cell r="H27">
            <v>32508</v>
          </cell>
          <cell r="I27">
            <v>127338</v>
          </cell>
          <cell r="J27">
            <v>23304</v>
          </cell>
          <cell r="K27">
            <v>297345</v>
          </cell>
          <cell r="L27">
            <v>172056</v>
          </cell>
          <cell r="M27">
            <v>188214</v>
          </cell>
          <cell r="N27">
            <v>0</v>
          </cell>
          <cell r="O27">
            <v>81009</v>
          </cell>
          <cell r="P27">
            <v>80404</v>
          </cell>
          <cell r="Q27">
            <v>110829</v>
          </cell>
          <cell r="R27">
            <v>52030</v>
          </cell>
          <cell r="S27">
            <v>0</v>
          </cell>
          <cell r="T27">
            <v>0</v>
          </cell>
          <cell r="U27">
            <v>34968</v>
          </cell>
          <cell r="V27">
            <v>8332</v>
          </cell>
          <cell r="W27">
            <v>0</v>
          </cell>
          <cell r="X27">
            <v>12171</v>
          </cell>
          <cell r="Y27">
            <v>11592</v>
          </cell>
          <cell r="Z27">
            <v>10000</v>
          </cell>
          <cell r="AA27">
            <v>0</v>
          </cell>
          <cell r="AB27">
            <v>0</v>
          </cell>
          <cell r="AC27">
            <v>3852</v>
          </cell>
          <cell r="AD27">
            <v>17131</v>
          </cell>
          <cell r="AE27">
            <v>0</v>
          </cell>
          <cell r="AF27">
            <v>33093</v>
          </cell>
          <cell r="AG27">
            <v>5049</v>
          </cell>
          <cell r="AH27">
            <v>578796</v>
          </cell>
        </row>
        <row r="28">
          <cell r="A28">
            <v>36488</v>
          </cell>
          <cell r="B28">
            <v>35000</v>
          </cell>
          <cell r="C28">
            <v>193748</v>
          </cell>
          <cell r="D28">
            <v>719380</v>
          </cell>
          <cell r="E28">
            <v>0</v>
          </cell>
          <cell r="F28">
            <v>16000</v>
          </cell>
          <cell r="G28">
            <v>125665</v>
          </cell>
          <cell r="H28">
            <v>58521</v>
          </cell>
          <cell r="I28">
            <v>148315</v>
          </cell>
          <cell r="J28">
            <v>24292</v>
          </cell>
          <cell r="K28">
            <v>314370</v>
          </cell>
          <cell r="L28">
            <v>192587</v>
          </cell>
          <cell r="M28">
            <v>192803</v>
          </cell>
          <cell r="N28">
            <v>0</v>
          </cell>
          <cell r="O28">
            <v>70722</v>
          </cell>
          <cell r="P28">
            <v>92012</v>
          </cell>
          <cell r="Q28">
            <v>100027</v>
          </cell>
          <cell r="R28">
            <v>71252</v>
          </cell>
          <cell r="S28">
            <v>0</v>
          </cell>
          <cell r="T28">
            <v>0</v>
          </cell>
          <cell r="U28">
            <v>34968</v>
          </cell>
          <cell r="V28">
            <v>15000</v>
          </cell>
          <cell r="W28">
            <v>0</v>
          </cell>
          <cell r="X28">
            <v>36512</v>
          </cell>
          <cell r="Y28">
            <v>3659</v>
          </cell>
          <cell r="Z28">
            <v>0</v>
          </cell>
          <cell r="AA28">
            <v>0</v>
          </cell>
          <cell r="AB28">
            <v>0</v>
          </cell>
          <cell r="AC28">
            <v>799</v>
          </cell>
          <cell r="AD28">
            <v>49213</v>
          </cell>
          <cell r="AE28">
            <v>0</v>
          </cell>
          <cell r="AF28">
            <v>46384</v>
          </cell>
          <cell r="AG28">
            <v>5455</v>
          </cell>
          <cell r="AH28">
            <v>671163</v>
          </cell>
        </row>
        <row r="29">
          <cell r="A29">
            <v>36489</v>
          </cell>
          <cell r="B29">
            <v>30000</v>
          </cell>
          <cell r="C29">
            <v>209761</v>
          </cell>
          <cell r="D29">
            <v>708339</v>
          </cell>
          <cell r="E29">
            <v>0</v>
          </cell>
          <cell r="F29">
            <v>16000</v>
          </cell>
          <cell r="G29">
            <v>100210</v>
          </cell>
          <cell r="H29">
            <v>58521</v>
          </cell>
          <cell r="I29">
            <v>181429</v>
          </cell>
          <cell r="J29">
            <v>29624</v>
          </cell>
          <cell r="K29">
            <v>308396</v>
          </cell>
          <cell r="L29">
            <v>117462</v>
          </cell>
          <cell r="M29">
            <v>152925</v>
          </cell>
          <cell r="N29">
            <v>0</v>
          </cell>
          <cell r="O29">
            <v>70122</v>
          </cell>
          <cell r="P29">
            <v>81703</v>
          </cell>
          <cell r="Q29">
            <v>77620</v>
          </cell>
          <cell r="R29">
            <v>47957</v>
          </cell>
          <cell r="S29">
            <v>0</v>
          </cell>
          <cell r="T29">
            <v>0</v>
          </cell>
          <cell r="U29">
            <v>34869</v>
          </cell>
          <cell r="V29">
            <v>15000</v>
          </cell>
          <cell r="W29">
            <v>0</v>
          </cell>
          <cell r="X29">
            <v>36512</v>
          </cell>
          <cell r="Y29">
            <v>11659</v>
          </cell>
          <cell r="Z29">
            <v>17909</v>
          </cell>
          <cell r="AA29">
            <v>0</v>
          </cell>
          <cell r="AB29">
            <v>0</v>
          </cell>
          <cell r="AC29">
            <v>9905</v>
          </cell>
          <cell r="AD29">
            <v>0</v>
          </cell>
          <cell r="AE29">
            <v>0</v>
          </cell>
          <cell r="AF29">
            <v>45040</v>
          </cell>
          <cell r="AG29">
            <v>21740</v>
          </cell>
          <cell r="AH29">
            <v>678180</v>
          </cell>
        </row>
        <row r="30">
          <cell r="A30">
            <v>36490</v>
          </cell>
          <cell r="B30">
            <v>30000</v>
          </cell>
          <cell r="C30">
            <v>209747</v>
          </cell>
          <cell r="D30">
            <v>708376</v>
          </cell>
          <cell r="E30">
            <v>0</v>
          </cell>
          <cell r="F30">
            <v>16000</v>
          </cell>
          <cell r="G30">
            <v>100210</v>
          </cell>
          <cell r="H30">
            <v>58521</v>
          </cell>
          <cell r="I30">
            <v>186911</v>
          </cell>
          <cell r="J30">
            <v>29624</v>
          </cell>
          <cell r="K30">
            <v>308396</v>
          </cell>
          <cell r="L30">
            <v>104608</v>
          </cell>
          <cell r="M30">
            <v>144038</v>
          </cell>
          <cell r="N30">
            <v>0</v>
          </cell>
          <cell r="O30">
            <v>63606</v>
          </cell>
          <cell r="P30">
            <v>78920</v>
          </cell>
          <cell r="Q30">
            <v>67861</v>
          </cell>
          <cell r="R30">
            <v>49311</v>
          </cell>
          <cell r="S30">
            <v>0</v>
          </cell>
          <cell r="T30">
            <v>0</v>
          </cell>
          <cell r="U30">
            <v>34869</v>
          </cell>
          <cell r="V30">
            <v>15000</v>
          </cell>
          <cell r="W30">
            <v>0</v>
          </cell>
          <cell r="X30">
            <v>36512</v>
          </cell>
          <cell r="Y30">
            <v>11659</v>
          </cell>
          <cell r="Z30">
            <v>25213</v>
          </cell>
          <cell r="AA30">
            <v>0</v>
          </cell>
          <cell r="AB30">
            <v>0</v>
          </cell>
          <cell r="AC30">
            <v>9905</v>
          </cell>
          <cell r="AD30">
            <v>20465</v>
          </cell>
          <cell r="AE30">
            <v>0</v>
          </cell>
          <cell r="AF30">
            <v>7698</v>
          </cell>
          <cell r="AG30">
            <v>17495</v>
          </cell>
          <cell r="AH30">
            <v>683662</v>
          </cell>
        </row>
        <row r="31">
          <cell r="A31">
            <v>36491</v>
          </cell>
          <cell r="B31">
            <v>37999</v>
          </cell>
          <cell r="C31">
            <v>201762</v>
          </cell>
          <cell r="D31">
            <v>708339</v>
          </cell>
          <cell r="E31">
            <v>0</v>
          </cell>
          <cell r="F31">
            <v>16000</v>
          </cell>
          <cell r="G31">
            <v>100210</v>
          </cell>
          <cell r="H31">
            <v>58521</v>
          </cell>
          <cell r="I31">
            <v>186372</v>
          </cell>
          <cell r="J31">
            <v>29624</v>
          </cell>
          <cell r="K31">
            <v>308396</v>
          </cell>
          <cell r="L31">
            <v>102021</v>
          </cell>
          <cell r="M31">
            <v>144038</v>
          </cell>
          <cell r="N31">
            <v>0</v>
          </cell>
          <cell r="O31">
            <v>63606</v>
          </cell>
          <cell r="P31">
            <v>74704</v>
          </cell>
          <cell r="Q31">
            <v>69877</v>
          </cell>
          <cell r="R31">
            <v>48920</v>
          </cell>
          <cell r="S31">
            <v>0</v>
          </cell>
          <cell r="T31">
            <v>0</v>
          </cell>
          <cell r="U31">
            <v>34869</v>
          </cell>
          <cell r="V31">
            <v>15000</v>
          </cell>
          <cell r="W31">
            <v>0</v>
          </cell>
          <cell r="X31">
            <v>36512</v>
          </cell>
          <cell r="Y31">
            <v>11659</v>
          </cell>
          <cell r="Z31">
            <v>15000</v>
          </cell>
          <cell r="AA31">
            <v>0</v>
          </cell>
          <cell r="AB31">
            <v>0</v>
          </cell>
          <cell r="AC31">
            <v>9905</v>
          </cell>
          <cell r="AD31">
            <v>30465</v>
          </cell>
          <cell r="AE31">
            <v>0</v>
          </cell>
          <cell r="AF31">
            <v>14403</v>
          </cell>
          <cell r="AG31">
            <v>19669</v>
          </cell>
          <cell r="AH31">
            <v>683123</v>
          </cell>
        </row>
        <row r="32">
          <cell r="A32">
            <v>36492</v>
          </cell>
          <cell r="B32">
            <v>38000</v>
          </cell>
          <cell r="C32">
            <v>201761</v>
          </cell>
          <cell r="D32">
            <v>708339</v>
          </cell>
          <cell r="E32">
            <v>0</v>
          </cell>
          <cell r="F32">
            <v>16000</v>
          </cell>
          <cell r="G32">
            <v>100210</v>
          </cell>
          <cell r="H32">
            <v>58521</v>
          </cell>
          <cell r="I32">
            <v>185285</v>
          </cell>
          <cell r="J32">
            <v>29624</v>
          </cell>
          <cell r="K32">
            <v>308396</v>
          </cell>
          <cell r="L32">
            <v>102788</v>
          </cell>
          <cell r="M32">
            <v>144038</v>
          </cell>
          <cell r="N32">
            <v>0</v>
          </cell>
          <cell r="O32">
            <v>63606</v>
          </cell>
          <cell r="P32">
            <v>74704</v>
          </cell>
          <cell r="Q32">
            <v>68710</v>
          </cell>
          <cell r="R32">
            <v>58572</v>
          </cell>
          <cell r="S32">
            <v>0</v>
          </cell>
          <cell r="T32">
            <v>0</v>
          </cell>
          <cell r="U32">
            <v>34869</v>
          </cell>
          <cell r="V32">
            <v>15000</v>
          </cell>
          <cell r="W32">
            <v>0</v>
          </cell>
          <cell r="X32">
            <v>35543</v>
          </cell>
          <cell r="Y32">
            <v>11559</v>
          </cell>
          <cell r="Z32">
            <v>15000</v>
          </cell>
          <cell r="AA32">
            <v>0</v>
          </cell>
          <cell r="AB32">
            <v>0</v>
          </cell>
          <cell r="AC32">
            <v>9905</v>
          </cell>
          <cell r="AD32">
            <v>30465</v>
          </cell>
          <cell r="AE32">
            <v>0</v>
          </cell>
          <cell r="AF32">
            <v>14403</v>
          </cell>
          <cell r="AG32">
            <v>19669</v>
          </cell>
          <cell r="AH32">
            <v>682036</v>
          </cell>
        </row>
        <row r="33">
          <cell r="A33">
            <v>36493</v>
          </cell>
          <cell r="B33">
            <v>37999</v>
          </cell>
          <cell r="C33">
            <v>199762</v>
          </cell>
          <cell r="D33">
            <v>710339</v>
          </cell>
          <cell r="E33">
            <v>0</v>
          </cell>
          <cell r="F33">
            <v>16051</v>
          </cell>
          <cell r="G33">
            <v>103212</v>
          </cell>
          <cell r="H33">
            <v>58521</v>
          </cell>
          <cell r="I33">
            <v>180406</v>
          </cell>
          <cell r="J33">
            <v>29624</v>
          </cell>
          <cell r="K33">
            <v>301326</v>
          </cell>
          <cell r="L33">
            <v>115519</v>
          </cell>
          <cell r="M33">
            <v>144038</v>
          </cell>
          <cell r="N33">
            <v>0</v>
          </cell>
          <cell r="O33">
            <v>65711</v>
          </cell>
          <cell r="P33">
            <v>82476</v>
          </cell>
          <cell r="Q33">
            <v>76682</v>
          </cell>
          <cell r="R33">
            <v>56887</v>
          </cell>
          <cell r="S33">
            <v>0</v>
          </cell>
          <cell r="T33">
            <v>0</v>
          </cell>
          <cell r="U33">
            <v>34869</v>
          </cell>
          <cell r="V33">
            <v>15000</v>
          </cell>
          <cell r="W33">
            <v>0</v>
          </cell>
          <cell r="X33">
            <v>36512</v>
          </cell>
          <cell r="Y33">
            <v>11659</v>
          </cell>
          <cell r="Z33">
            <v>15000</v>
          </cell>
          <cell r="AA33">
            <v>0</v>
          </cell>
          <cell r="AB33">
            <v>0</v>
          </cell>
          <cell r="AC33">
            <v>9905</v>
          </cell>
          <cell r="AD33">
            <v>30465</v>
          </cell>
          <cell r="AE33">
            <v>0</v>
          </cell>
          <cell r="AF33">
            <v>2000</v>
          </cell>
          <cell r="AG33">
            <v>17203</v>
          </cell>
          <cell r="AH33">
            <v>673089</v>
          </cell>
        </row>
        <row r="34">
          <cell r="A34">
            <v>36494</v>
          </cell>
          <cell r="B34">
            <v>20000</v>
          </cell>
          <cell r="C34">
            <v>189762</v>
          </cell>
          <cell r="D34">
            <v>748161</v>
          </cell>
          <cell r="E34">
            <v>0</v>
          </cell>
          <cell r="F34">
            <v>18857</v>
          </cell>
          <cell r="G34">
            <v>86601</v>
          </cell>
          <cell r="H34">
            <v>58521</v>
          </cell>
          <cell r="I34">
            <v>184750</v>
          </cell>
          <cell r="J34">
            <v>20978</v>
          </cell>
          <cell r="K34">
            <v>301321</v>
          </cell>
          <cell r="L34">
            <v>182282</v>
          </cell>
          <cell r="M34">
            <v>163135</v>
          </cell>
          <cell r="N34">
            <v>0</v>
          </cell>
          <cell r="O34">
            <v>83656</v>
          </cell>
          <cell r="P34">
            <v>86837</v>
          </cell>
          <cell r="Q34">
            <v>98422</v>
          </cell>
          <cell r="R34">
            <v>57118</v>
          </cell>
          <cell r="S34">
            <v>12643</v>
          </cell>
          <cell r="T34">
            <v>0</v>
          </cell>
          <cell r="U34">
            <v>34869</v>
          </cell>
          <cell r="V34">
            <v>14988</v>
          </cell>
          <cell r="W34">
            <v>0</v>
          </cell>
          <cell r="X34">
            <v>36512</v>
          </cell>
          <cell r="Y34">
            <v>16251</v>
          </cell>
          <cell r="Z34">
            <v>15000</v>
          </cell>
          <cell r="AA34">
            <v>0</v>
          </cell>
          <cell r="AB34">
            <v>0</v>
          </cell>
          <cell r="AC34">
            <v>36757</v>
          </cell>
          <cell r="AD34">
            <v>40991</v>
          </cell>
          <cell r="AE34">
            <v>0</v>
          </cell>
          <cell r="AF34">
            <v>7000</v>
          </cell>
          <cell r="AG34">
            <v>12363</v>
          </cell>
          <cell r="AH34">
            <v>652171</v>
          </cell>
        </row>
        <row r="35">
          <cell r="A35">
            <v>36495</v>
          </cell>
          <cell r="B35">
            <v>40000</v>
          </cell>
          <cell r="C35">
            <v>253000</v>
          </cell>
          <cell r="D35">
            <v>669140</v>
          </cell>
          <cell r="E35">
            <v>0</v>
          </cell>
          <cell r="F35">
            <v>6028</v>
          </cell>
          <cell r="G35">
            <v>96386</v>
          </cell>
          <cell r="H35">
            <v>65334</v>
          </cell>
          <cell r="I35">
            <v>131634</v>
          </cell>
          <cell r="J35">
            <v>27767</v>
          </cell>
          <cell r="K35">
            <v>302158</v>
          </cell>
          <cell r="L35">
            <v>240284</v>
          </cell>
          <cell r="M35">
            <v>178559</v>
          </cell>
          <cell r="N35">
            <v>0</v>
          </cell>
          <cell r="O35">
            <v>84074</v>
          </cell>
          <cell r="P35">
            <v>90048</v>
          </cell>
          <cell r="Q35">
            <v>134693</v>
          </cell>
          <cell r="R35">
            <v>94986</v>
          </cell>
          <cell r="S35">
            <v>5000</v>
          </cell>
          <cell r="T35">
            <v>0</v>
          </cell>
          <cell r="U35">
            <v>26703</v>
          </cell>
          <cell r="V35">
            <v>10000</v>
          </cell>
          <cell r="W35">
            <v>2509</v>
          </cell>
          <cell r="X35">
            <v>0</v>
          </cell>
          <cell r="Y35">
            <v>44291</v>
          </cell>
          <cell r="Z35">
            <v>10000</v>
          </cell>
          <cell r="AA35">
            <v>0</v>
          </cell>
          <cell r="AB35">
            <v>0</v>
          </cell>
          <cell r="AC35">
            <v>8540</v>
          </cell>
          <cell r="AD35">
            <v>28921</v>
          </cell>
          <cell r="AE35">
            <v>0</v>
          </cell>
          <cell r="AF35">
            <v>18239</v>
          </cell>
          <cell r="AG35">
            <v>27850</v>
          </cell>
          <cell r="AH35">
            <v>623279</v>
          </cell>
        </row>
        <row r="36">
          <cell r="A36">
            <v>36496</v>
          </cell>
          <cell r="B36">
            <v>30000</v>
          </cell>
          <cell r="C36">
            <v>253000</v>
          </cell>
          <cell r="D36">
            <v>679863</v>
          </cell>
          <cell r="E36">
            <v>0</v>
          </cell>
          <cell r="F36">
            <v>8736</v>
          </cell>
          <cell r="G36">
            <v>123973</v>
          </cell>
          <cell r="H36">
            <v>64174</v>
          </cell>
          <cell r="I36">
            <v>134144</v>
          </cell>
          <cell r="J36">
            <v>27767</v>
          </cell>
          <cell r="K36">
            <v>315463</v>
          </cell>
          <cell r="L36">
            <v>239036</v>
          </cell>
          <cell r="M36">
            <v>159263</v>
          </cell>
          <cell r="N36">
            <v>0</v>
          </cell>
          <cell r="O36">
            <v>88697</v>
          </cell>
          <cell r="P36">
            <v>85437</v>
          </cell>
          <cell r="Q36">
            <v>158716</v>
          </cell>
          <cell r="R36">
            <v>97931</v>
          </cell>
          <cell r="S36">
            <v>0</v>
          </cell>
          <cell r="T36">
            <v>0</v>
          </cell>
          <cell r="U36">
            <v>36030</v>
          </cell>
          <cell r="V36">
            <v>10000</v>
          </cell>
          <cell r="W36">
            <v>515</v>
          </cell>
          <cell r="X36">
            <v>0</v>
          </cell>
          <cell r="Y36">
            <v>46499</v>
          </cell>
          <cell r="Z36">
            <v>10000</v>
          </cell>
          <cell r="AA36">
            <v>0</v>
          </cell>
          <cell r="AB36">
            <v>0</v>
          </cell>
          <cell r="AC36">
            <v>10273</v>
          </cell>
          <cell r="AD36">
            <v>17079</v>
          </cell>
          <cell r="AE36">
            <v>0</v>
          </cell>
          <cell r="AF36">
            <v>7000</v>
          </cell>
          <cell r="AG36">
            <v>16758</v>
          </cell>
          <cell r="AH36">
            <v>665521</v>
          </cell>
        </row>
        <row r="37">
          <cell r="A37">
            <v>36497</v>
          </cell>
          <cell r="B37">
            <v>58000</v>
          </cell>
          <cell r="C37">
            <v>214461</v>
          </cell>
          <cell r="D37">
            <v>723147</v>
          </cell>
          <cell r="E37">
            <v>0</v>
          </cell>
          <cell r="F37">
            <v>8875</v>
          </cell>
          <cell r="G37">
            <v>129356</v>
          </cell>
          <cell r="H37">
            <v>65334</v>
          </cell>
          <cell r="I37">
            <v>145378</v>
          </cell>
          <cell r="J37">
            <v>33460</v>
          </cell>
          <cell r="K37">
            <v>327000</v>
          </cell>
          <cell r="L37">
            <v>224625</v>
          </cell>
          <cell r="M37">
            <v>178436</v>
          </cell>
          <cell r="N37">
            <v>0</v>
          </cell>
          <cell r="O37">
            <v>67631</v>
          </cell>
          <cell r="P37">
            <v>91719</v>
          </cell>
          <cell r="Q37">
            <v>121605</v>
          </cell>
          <cell r="R37">
            <v>97931</v>
          </cell>
          <cell r="S37">
            <v>0</v>
          </cell>
          <cell r="T37">
            <v>0</v>
          </cell>
          <cell r="U37">
            <v>35996</v>
          </cell>
          <cell r="V37">
            <v>10000</v>
          </cell>
          <cell r="W37">
            <v>2760</v>
          </cell>
          <cell r="X37">
            <v>0</v>
          </cell>
          <cell r="Y37">
            <v>43739</v>
          </cell>
          <cell r="Z37">
            <v>0</v>
          </cell>
          <cell r="AA37">
            <v>0</v>
          </cell>
          <cell r="AB37">
            <v>0</v>
          </cell>
          <cell r="AC37">
            <v>1536</v>
          </cell>
          <cell r="AD37">
            <v>13892</v>
          </cell>
          <cell r="AE37">
            <v>0</v>
          </cell>
          <cell r="AF37">
            <v>5766</v>
          </cell>
          <cell r="AG37">
            <v>14554</v>
          </cell>
          <cell r="AH37">
            <v>700528</v>
          </cell>
        </row>
        <row r="38">
          <cell r="A38">
            <v>36498</v>
          </cell>
          <cell r="B38">
            <v>49999</v>
          </cell>
          <cell r="C38">
            <v>223992</v>
          </cell>
          <cell r="D38">
            <v>718190</v>
          </cell>
          <cell r="E38">
            <v>0</v>
          </cell>
          <cell r="F38">
            <v>10888</v>
          </cell>
          <cell r="G38">
            <v>98678</v>
          </cell>
          <cell r="H38">
            <v>65334</v>
          </cell>
          <cell r="I38">
            <v>124113</v>
          </cell>
          <cell r="J38">
            <v>46403</v>
          </cell>
          <cell r="K38">
            <v>333594</v>
          </cell>
          <cell r="L38">
            <v>237117</v>
          </cell>
          <cell r="M38">
            <v>167988</v>
          </cell>
          <cell r="N38">
            <v>0</v>
          </cell>
          <cell r="O38">
            <v>63634</v>
          </cell>
          <cell r="P38">
            <v>94943</v>
          </cell>
          <cell r="Q38">
            <v>137530</v>
          </cell>
          <cell r="R38">
            <v>95860</v>
          </cell>
          <cell r="S38">
            <v>0</v>
          </cell>
          <cell r="T38">
            <v>0</v>
          </cell>
          <cell r="U38">
            <v>35996</v>
          </cell>
          <cell r="V38">
            <v>10000</v>
          </cell>
          <cell r="W38">
            <v>2760</v>
          </cell>
          <cell r="X38">
            <v>0</v>
          </cell>
          <cell r="Y38">
            <v>57412</v>
          </cell>
          <cell r="Z38">
            <v>0</v>
          </cell>
          <cell r="AA38">
            <v>0</v>
          </cell>
          <cell r="AB38">
            <v>0</v>
          </cell>
          <cell r="AC38">
            <v>10701</v>
          </cell>
          <cell r="AD38">
            <v>10202</v>
          </cell>
          <cell r="AE38">
            <v>0</v>
          </cell>
          <cell r="AF38">
            <v>24671</v>
          </cell>
          <cell r="AG38">
            <v>18721</v>
          </cell>
          <cell r="AH38">
            <v>668122</v>
          </cell>
        </row>
        <row r="39">
          <cell r="A39">
            <v>36499</v>
          </cell>
          <cell r="B39">
            <v>29999</v>
          </cell>
          <cell r="C39">
            <v>223992</v>
          </cell>
          <cell r="D39">
            <v>737298</v>
          </cell>
          <cell r="E39">
            <v>0</v>
          </cell>
          <cell r="F39">
            <v>12126</v>
          </cell>
          <cell r="G39">
            <v>100673</v>
          </cell>
          <cell r="H39">
            <v>65334</v>
          </cell>
          <cell r="I39">
            <v>139766</v>
          </cell>
          <cell r="J39">
            <v>46403</v>
          </cell>
          <cell r="K39">
            <v>334893</v>
          </cell>
          <cell r="L39">
            <v>237561</v>
          </cell>
          <cell r="M39">
            <v>170988</v>
          </cell>
          <cell r="N39">
            <v>0</v>
          </cell>
          <cell r="O39">
            <v>63634</v>
          </cell>
          <cell r="P39">
            <v>93593</v>
          </cell>
          <cell r="Q39">
            <v>123562</v>
          </cell>
          <cell r="R39">
            <v>97931</v>
          </cell>
          <cell r="S39">
            <v>0</v>
          </cell>
          <cell r="T39">
            <v>0</v>
          </cell>
          <cell r="U39">
            <v>35996</v>
          </cell>
          <cell r="V39">
            <v>10000</v>
          </cell>
          <cell r="W39">
            <v>0</v>
          </cell>
          <cell r="X39">
            <v>0</v>
          </cell>
          <cell r="Y39">
            <v>57412</v>
          </cell>
          <cell r="Z39">
            <v>0</v>
          </cell>
          <cell r="AA39">
            <v>0</v>
          </cell>
          <cell r="AB39">
            <v>0</v>
          </cell>
          <cell r="AC39">
            <v>10701</v>
          </cell>
          <cell r="AD39">
            <v>15202</v>
          </cell>
          <cell r="AE39">
            <v>0</v>
          </cell>
          <cell r="AF39">
            <v>34736</v>
          </cell>
          <cell r="AG39">
            <v>18721</v>
          </cell>
          <cell r="AH39">
            <v>687069</v>
          </cell>
        </row>
        <row r="40">
          <cell r="A40">
            <v>36500</v>
          </cell>
          <cell r="B40">
            <v>49999</v>
          </cell>
          <cell r="C40">
            <v>223992</v>
          </cell>
          <cell r="D40">
            <v>718190</v>
          </cell>
          <cell r="E40">
            <v>0</v>
          </cell>
          <cell r="F40">
            <v>15124</v>
          </cell>
          <cell r="G40">
            <v>103666</v>
          </cell>
          <cell r="H40">
            <v>65334</v>
          </cell>
          <cell r="I40">
            <v>141165</v>
          </cell>
          <cell r="J40">
            <v>46403</v>
          </cell>
          <cell r="K40">
            <v>338041</v>
          </cell>
          <cell r="L40">
            <v>234791</v>
          </cell>
          <cell r="M40">
            <v>170987</v>
          </cell>
          <cell r="N40">
            <v>0</v>
          </cell>
          <cell r="O40">
            <v>63634</v>
          </cell>
          <cell r="P40">
            <v>93593</v>
          </cell>
          <cell r="Q40">
            <v>122381</v>
          </cell>
          <cell r="R40">
            <v>97931</v>
          </cell>
          <cell r="S40">
            <v>0</v>
          </cell>
          <cell r="T40">
            <v>0</v>
          </cell>
          <cell r="U40">
            <v>35996</v>
          </cell>
          <cell r="V40">
            <v>10000</v>
          </cell>
          <cell r="W40">
            <v>2760</v>
          </cell>
          <cell r="X40">
            <v>0</v>
          </cell>
          <cell r="Y40">
            <v>57412</v>
          </cell>
          <cell r="Z40">
            <v>0</v>
          </cell>
          <cell r="AA40">
            <v>0</v>
          </cell>
          <cell r="AB40">
            <v>0</v>
          </cell>
          <cell r="AC40">
            <v>10701</v>
          </cell>
          <cell r="AD40">
            <v>25202</v>
          </cell>
          <cell r="AE40">
            <v>0</v>
          </cell>
          <cell r="AF40">
            <v>9998</v>
          </cell>
          <cell r="AG40">
            <v>18721</v>
          </cell>
          <cell r="AH40">
            <v>694609</v>
          </cell>
        </row>
        <row r="41">
          <cell r="A41">
            <v>36501</v>
          </cell>
          <cell r="B41">
            <v>20000</v>
          </cell>
          <cell r="C41">
            <v>238166</v>
          </cell>
          <cell r="D41">
            <v>737635</v>
          </cell>
          <cell r="E41">
            <v>0</v>
          </cell>
          <cell r="F41">
            <v>8893</v>
          </cell>
          <cell r="G41">
            <v>115304</v>
          </cell>
          <cell r="H41">
            <v>62400</v>
          </cell>
          <cell r="I41">
            <v>122810</v>
          </cell>
          <cell r="J41">
            <v>42475</v>
          </cell>
          <cell r="K41">
            <v>324633</v>
          </cell>
          <cell r="L41">
            <v>239279</v>
          </cell>
          <cell r="M41">
            <v>175112</v>
          </cell>
          <cell r="N41">
            <v>0</v>
          </cell>
          <cell r="O41">
            <v>63634</v>
          </cell>
          <cell r="P41">
            <v>99047</v>
          </cell>
          <cell r="Q41">
            <v>133642</v>
          </cell>
          <cell r="R41">
            <v>103785</v>
          </cell>
          <cell r="S41">
            <v>0</v>
          </cell>
          <cell r="T41">
            <v>0</v>
          </cell>
          <cell r="U41">
            <v>35996</v>
          </cell>
          <cell r="V41">
            <v>10000</v>
          </cell>
          <cell r="W41">
            <v>2760</v>
          </cell>
          <cell r="X41">
            <v>0</v>
          </cell>
          <cell r="Y41">
            <v>38739</v>
          </cell>
          <cell r="Z41">
            <v>11500</v>
          </cell>
          <cell r="AA41">
            <v>0</v>
          </cell>
          <cell r="AB41">
            <v>0</v>
          </cell>
          <cell r="AC41">
            <v>0</v>
          </cell>
          <cell r="AD41">
            <v>19937</v>
          </cell>
          <cell r="AE41">
            <v>0</v>
          </cell>
          <cell r="AF41">
            <v>14919</v>
          </cell>
          <cell r="AG41">
            <v>14919</v>
          </cell>
          <cell r="AH41">
            <v>667622</v>
          </cell>
        </row>
        <row r="42">
          <cell r="A42">
            <v>36502</v>
          </cell>
          <cell r="B42">
            <v>55000</v>
          </cell>
          <cell r="C42">
            <v>179561</v>
          </cell>
          <cell r="D42">
            <v>746570</v>
          </cell>
          <cell r="E42">
            <v>0</v>
          </cell>
          <cell r="F42">
            <v>12005</v>
          </cell>
          <cell r="G42">
            <v>108861</v>
          </cell>
          <cell r="H42">
            <v>62400</v>
          </cell>
          <cell r="I42">
            <v>118797</v>
          </cell>
          <cell r="J42">
            <v>43575</v>
          </cell>
          <cell r="K42">
            <v>322455</v>
          </cell>
          <cell r="L42">
            <v>319577</v>
          </cell>
          <cell r="M42">
            <v>180452</v>
          </cell>
          <cell r="N42">
            <v>0</v>
          </cell>
          <cell r="O42">
            <v>60485</v>
          </cell>
          <cell r="P42">
            <v>102970</v>
          </cell>
          <cell r="Q42">
            <v>165253</v>
          </cell>
          <cell r="R42">
            <v>102729</v>
          </cell>
          <cell r="S42">
            <v>0</v>
          </cell>
          <cell r="T42">
            <v>0</v>
          </cell>
          <cell r="U42">
            <v>35996</v>
          </cell>
          <cell r="V42">
            <v>10000</v>
          </cell>
          <cell r="W42">
            <v>0</v>
          </cell>
          <cell r="X42">
            <v>10000</v>
          </cell>
          <cell r="Y42">
            <v>9392</v>
          </cell>
          <cell r="Z42">
            <v>0</v>
          </cell>
          <cell r="AA42">
            <v>0</v>
          </cell>
          <cell r="AB42">
            <v>0</v>
          </cell>
          <cell r="AC42">
            <v>1416</v>
          </cell>
          <cell r="AD42">
            <v>0</v>
          </cell>
          <cell r="AE42">
            <v>0</v>
          </cell>
          <cell r="AF42">
            <v>62149</v>
          </cell>
          <cell r="AG42">
            <v>9937</v>
          </cell>
          <cell r="AH42">
            <v>656088</v>
          </cell>
        </row>
        <row r="43">
          <cell r="A43">
            <v>36503</v>
          </cell>
          <cell r="B43">
            <v>45000</v>
          </cell>
          <cell r="C43">
            <v>197561</v>
          </cell>
          <cell r="D43">
            <v>753621</v>
          </cell>
          <cell r="E43">
            <v>0</v>
          </cell>
          <cell r="F43">
            <v>10918</v>
          </cell>
          <cell r="G43">
            <v>134361</v>
          </cell>
          <cell r="H43">
            <v>62400</v>
          </cell>
          <cell r="I43">
            <v>146006</v>
          </cell>
          <cell r="J43">
            <v>45383</v>
          </cell>
          <cell r="K43">
            <v>327153</v>
          </cell>
          <cell r="L43">
            <v>283751</v>
          </cell>
          <cell r="M43">
            <v>174553</v>
          </cell>
          <cell r="N43">
            <v>0</v>
          </cell>
          <cell r="O43">
            <v>63634</v>
          </cell>
          <cell r="P43">
            <v>107140</v>
          </cell>
          <cell r="Q43">
            <v>131499</v>
          </cell>
          <cell r="R43">
            <v>102987</v>
          </cell>
          <cell r="S43">
            <v>0</v>
          </cell>
          <cell r="T43">
            <v>0</v>
          </cell>
          <cell r="U43">
            <v>35996</v>
          </cell>
          <cell r="V43">
            <v>10000</v>
          </cell>
          <cell r="W43">
            <v>2760</v>
          </cell>
          <cell r="X43">
            <v>0</v>
          </cell>
          <cell r="Y43">
            <v>28740</v>
          </cell>
          <cell r="Z43">
            <v>0</v>
          </cell>
          <cell r="AA43">
            <v>0</v>
          </cell>
          <cell r="AB43">
            <v>0</v>
          </cell>
          <cell r="AC43">
            <v>111</v>
          </cell>
          <cell r="AD43">
            <v>15202</v>
          </cell>
          <cell r="AE43">
            <v>0</v>
          </cell>
          <cell r="AF43">
            <v>13925</v>
          </cell>
          <cell r="AG43">
            <v>17595</v>
          </cell>
          <cell r="AH43">
            <v>715303</v>
          </cell>
        </row>
        <row r="44">
          <cell r="A44">
            <v>36504</v>
          </cell>
          <cell r="B44">
            <v>68172</v>
          </cell>
          <cell r="C44">
            <v>189559</v>
          </cell>
          <cell r="D44">
            <v>739374</v>
          </cell>
          <cell r="E44">
            <v>0</v>
          </cell>
          <cell r="F44">
            <v>15846</v>
          </cell>
          <cell r="G44">
            <v>134811</v>
          </cell>
          <cell r="H44">
            <v>62400</v>
          </cell>
          <cell r="I44">
            <v>150830</v>
          </cell>
          <cell r="J44">
            <v>45404</v>
          </cell>
          <cell r="K44">
            <v>309178</v>
          </cell>
          <cell r="L44">
            <v>274041</v>
          </cell>
          <cell r="M44">
            <v>179558</v>
          </cell>
          <cell r="N44">
            <v>0</v>
          </cell>
          <cell r="O44">
            <v>63634</v>
          </cell>
          <cell r="P44">
            <v>102867</v>
          </cell>
          <cell r="Q44">
            <v>124907</v>
          </cell>
          <cell r="R44">
            <v>104690</v>
          </cell>
          <cell r="S44">
            <v>0</v>
          </cell>
          <cell r="T44">
            <v>0</v>
          </cell>
          <cell r="U44">
            <v>34996</v>
          </cell>
          <cell r="V44">
            <v>10000</v>
          </cell>
          <cell r="W44">
            <v>2760</v>
          </cell>
          <cell r="X44">
            <v>0</v>
          </cell>
          <cell r="Y44">
            <v>10040</v>
          </cell>
          <cell r="Z44">
            <v>9999</v>
          </cell>
          <cell r="AA44">
            <v>0</v>
          </cell>
          <cell r="AB44">
            <v>0</v>
          </cell>
          <cell r="AC44">
            <v>0</v>
          </cell>
          <cell r="AD44">
            <v>5202</v>
          </cell>
          <cell r="AE44">
            <v>0</v>
          </cell>
          <cell r="AF44">
            <v>11043</v>
          </cell>
          <cell r="AG44">
            <v>25624</v>
          </cell>
          <cell r="AH44">
            <v>702623</v>
          </cell>
        </row>
        <row r="45">
          <cell r="A45">
            <v>36505</v>
          </cell>
          <cell r="B45">
            <v>27232</v>
          </cell>
          <cell r="C45">
            <v>185811</v>
          </cell>
          <cell r="D45">
            <v>761275</v>
          </cell>
          <cell r="E45">
            <v>0</v>
          </cell>
          <cell r="F45">
            <v>20000</v>
          </cell>
          <cell r="G45">
            <v>129561</v>
          </cell>
          <cell r="H45">
            <v>62400</v>
          </cell>
          <cell r="I45">
            <v>135107</v>
          </cell>
          <cell r="J45">
            <v>44172</v>
          </cell>
          <cell r="K45">
            <v>315846</v>
          </cell>
          <cell r="L45">
            <v>212380</v>
          </cell>
          <cell r="M45">
            <v>193413</v>
          </cell>
          <cell r="N45">
            <v>0</v>
          </cell>
          <cell r="O45">
            <v>63634</v>
          </cell>
          <cell r="P45">
            <v>92214</v>
          </cell>
          <cell r="Q45">
            <v>115501</v>
          </cell>
          <cell r="R45">
            <v>105259</v>
          </cell>
          <cell r="S45">
            <v>0</v>
          </cell>
          <cell r="T45">
            <v>0</v>
          </cell>
          <cell r="U45">
            <v>33550</v>
          </cell>
          <cell r="V45">
            <v>10000</v>
          </cell>
          <cell r="W45">
            <v>2760</v>
          </cell>
          <cell r="X45">
            <v>20000</v>
          </cell>
          <cell r="Y45">
            <v>38740</v>
          </cell>
          <cell r="Z45">
            <v>0</v>
          </cell>
          <cell r="AA45">
            <v>0</v>
          </cell>
          <cell r="AB45">
            <v>0</v>
          </cell>
          <cell r="AC45">
            <v>5470</v>
          </cell>
          <cell r="AD45">
            <v>11202</v>
          </cell>
          <cell r="AE45">
            <v>0</v>
          </cell>
          <cell r="AF45">
            <v>38104</v>
          </cell>
          <cell r="AG45">
            <v>29679</v>
          </cell>
          <cell r="AH45">
            <v>687086</v>
          </cell>
        </row>
        <row r="46">
          <cell r="A46">
            <v>36506</v>
          </cell>
          <cell r="B46">
            <v>27232</v>
          </cell>
          <cell r="C46">
            <v>199561</v>
          </cell>
          <cell r="D46">
            <v>763500</v>
          </cell>
          <cell r="E46">
            <v>0</v>
          </cell>
          <cell r="F46">
            <v>20000</v>
          </cell>
          <cell r="G46">
            <v>129561</v>
          </cell>
          <cell r="H46">
            <v>62400</v>
          </cell>
          <cell r="I46">
            <v>137673</v>
          </cell>
          <cell r="J46">
            <v>44172</v>
          </cell>
          <cell r="K46">
            <v>315846</v>
          </cell>
          <cell r="L46">
            <v>210174</v>
          </cell>
          <cell r="M46">
            <v>177482</v>
          </cell>
          <cell r="N46">
            <v>0</v>
          </cell>
          <cell r="O46">
            <v>63634</v>
          </cell>
          <cell r="P46">
            <v>92214</v>
          </cell>
          <cell r="Q46">
            <v>123624</v>
          </cell>
          <cell r="R46">
            <v>106302</v>
          </cell>
          <cell r="S46">
            <v>0</v>
          </cell>
          <cell r="T46">
            <v>0</v>
          </cell>
          <cell r="U46">
            <v>33550</v>
          </cell>
          <cell r="V46">
            <v>10000</v>
          </cell>
          <cell r="W46">
            <v>2760</v>
          </cell>
          <cell r="X46">
            <v>20000</v>
          </cell>
          <cell r="Y46">
            <v>38740</v>
          </cell>
          <cell r="Z46">
            <v>0</v>
          </cell>
          <cell r="AA46">
            <v>0</v>
          </cell>
          <cell r="AB46">
            <v>0</v>
          </cell>
          <cell r="AC46">
            <v>5470</v>
          </cell>
          <cell r="AD46">
            <v>18202</v>
          </cell>
          <cell r="AE46">
            <v>0</v>
          </cell>
          <cell r="AF46">
            <v>39466</v>
          </cell>
          <cell r="AG46">
            <v>18449</v>
          </cell>
          <cell r="AH46">
            <v>689652</v>
          </cell>
        </row>
        <row r="47">
          <cell r="A47">
            <v>36507</v>
          </cell>
          <cell r="B47">
            <v>27232</v>
          </cell>
          <cell r="C47">
            <v>199561</v>
          </cell>
          <cell r="D47">
            <v>761264</v>
          </cell>
          <cell r="E47">
            <v>0</v>
          </cell>
          <cell r="F47">
            <v>20000</v>
          </cell>
          <cell r="G47">
            <v>129811</v>
          </cell>
          <cell r="H47">
            <v>62400</v>
          </cell>
          <cell r="I47">
            <v>138702</v>
          </cell>
          <cell r="J47">
            <v>44172</v>
          </cell>
          <cell r="K47">
            <v>316096</v>
          </cell>
          <cell r="L47">
            <v>203560</v>
          </cell>
          <cell r="M47">
            <v>189294</v>
          </cell>
          <cell r="N47">
            <v>0</v>
          </cell>
          <cell r="O47">
            <v>63634</v>
          </cell>
          <cell r="P47">
            <v>82189</v>
          </cell>
          <cell r="Q47">
            <v>112547</v>
          </cell>
          <cell r="R47">
            <v>107930</v>
          </cell>
          <cell r="S47">
            <v>0</v>
          </cell>
          <cell r="T47">
            <v>0</v>
          </cell>
          <cell r="U47">
            <v>33550</v>
          </cell>
          <cell r="V47">
            <v>10000</v>
          </cell>
          <cell r="W47">
            <v>2760</v>
          </cell>
          <cell r="X47">
            <v>20000</v>
          </cell>
          <cell r="Y47">
            <v>38740</v>
          </cell>
          <cell r="Z47">
            <v>0</v>
          </cell>
          <cell r="AA47">
            <v>0</v>
          </cell>
          <cell r="AB47">
            <v>0</v>
          </cell>
          <cell r="AC47">
            <v>5470</v>
          </cell>
          <cell r="AD47">
            <v>18202</v>
          </cell>
          <cell r="AE47">
            <v>0</v>
          </cell>
          <cell r="AF47">
            <v>0</v>
          </cell>
          <cell r="AG47">
            <v>21413</v>
          </cell>
          <cell r="AH47">
            <v>691181</v>
          </cell>
        </row>
        <row r="48">
          <cell r="A48">
            <v>36508</v>
          </cell>
          <cell r="B48">
            <v>52618</v>
          </cell>
          <cell r="C48">
            <v>185561</v>
          </cell>
          <cell r="D48">
            <v>763901</v>
          </cell>
          <cell r="E48">
            <v>0</v>
          </cell>
          <cell r="F48">
            <v>15846</v>
          </cell>
          <cell r="G48">
            <v>139794</v>
          </cell>
          <cell r="H48">
            <v>56532</v>
          </cell>
          <cell r="I48">
            <v>156307</v>
          </cell>
          <cell r="J48">
            <v>42172</v>
          </cell>
          <cell r="K48">
            <v>291238</v>
          </cell>
          <cell r="L48">
            <v>234052</v>
          </cell>
          <cell r="M48">
            <v>192159</v>
          </cell>
          <cell r="N48">
            <v>0</v>
          </cell>
          <cell r="O48">
            <v>60397</v>
          </cell>
          <cell r="P48">
            <v>97793</v>
          </cell>
          <cell r="Q48">
            <v>129146</v>
          </cell>
          <cell r="R48">
            <v>107931</v>
          </cell>
          <cell r="S48">
            <v>0</v>
          </cell>
          <cell r="T48">
            <v>0</v>
          </cell>
          <cell r="U48">
            <v>33550</v>
          </cell>
          <cell r="V48">
            <v>10000</v>
          </cell>
          <cell r="W48">
            <v>2760</v>
          </cell>
          <cell r="X48">
            <v>0</v>
          </cell>
          <cell r="Y48">
            <v>38740</v>
          </cell>
          <cell r="Z48">
            <v>0</v>
          </cell>
          <cell r="AA48">
            <v>0</v>
          </cell>
          <cell r="AB48">
            <v>0</v>
          </cell>
          <cell r="AC48">
            <v>29472</v>
          </cell>
          <cell r="AD48">
            <v>11781</v>
          </cell>
          <cell r="AE48">
            <v>0</v>
          </cell>
          <cell r="AF48">
            <v>2026</v>
          </cell>
          <cell r="AG48">
            <v>9937</v>
          </cell>
          <cell r="AH48">
            <v>686043</v>
          </cell>
        </row>
        <row r="49">
          <cell r="A49">
            <v>36509</v>
          </cell>
          <cell r="B49">
            <v>53191</v>
          </cell>
          <cell r="C49">
            <v>215647</v>
          </cell>
          <cell r="D49">
            <v>671781</v>
          </cell>
          <cell r="E49">
            <v>0</v>
          </cell>
          <cell r="F49">
            <v>15846</v>
          </cell>
          <cell r="G49">
            <v>134058</v>
          </cell>
          <cell r="H49">
            <v>56532</v>
          </cell>
          <cell r="I49">
            <v>175522</v>
          </cell>
          <cell r="J49">
            <v>34559</v>
          </cell>
          <cell r="K49">
            <v>295381</v>
          </cell>
          <cell r="L49">
            <v>237852</v>
          </cell>
          <cell r="M49">
            <v>157542</v>
          </cell>
          <cell r="N49">
            <v>0</v>
          </cell>
          <cell r="O49">
            <v>63634</v>
          </cell>
          <cell r="P49">
            <v>93344</v>
          </cell>
          <cell r="Q49">
            <v>150616</v>
          </cell>
          <cell r="R49">
            <v>106911</v>
          </cell>
          <cell r="S49">
            <v>0</v>
          </cell>
          <cell r="T49">
            <v>0</v>
          </cell>
          <cell r="U49">
            <v>33550</v>
          </cell>
          <cell r="V49">
            <v>10000</v>
          </cell>
          <cell r="W49">
            <v>0</v>
          </cell>
          <cell r="X49">
            <v>2760</v>
          </cell>
          <cell r="Y49">
            <v>38740</v>
          </cell>
          <cell r="Z49">
            <v>0</v>
          </cell>
          <cell r="AA49">
            <v>0</v>
          </cell>
          <cell r="AB49">
            <v>0</v>
          </cell>
          <cell r="AC49">
            <v>37978</v>
          </cell>
          <cell r="AD49">
            <v>30728</v>
          </cell>
          <cell r="AE49">
            <v>0</v>
          </cell>
          <cell r="AF49">
            <v>2026</v>
          </cell>
          <cell r="AG49">
            <v>9987</v>
          </cell>
          <cell r="AH49">
            <v>696052</v>
          </cell>
        </row>
        <row r="50">
          <cell r="A50">
            <v>36510</v>
          </cell>
          <cell r="B50">
            <v>55527</v>
          </cell>
          <cell r="C50">
            <v>179561</v>
          </cell>
          <cell r="D50">
            <v>672952</v>
          </cell>
          <cell r="E50">
            <v>0</v>
          </cell>
          <cell r="F50">
            <v>15846</v>
          </cell>
          <cell r="G50">
            <v>120212</v>
          </cell>
          <cell r="H50">
            <v>56532</v>
          </cell>
          <cell r="I50">
            <v>172497</v>
          </cell>
          <cell r="J50">
            <v>34559</v>
          </cell>
          <cell r="K50">
            <v>296393</v>
          </cell>
          <cell r="L50">
            <v>245316</v>
          </cell>
          <cell r="M50">
            <v>185928</v>
          </cell>
          <cell r="N50">
            <v>0</v>
          </cell>
          <cell r="O50">
            <v>63633</v>
          </cell>
          <cell r="P50">
            <v>84818</v>
          </cell>
          <cell r="Q50">
            <v>110319</v>
          </cell>
          <cell r="R50">
            <v>107931</v>
          </cell>
          <cell r="S50">
            <v>0</v>
          </cell>
          <cell r="T50">
            <v>0</v>
          </cell>
          <cell r="U50">
            <v>43414</v>
          </cell>
          <cell r="V50">
            <v>10000</v>
          </cell>
          <cell r="W50">
            <v>0</v>
          </cell>
          <cell r="X50">
            <v>1296</v>
          </cell>
          <cell r="Y50">
            <v>25438</v>
          </cell>
          <cell r="Z50">
            <v>0</v>
          </cell>
          <cell r="AA50">
            <v>0</v>
          </cell>
          <cell r="AB50">
            <v>0</v>
          </cell>
          <cell r="AC50">
            <v>39776</v>
          </cell>
          <cell r="AD50">
            <v>56254</v>
          </cell>
          <cell r="AE50">
            <v>0</v>
          </cell>
          <cell r="AF50">
            <v>11408</v>
          </cell>
          <cell r="AG50">
            <v>6080</v>
          </cell>
          <cell r="AH50">
            <v>680193</v>
          </cell>
        </row>
        <row r="51">
          <cell r="A51">
            <v>36511</v>
          </cell>
          <cell r="B51">
            <v>55527</v>
          </cell>
          <cell r="C51">
            <v>179561</v>
          </cell>
          <cell r="D51">
            <v>719000</v>
          </cell>
          <cell r="E51">
            <v>0</v>
          </cell>
          <cell r="F51">
            <v>15846</v>
          </cell>
          <cell r="G51">
            <v>120212</v>
          </cell>
          <cell r="H51">
            <v>56532</v>
          </cell>
          <cell r="I51">
            <v>172497</v>
          </cell>
          <cell r="J51">
            <v>34559</v>
          </cell>
          <cell r="K51">
            <v>296393</v>
          </cell>
          <cell r="L51">
            <v>245316</v>
          </cell>
          <cell r="M51">
            <v>185928</v>
          </cell>
          <cell r="N51">
            <v>0</v>
          </cell>
          <cell r="O51">
            <v>63633</v>
          </cell>
          <cell r="P51">
            <v>84818</v>
          </cell>
          <cell r="Q51">
            <v>110319</v>
          </cell>
          <cell r="R51">
            <v>107931</v>
          </cell>
          <cell r="S51">
            <v>0</v>
          </cell>
          <cell r="T51">
            <v>0</v>
          </cell>
          <cell r="U51">
            <v>43414</v>
          </cell>
          <cell r="V51">
            <v>10000</v>
          </cell>
          <cell r="W51">
            <v>0</v>
          </cell>
          <cell r="X51">
            <v>1296</v>
          </cell>
          <cell r="Y51">
            <v>25438</v>
          </cell>
          <cell r="Z51">
            <v>0</v>
          </cell>
          <cell r="AA51">
            <v>0</v>
          </cell>
          <cell r="AB51">
            <v>0</v>
          </cell>
          <cell r="AC51">
            <v>39776</v>
          </cell>
          <cell r="AD51">
            <v>56254</v>
          </cell>
          <cell r="AE51">
            <v>0</v>
          </cell>
          <cell r="AF51">
            <v>11408</v>
          </cell>
          <cell r="AG51">
            <v>6080</v>
          </cell>
          <cell r="AH51">
            <v>680193</v>
          </cell>
        </row>
        <row r="52">
          <cell r="A52">
            <v>36512</v>
          </cell>
          <cell r="B52">
            <v>55527</v>
          </cell>
          <cell r="C52">
            <v>179561</v>
          </cell>
          <cell r="D52">
            <v>719000</v>
          </cell>
          <cell r="E52">
            <v>0</v>
          </cell>
          <cell r="F52">
            <v>15846</v>
          </cell>
          <cell r="G52">
            <v>120212</v>
          </cell>
          <cell r="H52">
            <v>56532</v>
          </cell>
          <cell r="I52">
            <v>172497</v>
          </cell>
          <cell r="J52">
            <v>34559</v>
          </cell>
          <cell r="K52">
            <v>296393</v>
          </cell>
          <cell r="L52">
            <v>245316</v>
          </cell>
          <cell r="M52">
            <v>185928</v>
          </cell>
          <cell r="N52">
            <v>0</v>
          </cell>
          <cell r="O52">
            <v>63633</v>
          </cell>
          <cell r="P52">
            <v>84818</v>
          </cell>
          <cell r="Q52">
            <v>110319</v>
          </cell>
          <cell r="R52">
            <v>107931</v>
          </cell>
          <cell r="S52">
            <v>0</v>
          </cell>
          <cell r="T52">
            <v>0</v>
          </cell>
          <cell r="U52">
            <v>43414</v>
          </cell>
          <cell r="V52">
            <v>10000</v>
          </cell>
          <cell r="W52">
            <v>0</v>
          </cell>
          <cell r="X52">
            <v>1296</v>
          </cell>
          <cell r="Y52">
            <v>25438</v>
          </cell>
          <cell r="Z52">
            <v>0</v>
          </cell>
          <cell r="AA52">
            <v>0</v>
          </cell>
          <cell r="AB52">
            <v>0</v>
          </cell>
          <cell r="AC52">
            <v>39776</v>
          </cell>
          <cell r="AD52">
            <v>56254</v>
          </cell>
          <cell r="AE52">
            <v>0</v>
          </cell>
          <cell r="AF52">
            <v>11408</v>
          </cell>
          <cell r="AG52">
            <v>6080</v>
          </cell>
          <cell r="AH52">
            <v>680193</v>
          </cell>
        </row>
        <row r="53">
          <cell r="A53">
            <v>36513</v>
          </cell>
          <cell r="B53">
            <v>55527</v>
          </cell>
          <cell r="C53">
            <v>179561</v>
          </cell>
          <cell r="D53">
            <v>719000</v>
          </cell>
          <cell r="E53">
            <v>0</v>
          </cell>
          <cell r="F53">
            <v>15846</v>
          </cell>
          <cell r="G53">
            <v>120212</v>
          </cell>
          <cell r="H53">
            <v>56532</v>
          </cell>
          <cell r="I53">
            <v>172497</v>
          </cell>
          <cell r="J53">
            <v>34559</v>
          </cell>
          <cell r="K53">
            <v>296393</v>
          </cell>
          <cell r="L53">
            <v>245316</v>
          </cell>
          <cell r="M53">
            <v>185928</v>
          </cell>
          <cell r="N53">
            <v>0</v>
          </cell>
          <cell r="O53">
            <v>63633</v>
          </cell>
          <cell r="P53">
            <v>84818</v>
          </cell>
          <cell r="Q53">
            <v>110319</v>
          </cell>
          <cell r="R53">
            <v>107931</v>
          </cell>
          <cell r="S53">
            <v>0</v>
          </cell>
          <cell r="T53">
            <v>0</v>
          </cell>
          <cell r="U53">
            <v>43414</v>
          </cell>
          <cell r="V53">
            <v>10000</v>
          </cell>
          <cell r="W53">
            <v>0</v>
          </cell>
          <cell r="X53">
            <v>1296</v>
          </cell>
          <cell r="Y53">
            <v>25438</v>
          </cell>
          <cell r="Z53">
            <v>0</v>
          </cell>
          <cell r="AA53">
            <v>0</v>
          </cell>
          <cell r="AB53">
            <v>0</v>
          </cell>
          <cell r="AC53">
            <v>39776</v>
          </cell>
          <cell r="AD53">
            <v>56254</v>
          </cell>
          <cell r="AE53">
            <v>0</v>
          </cell>
          <cell r="AF53">
            <v>11408</v>
          </cell>
          <cell r="AG53">
            <v>6080</v>
          </cell>
          <cell r="AH53">
            <v>680193</v>
          </cell>
        </row>
        <row r="54">
          <cell r="A54">
            <v>36514</v>
          </cell>
          <cell r="B54">
            <v>27536</v>
          </cell>
          <cell r="C54">
            <v>184561</v>
          </cell>
          <cell r="D54">
            <v>719512</v>
          </cell>
          <cell r="E54">
            <v>0</v>
          </cell>
          <cell r="F54">
            <v>22869</v>
          </cell>
          <cell r="G54">
            <v>128823</v>
          </cell>
          <cell r="H54">
            <v>65334</v>
          </cell>
          <cell r="I54">
            <v>175266</v>
          </cell>
          <cell r="J54">
            <v>39969</v>
          </cell>
          <cell r="K54">
            <v>320379</v>
          </cell>
          <cell r="L54">
            <v>237227</v>
          </cell>
          <cell r="M54">
            <v>148203</v>
          </cell>
          <cell r="N54">
            <v>0</v>
          </cell>
          <cell r="O54">
            <v>63632</v>
          </cell>
          <cell r="P54">
            <v>98051</v>
          </cell>
          <cell r="Q54">
            <v>125295</v>
          </cell>
          <cell r="R54">
            <v>107647</v>
          </cell>
          <cell r="S54">
            <v>9691</v>
          </cell>
          <cell r="T54">
            <v>0</v>
          </cell>
          <cell r="U54">
            <v>33241</v>
          </cell>
          <cell r="V54">
            <v>10000</v>
          </cell>
          <cell r="W54">
            <v>433</v>
          </cell>
          <cell r="X54">
            <v>2327</v>
          </cell>
          <cell r="Y54">
            <v>66739</v>
          </cell>
          <cell r="Z54">
            <v>0</v>
          </cell>
          <cell r="AA54">
            <v>0</v>
          </cell>
          <cell r="AB54">
            <v>0</v>
          </cell>
          <cell r="AC54">
            <v>17202</v>
          </cell>
          <cell r="AD54">
            <v>0</v>
          </cell>
          <cell r="AE54">
            <v>0</v>
          </cell>
          <cell r="AF54">
            <v>47455</v>
          </cell>
          <cell r="AG54">
            <v>6180</v>
          </cell>
          <cell r="AH54">
            <v>729771</v>
          </cell>
        </row>
        <row r="55">
          <cell r="A55">
            <v>36515</v>
          </cell>
          <cell r="B55">
            <v>20000</v>
          </cell>
          <cell r="C55">
            <v>80511</v>
          </cell>
          <cell r="D55">
            <v>635748</v>
          </cell>
          <cell r="E55">
            <v>0</v>
          </cell>
          <cell r="F55">
            <v>22869</v>
          </cell>
          <cell r="G55">
            <v>108110</v>
          </cell>
          <cell r="H55">
            <v>65334</v>
          </cell>
          <cell r="I55">
            <v>144826</v>
          </cell>
          <cell r="J55">
            <v>40215</v>
          </cell>
          <cell r="K55">
            <v>324441</v>
          </cell>
          <cell r="L55">
            <v>181114</v>
          </cell>
          <cell r="M55">
            <v>176847</v>
          </cell>
          <cell r="N55">
            <v>0</v>
          </cell>
          <cell r="O55">
            <v>73246</v>
          </cell>
          <cell r="P55">
            <v>29318</v>
          </cell>
          <cell r="Q55">
            <v>124942</v>
          </cell>
          <cell r="R55">
            <v>105982</v>
          </cell>
          <cell r="S55">
            <v>0</v>
          </cell>
          <cell r="T55">
            <v>0</v>
          </cell>
          <cell r="U55">
            <v>40185</v>
          </cell>
          <cell r="V55">
            <v>10000</v>
          </cell>
          <cell r="W55">
            <v>10433</v>
          </cell>
          <cell r="X55">
            <v>12327</v>
          </cell>
          <cell r="Y55">
            <v>71306</v>
          </cell>
          <cell r="Z55">
            <v>25000</v>
          </cell>
          <cell r="AA55">
            <v>0</v>
          </cell>
          <cell r="AB55">
            <v>0</v>
          </cell>
          <cell r="AC55">
            <v>98652</v>
          </cell>
          <cell r="AD55">
            <v>71194</v>
          </cell>
          <cell r="AE55">
            <v>0</v>
          </cell>
          <cell r="AF55">
            <v>57776</v>
          </cell>
          <cell r="AG55">
            <v>505</v>
          </cell>
          <cell r="AH55">
            <v>682926</v>
          </cell>
        </row>
        <row r="56">
          <cell r="A56">
            <v>36516</v>
          </cell>
          <cell r="B56">
            <v>19400</v>
          </cell>
          <cell r="C56">
            <v>157423</v>
          </cell>
          <cell r="D56">
            <v>528652</v>
          </cell>
          <cell r="E56">
            <v>0</v>
          </cell>
          <cell r="F56">
            <v>10000</v>
          </cell>
          <cell r="G56">
            <v>118412</v>
          </cell>
          <cell r="H56">
            <v>65334</v>
          </cell>
          <cell r="I56">
            <v>168362</v>
          </cell>
          <cell r="J56">
            <v>40215</v>
          </cell>
          <cell r="K56">
            <v>299906</v>
          </cell>
          <cell r="L56">
            <v>224226</v>
          </cell>
          <cell r="M56">
            <v>160757</v>
          </cell>
          <cell r="N56">
            <v>0</v>
          </cell>
          <cell r="O56">
            <v>87022</v>
          </cell>
          <cell r="P56">
            <v>101225</v>
          </cell>
          <cell r="Q56">
            <v>143720</v>
          </cell>
          <cell r="R56">
            <v>77774</v>
          </cell>
          <cell r="S56">
            <v>0</v>
          </cell>
          <cell r="T56">
            <v>0</v>
          </cell>
          <cell r="U56">
            <v>33241</v>
          </cell>
          <cell r="V56">
            <v>10000</v>
          </cell>
          <cell r="W56">
            <v>0</v>
          </cell>
          <cell r="X56">
            <v>2327</v>
          </cell>
          <cell r="Y56">
            <v>84709</v>
          </cell>
          <cell r="Z56">
            <v>30000</v>
          </cell>
          <cell r="AA56">
            <v>0</v>
          </cell>
          <cell r="AB56">
            <v>0</v>
          </cell>
          <cell r="AC56">
            <v>110782</v>
          </cell>
          <cell r="AD56">
            <v>67649</v>
          </cell>
          <cell r="AE56">
            <v>0</v>
          </cell>
          <cell r="AF56">
            <v>76996</v>
          </cell>
          <cell r="AG56">
            <v>277</v>
          </cell>
          <cell r="AH56">
            <v>836007</v>
          </cell>
        </row>
        <row r="57">
          <cell r="A57">
            <v>36517</v>
          </cell>
          <cell r="B57">
            <v>20000</v>
          </cell>
          <cell r="C57">
            <v>117649</v>
          </cell>
          <cell r="D57">
            <v>657242</v>
          </cell>
          <cell r="E57">
            <v>0</v>
          </cell>
          <cell r="F57">
            <v>10389</v>
          </cell>
          <cell r="G57">
            <v>133742</v>
          </cell>
          <cell r="H57">
            <v>65296</v>
          </cell>
          <cell r="I57">
            <v>186553</v>
          </cell>
          <cell r="J57">
            <v>40215</v>
          </cell>
          <cell r="K57">
            <v>320998</v>
          </cell>
          <cell r="L57">
            <v>239711</v>
          </cell>
          <cell r="M57">
            <v>158378</v>
          </cell>
          <cell r="N57">
            <v>0</v>
          </cell>
          <cell r="O57">
            <v>63632</v>
          </cell>
          <cell r="P57">
            <v>88184</v>
          </cell>
          <cell r="Q57">
            <v>129584</v>
          </cell>
          <cell r="R57">
            <v>107641</v>
          </cell>
          <cell r="S57">
            <v>0</v>
          </cell>
          <cell r="T57">
            <v>0</v>
          </cell>
          <cell r="U57">
            <v>33429</v>
          </cell>
          <cell r="V57">
            <v>28000</v>
          </cell>
          <cell r="W57">
            <v>0</v>
          </cell>
          <cell r="X57">
            <v>2760</v>
          </cell>
          <cell r="Y57">
            <v>58306</v>
          </cell>
          <cell r="Z57">
            <v>0</v>
          </cell>
          <cell r="AA57">
            <v>0</v>
          </cell>
          <cell r="AB57">
            <v>0</v>
          </cell>
          <cell r="AC57">
            <v>124052</v>
          </cell>
          <cell r="AD57">
            <v>61254</v>
          </cell>
          <cell r="AE57">
            <v>0</v>
          </cell>
          <cell r="AF57">
            <v>2419</v>
          </cell>
          <cell r="AG57">
            <v>7145</v>
          </cell>
          <cell r="AH57">
            <v>782311</v>
          </cell>
        </row>
        <row r="58">
          <cell r="A58">
            <v>36518</v>
          </cell>
          <cell r="B58">
            <v>20000</v>
          </cell>
          <cell r="C58">
            <v>150174</v>
          </cell>
          <cell r="D58">
            <v>622297</v>
          </cell>
          <cell r="E58">
            <v>0</v>
          </cell>
          <cell r="F58">
            <v>10000</v>
          </cell>
          <cell r="G58">
            <v>120503</v>
          </cell>
          <cell r="H58">
            <v>65334</v>
          </cell>
          <cell r="I58">
            <v>169924</v>
          </cell>
          <cell r="J58">
            <v>40215</v>
          </cell>
          <cell r="K58">
            <v>33102</v>
          </cell>
          <cell r="L58">
            <v>265123</v>
          </cell>
          <cell r="M58">
            <v>168800</v>
          </cell>
          <cell r="N58">
            <v>0</v>
          </cell>
          <cell r="O58">
            <v>63632</v>
          </cell>
          <cell r="P58">
            <v>96171</v>
          </cell>
          <cell r="Q58">
            <v>161937</v>
          </cell>
          <cell r="R58">
            <v>107280</v>
          </cell>
          <cell r="S58">
            <v>0</v>
          </cell>
          <cell r="T58">
            <v>0</v>
          </cell>
          <cell r="U58">
            <v>33429</v>
          </cell>
          <cell r="V58">
            <v>20000</v>
          </cell>
          <cell r="W58">
            <v>0</v>
          </cell>
          <cell r="X58">
            <v>2760</v>
          </cell>
          <cell r="Y58">
            <v>43980</v>
          </cell>
          <cell r="Z58">
            <v>39940</v>
          </cell>
          <cell r="AA58">
            <v>0</v>
          </cell>
          <cell r="AB58">
            <v>0</v>
          </cell>
          <cell r="AC58">
            <v>136927</v>
          </cell>
          <cell r="AD58">
            <v>56254</v>
          </cell>
          <cell r="AE58">
            <v>0</v>
          </cell>
          <cell r="AF58">
            <v>0</v>
          </cell>
          <cell r="AG58">
            <v>11796</v>
          </cell>
          <cell r="AH58">
            <v>429078</v>
          </cell>
        </row>
        <row r="59">
          <cell r="A59">
            <v>36519</v>
          </cell>
          <cell r="B59">
            <v>20000</v>
          </cell>
          <cell r="C59">
            <v>150174</v>
          </cell>
          <cell r="D59">
            <v>625319</v>
          </cell>
          <cell r="E59">
            <v>0</v>
          </cell>
          <cell r="F59">
            <v>10000</v>
          </cell>
          <cell r="G59">
            <v>120000</v>
          </cell>
          <cell r="H59">
            <v>65334</v>
          </cell>
          <cell r="I59">
            <v>169924</v>
          </cell>
          <cell r="J59">
            <v>40215</v>
          </cell>
          <cell r="K59">
            <v>333102</v>
          </cell>
          <cell r="L59">
            <v>262956</v>
          </cell>
          <cell r="M59">
            <v>164307</v>
          </cell>
          <cell r="N59">
            <v>0</v>
          </cell>
          <cell r="O59">
            <v>63632</v>
          </cell>
          <cell r="P59">
            <v>96204</v>
          </cell>
          <cell r="Q59">
            <v>165361</v>
          </cell>
          <cell r="R59">
            <v>105436</v>
          </cell>
          <cell r="S59">
            <v>0</v>
          </cell>
          <cell r="T59">
            <v>0</v>
          </cell>
          <cell r="U59">
            <v>33429</v>
          </cell>
          <cell r="V59">
            <v>20000</v>
          </cell>
          <cell r="W59">
            <v>0</v>
          </cell>
          <cell r="X59">
            <v>2760</v>
          </cell>
          <cell r="Y59">
            <v>41913</v>
          </cell>
          <cell r="Z59">
            <v>39940</v>
          </cell>
          <cell r="AA59">
            <v>0</v>
          </cell>
          <cell r="AB59">
            <v>0</v>
          </cell>
          <cell r="AC59">
            <v>136927</v>
          </cell>
          <cell r="AD59">
            <v>56254</v>
          </cell>
          <cell r="AE59">
            <v>0</v>
          </cell>
          <cell r="AF59">
            <v>0</v>
          </cell>
          <cell r="AG59">
            <v>11796</v>
          </cell>
          <cell r="AH59">
            <v>728575</v>
          </cell>
        </row>
        <row r="60">
          <cell r="A60">
            <v>36520</v>
          </cell>
          <cell r="B60">
            <v>20000</v>
          </cell>
          <cell r="C60">
            <v>150174</v>
          </cell>
          <cell r="D60">
            <v>625319</v>
          </cell>
          <cell r="E60">
            <v>0</v>
          </cell>
          <cell r="F60">
            <v>10000</v>
          </cell>
          <cell r="G60">
            <v>120503</v>
          </cell>
          <cell r="H60">
            <v>65334</v>
          </cell>
          <cell r="I60">
            <v>186577</v>
          </cell>
          <cell r="J60">
            <v>40215</v>
          </cell>
          <cell r="K60">
            <v>333102</v>
          </cell>
          <cell r="L60">
            <v>259321</v>
          </cell>
          <cell r="M60">
            <v>172270</v>
          </cell>
          <cell r="N60">
            <v>0</v>
          </cell>
          <cell r="O60">
            <v>63632</v>
          </cell>
          <cell r="P60">
            <v>96204</v>
          </cell>
          <cell r="Q60">
            <v>153431</v>
          </cell>
          <cell r="R60">
            <v>106467</v>
          </cell>
          <cell r="S60">
            <v>0</v>
          </cell>
          <cell r="T60">
            <v>0</v>
          </cell>
          <cell r="U60">
            <v>33429</v>
          </cell>
          <cell r="V60">
            <v>20000</v>
          </cell>
          <cell r="W60">
            <v>0</v>
          </cell>
          <cell r="X60">
            <v>2760</v>
          </cell>
          <cell r="Y60">
            <v>58306</v>
          </cell>
          <cell r="Z60">
            <v>39940</v>
          </cell>
          <cell r="AA60">
            <v>0</v>
          </cell>
          <cell r="AB60">
            <v>0</v>
          </cell>
          <cell r="AC60">
            <v>136927</v>
          </cell>
          <cell r="AD60">
            <v>56254</v>
          </cell>
          <cell r="AE60">
            <v>0</v>
          </cell>
          <cell r="AF60">
            <v>0</v>
          </cell>
          <cell r="AG60">
            <v>11796</v>
          </cell>
          <cell r="AH60">
            <v>745731</v>
          </cell>
        </row>
        <row r="61">
          <cell r="A61">
            <v>36521</v>
          </cell>
          <cell r="B61">
            <v>20000</v>
          </cell>
          <cell r="C61">
            <v>150174</v>
          </cell>
          <cell r="D61">
            <v>625319</v>
          </cell>
          <cell r="E61">
            <v>0</v>
          </cell>
          <cell r="F61">
            <v>10000</v>
          </cell>
          <cell r="G61">
            <v>120503</v>
          </cell>
          <cell r="H61">
            <v>65334</v>
          </cell>
          <cell r="I61">
            <v>186577</v>
          </cell>
          <cell r="J61">
            <v>40215</v>
          </cell>
          <cell r="K61">
            <v>333102</v>
          </cell>
          <cell r="L61">
            <v>265220</v>
          </cell>
          <cell r="M61">
            <v>177069</v>
          </cell>
          <cell r="N61">
            <v>0</v>
          </cell>
          <cell r="O61">
            <v>63632</v>
          </cell>
          <cell r="P61">
            <v>96204</v>
          </cell>
          <cell r="Q61">
            <v>153430</v>
          </cell>
          <cell r="R61">
            <v>107583</v>
          </cell>
          <cell r="S61" t="str">
            <v>N/A</v>
          </cell>
          <cell r="T61">
            <v>0</v>
          </cell>
          <cell r="U61">
            <v>33429</v>
          </cell>
          <cell r="V61">
            <v>20000</v>
          </cell>
          <cell r="W61">
            <v>0</v>
          </cell>
          <cell r="X61">
            <v>2760</v>
          </cell>
          <cell r="Y61">
            <v>58306</v>
          </cell>
          <cell r="Z61">
            <v>39940</v>
          </cell>
          <cell r="AA61">
            <v>0</v>
          </cell>
          <cell r="AB61">
            <v>0</v>
          </cell>
          <cell r="AC61">
            <v>136927</v>
          </cell>
          <cell r="AD61">
            <v>56254</v>
          </cell>
          <cell r="AE61">
            <v>0</v>
          </cell>
          <cell r="AF61">
            <v>0</v>
          </cell>
          <cell r="AG61">
            <v>11796</v>
          </cell>
          <cell r="AH61">
            <v>745731</v>
          </cell>
        </row>
        <row r="62">
          <cell r="A62">
            <v>36522</v>
          </cell>
          <cell r="B62">
            <v>20000</v>
          </cell>
          <cell r="C62">
            <v>180416</v>
          </cell>
          <cell r="D62">
            <v>748421</v>
          </cell>
          <cell r="E62">
            <v>0</v>
          </cell>
          <cell r="F62">
            <v>10000</v>
          </cell>
          <cell r="G62">
            <v>112827</v>
          </cell>
          <cell r="H62">
            <v>65334</v>
          </cell>
          <cell r="I62">
            <v>188275</v>
          </cell>
          <cell r="J62">
            <v>34195</v>
          </cell>
          <cell r="K62">
            <v>315304</v>
          </cell>
          <cell r="L62">
            <v>259983</v>
          </cell>
          <cell r="M62">
            <v>176848</v>
          </cell>
          <cell r="N62">
            <v>0</v>
          </cell>
          <cell r="O62">
            <v>63632</v>
          </cell>
          <cell r="P62">
            <v>84420</v>
          </cell>
          <cell r="Q62">
            <v>155526</v>
          </cell>
          <cell r="R62">
            <v>107607</v>
          </cell>
          <cell r="S62">
            <v>0</v>
          </cell>
          <cell r="T62">
            <v>0</v>
          </cell>
          <cell r="U62">
            <v>33429</v>
          </cell>
          <cell r="V62">
            <v>10000</v>
          </cell>
          <cell r="W62">
            <v>0</v>
          </cell>
          <cell r="X62">
            <v>2760</v>
          </cell>
          <cell r="Y62">
            <v>51531</v>
          </cell>
          <cell r="Z62">
            <v>20000</v>
          </cell>
          <cell r="AA62">
            <v>0</v>
          </cell>
          <cell r="AB62">
            <v>0</v>
          </cell>
          <cell r="AC62">
            <v>67161</v>
          </cell>
          <cell r="AD62">
            <v>45202</v>
          </cell>
          <cell r="AE62">
            <v>0</v>
          </cell>
          <cell r="AF62">
            <v>4869</v>
          </cell>
          <cell r="AG62">
            <v>16731</v>
          </cell>
          <cell r="AH62">
            <v>715935</v>
          </cell>
        </row>
        <row r="63">
          <cell r="A63">
            <v>36523</v>
          </cell>
          <cell r="B63">
            <v>20000</v>
          </cell>
          <cell r="C63">
            <v>179561</v>
          </cell>
          <cell r="D63">
            <v>753762</v>
          </cell>
          <cell r="E63">
            <v>0</v>
          </cell>
          <cell r="F63">
            <v>16613</v>
          </cell>
          <cell r="G63">
            <v>115627</v>
          </cell>
          <cell r="H63">
            <v>65334</v>
          </cell>
          <cell r="I63">
            <v>154557</v>
          </cell>
          <cell r="J63">
            <v>40041</v>
          </cell>
          <cell r="K63">
            <v>318776</v>
          </cell>
          <cell r="L63">
            <v>237549</v>
          </cell>
          <cell r="M63">
            <v>158028</v>
          </cell>
          <cell r="N63">
            <v>0</v>
          </cell>
          <cell r="O63">
            <v>63632</v>
          </cell>
          <cell r="P63">
            <v>84163</v>
          </cell>
          <cell r="Q63">
            <v>143963</v>
          </cell>
          <cell r="R63">
            <v>104701</v>
          </cell>
          <cell r="S63">
            <v>0</v>
          </cell>
          <cell r="T63">
            <v>0</v>
          </cell>
          <cell r="U63">
            <v>33429</v>
          </cell>
          <cell r="V63">
            <v>10000</v>
          </cell>
          <cell r="W63">
            <v>0</v>
          </cell>
          <cell r="X63">
            <v>2760</v>
          </cell>
          <cell r="Y63">
            <v>43306</v>
          </cell>
          <cell r="Z63">
            <v>0</v>
          </cell>
          <cell r="AA63">
            <v>0</v>
          </cell>
          <cell r="AB63">
            <v>0</v>
          </cell>
          <cell r="AC63">
            <v>15969</v>
          </cell>
          <cell r="AD63">
            <v>35202</v>
          </cell>
          <cell r="AE63">
            <v>12000</v>
          </cell>
          <cell r="AF63">
            <v>0</v>
          </cell>
          <cell r="AG63">
            <v>17751</v>
          </cell>
          <cell r="AH63">
            <v>694335</v>
          </cell>
        </row>
        <row r="64">
          <cell r="A64">
            <v>36524</v>
          </cell>
          <cell r="B64">
            <v>40000</v>
          </cell>
          <cell r="C64">
            <v>164786</v>
          </cell>
          <cell r="D64">
            <v>755250</v>
          </cell>
          <cell r="E64">
            <v>0</v>
          </cell>
          <cell r="F64">
            <v>10000</v>
          </cell>
          <cell r="G64">
            <v>115300</v>
          </cell>
          <cell r="H64">
            <v>65334</v>
          </cell>
          <cell r="I64">
            <v>154557</v>
          </cell>
          <cell r="J64">
            <v>40041</v>
          </cell>
          <cell r="K64">
            <v>312742</v>
          </cell>
          <cell r="L64">
            <v>253294</v>
          </cell>
          <cell r="M64">
            <v>175453</v>
          </cell>
          <cell r="N64">
            <v>0</v>
          </cell>
          <cell r="O64">
            <v>63633</v>
          </cell>
          <cell r="P64" t="str">
            <v>N/A</v>
          </cell>
          <cell r="Q64">
            <v>128025</v>
          </cell>
          <cell r="R64">
            <v>106281</v>
          </cell>
          <cell r="S64">
            <v>0</v>
          </cell>
          <cell r="T64">
            <v>0</v>
          </cell>
          <cell r="U64">
            <v>33429</v>
          </cell>
          <cell r="V64">
            <v>10000</v>
          </cell>
          <cell r="W64">
            <v>0</v>
          </cell>
          <cell r="X64">
            <v>2760</v>
          </cell>
          <cell r="Y64">
            <v>52183</v>
          </cell>
          <cell r="Z64">
            <v>0</v>
          </cell>
          <cell r="AA64">
            <v>0</v>
          </cell>
          <cell r="AB64">
            <v>0</v>
          </cell>
          <cell r="AC64">
            <v>7168</v>
          </cell>
          <cell r="AD64">
            <v>35202</v>
          </cell>
          <cell r="AE64">
            <v>4000</v>
          </cell>
          <cell r="AF64">
            <v>0</v>
          </cell>
          <cell r="AG64">
            <v>10680</v>
          </cell>
          <cell r="AH64">
            <v>687974</v>
          </cell>
        </row>
        <row r="65">
          <cell r="A65">
            <v>36525</v>
          </cell>
          <cell r="B65">
            <v>39902</v>
          </cell>
          <cell r="C65">
            <v>169561</v>
          </cell>
          <cell r="D65">
            <v>755275</v>
          </cell>
          <cell r="E65">
            <v>0</v>
          </cell>
          <cell r="F65">
            <v>10000</v>
          </cell>
          <cell r="G65">
            <v>103300</v>
          </cell>
          <cell r="H65">
            <v>65334</v>
          </cell>
          <cell r="I65">
            <v>169795</v>
          </cell>
          <cell r="J65">
            <v>40041</v>
          </cell>
          <cell r="K65">
            <v>307297</v>
          </cell>
          <cell r="L65">
            <v>251594</v>
          </cell>
          <cell r="M65">
            <v>177165</v>
          </cell>
          <cell r="N65">
            <v>0</v>
          </cell>
          <cell r="O65">
            <v>63632</v>
          </cell>
          <cell r="P65">
            <v>88230</v>
          </cell>
          <cell r="Q65">
            <v>126101</v>
          </cell>
          <cell r="R65">
            <v>102925</v>
          </cell>
          <cell r="S65">
            <v>0</v>
          </cell>
          <cell r="T65">
            <v>0</v>
          </cell>
          <cell r="U65">
            <v>33429</v>
          </cell>
          <cell r="V65">
            <v>10000</v>
          </cell>
          <cell r="W65">
            <v>433</v>
          </cell>
          <cell r="X65">
            <v>2666</v>
          </cell>
          <cell r="Y65">
            <v>57964</v>
          </cell>
          <cell r="Z65">
            <v>0</v>
          </cell>
          <cell r="AA65">
            <v>0</v>
          </cell>
          <cell r="AB65">
            <v>0</v>
          </cell>
          <cell r="AC65">
            <v>7245</v>
          </cell>
          <cell r="AD65">
            <v>35202</v>
          </cell>
          <cell r="AE65">
            <v>4192</v>
          </cell>
          <cell r="AF65">
            <v>0</v>
          </cell>
          <cell r="AG65">
            <v>4758</v>
          </cell>
          <cell r="AH65">
            <v>685767</v>
          </cell>
        </row>
        <row r="66">
          <cell r="A66">
            <v>36526</v>
          </cell>
          <cell r="B66">
            <v>20000</v>
          </cell>
          <cell r="C66">
            <v>201354</v>
          </cell>
          <cell r="D66">
            <v>659291</v>
          </cell>
          <cell r="E66">
            <v>0</v>
          </cell>
          <cell r="F66">
            <v>16423</v>
          </cell>
          <cell r="G66">
            <v>95796</v>
          </cell>
          <cell r="H66">
            <v>25744</v>
          </cell>
          <cell r="I66">
            <v>147352</v>
          </cell>
          <cell r="J66">
            <v>68238</v>
          </cell>
          <cell r="K66">
            <v>278617</v>
          </cell>
          <cell r="L66">
            <v>226878</v>
          </cell>
          <cell r="M66">
            <v>146794</v>
          </cell>
          <cell r="N66">
            <v>0</v>
          </cell>
          <cell r="O66">
            <v>63651</v>
          </cell>
          <cell r="P66">
            <v>114590</v>
          </cell>
          <cell r="Q66">
            <v>99032</v>
          </cell>
          <cell r="R66">
            <v>108224</v>
          </cell>
          <cell r="S66">
            <v>0</v>
          </cell>
          <cell r="T66">
            <v>0</v>
          </cell>
          <cell r="U66">
            <v>34299</v>
          </cell>
          <cell r="V66">
            <v>0</v>
          </cell>
          <cell r="W66">
            <v>406</v>
          </cell>
          <cell r="X66">
            <v>0</v>
          </cell>
          <cell r="Y66">
            <v>27726</v>
          </cell>
          <cell r="Z66">
            <v>25000</v>
          </cell>
          <cell r="AA66">
            <v>0</v>
          </cell>
          <cell r="AB66">
            <v>0</v>
          </cell>
          <cell r="AC66">
            <v>22000</v>
          </cell>
          <cell r="AD66">
            <v>9684</v>
          </cell>
          <cell r="AE66">
            <v>0</v>
          </cell>
          <cell r="AF66">
            <v>10000</v>
          </cell>
          <cell r="AG66">
            <v>9123</v>
          </cell>
          <cell r="AH66">
            <v>615747</v>
          </cell>
        </row>
        <row r="67">
          <cell r="A67">
            <v>36527</v>
          </cell>
          <cell r="B67">
            <v>20000</v>
          </cell>
          <cell r="C67">
            <v>149555</v>
          </cell>
          <cell r="D67">
            <v>727387</v>
          </cell>
          <cell r="E67">
            <v>0</v>
          </cell>
          <cell r="F67">
            <v>16511</v>
          </cell>
          <cell r="G67">
            <v>104442</v>
          </cell>
          <cell r="H67">
            <v>26247</v>
          </cell>
          <cell r="I67">
            <v>138772</v>
          </cell>
          <cell r="J67">
            <v>73850</v>
          </cell>
          <cell r="K67">
            <v>256117</v>
          </cell>
          <cell r="L67">
            <v>239305</v>
          </cell>
          <cell r="M67">
            <v>147749</v>
          </cell>
          <cell r="N67">
            <v>0</v>
          </cell>
          <cell r="O67">
            <v>63651</v>
          </cell>
          <cell r="P67">
            <v>116126</v>
          </cell>
          <cell r="Q67">
            <v>124643</v>
          </cell>
          <cell r="R67">
            <v>107999</v>
          </cell>
          <cell r="S67">
            <v>0</v>
          </cell>
          <cell r="T67">
            <v>0</v>
          </cell>
          <cell r="U67">
            <v>34299</v>
          </cell>
          <cell r="V67">
            <v>0</v>
          </cell>
          <cell r="W67">
            <v>406</v>
          </cell>
          <cell r="X67">
            <v>0</v>
          </cell>
          <cell r="Y67">
            <v>24911</v>
          </cell>
          <cell r="Z67">
            <v>25000</v>
          </cell>
          <cell r="AA67">
            <v>0</v>
          </cell>
          <cell r="AB67">
            <v>0</v>
          </cell>
          <cell r="AC67">
            <v>39778</v>
          </cell>
          <cell r="AD67">
            <v>9684</v>
          </cell>
          <cell r="AE67">
            <v>0</v>
          </cell>
          <cell r="AF67">
            <v>39738</v>
          </cell>
          <cell r="AG67">
            <v>9123</v>
          </cell>
          <cell r="AH67">
            <v>599428</v>
          </cell>
        </row>
        <row r="68">
          <cell r="A68">
            <v>36528</v>
          </cell>
          <cell r="B68">
            <v>20000</v>
          </cell>
          <cell r="C68">
            <v>149555</v>
          </cell>
          <cell r="D68">
            <v>738104</v>
          </cell>
          <cell r="E68">
            <v>0</v>
          </cell>
          <cell r="F68">
            <v>11749</v>
          </cell>
          <cell r="G68">
            <v>114951</v>
          </cell>
          <cell r="H68">
            <v>26247</v>
          </cell>
          <cell r="I68">
            <v>138772</v>
          </cell>
          <cell r="J68">
            <v>73850</v>
          </cell>
          <cell r="K68">
            <v>258554</v>
          </cell>
          <cell r="L68">
            <v>220571</v>
          </cell>
          <cell r="M68">
            <v>147751</v>
          </cell>
          <cell r="N68">
            <v>0</v>
          </cell>
          <cell r="O68">
            <v>63651</v>
          </cell>
          <cell r="P68">
            <v>106101</v>
          </cell>
          <cell r="Q68">
            <v>114618</v>
          </cell>
          <cell r="R68">
            <v>109266</v>
          </cell>
          <cell r="S68">
            <v>0</v>
          </cell>
          <cell r="T68">
            <v>0</v>
          </cell>
          <cell r="U68">
            <v>34299</v>
          </cell>
          <cell r="V68">
            <v>0</v>
          </cell>
          <cell r="W68">
            <v>406</v>
          </cell>
          <cell r="X68">
            <v>0</v>
          </cell>
          <cell r="Y68">
            <v>24911</v>
          </cell>
          <cell r="Z68">
            <v>25000</v>
          </cell>
          <cell r="AA68">
            <v>0</v>
          </cell>
          <cell r="AB68">
            <v>0</v>
          </cell>
          <cell r="AC68">
            <v>24815</v>
          </cell>
          <cell r="AD68">
            <v>9684</v>
          </cell>
          <cell r="AE68">
            <v>0</v>
          </cell>
          <cell r="AF68">
            <v>69738</v>
          </cell>
          <cell r="AG68">
            <v>9123</v>
          </cell>
          <cell r="AH68">
            <v>612374</v>
          </cell>
        </row>
        <row r="69">
          <cell r="A69">
            <v>36529</v>
          </cell>
          <cell r="B69">
            <v>19400</v>
          </cell>
          <cell r="C69">
            <v>141873</v>
          </cell>
          <cell r="D69">
            <v>731476</v>
          </cell>
          <cell r="E69">
            <v>0</v>
          </cell>
          <cell r="F69">
            <v>5010</v>
          </cell>
          <cell r="G69">
            <v>98157</v>
          </cell>
          <cell r="H69">
            <v>26247</v>
          </cell>
          <cell r="I69">
            <v>138772</v>
          </cell>
          <cell r="J69">
            <v>66428</v>
          </cell>
          <cell r="K69">
            <v>219217</v>
          </cell>
          <cell r="L69">
            <v>216921</v>
          </cell>
          <cell r="M69">
            <v>157322</v>
          </cell>
          <cell r="N69">
            <v>0</v>
          </cell>
          <cell r="O69">
            <v>63651</v>
          </cell>
          <cell r="P69">
            <v>106101</v>
          </cell>
          <cell r="Q69">
            <v>114618</v>
          </cell>
          <cell r="R69">
            <v>95720</v>
          </cell>
          <cell r="S69">
            <v>0</v>
          </cell>
          <cell r="T69">
            <v>0</v>
          </cell>
          <cell r="U69">
            <v>35075</v>
          </cell>
          <cell r="V69">
            <v>0</v>
          </cell>
          <cell r="W69">
            <v>406</v>
          </cell>
          <cell r="X69">
            <v>0</v>
          </cell>
          <cell r="Y69">
            <v>18771</v>
          </cell>
          <cell r="Z69">
            <v>25000</v>
          </cell>
          <cell r="AA69">
            <v>0</v>
          </cell>
          <cell r="AB69">
            <v>0</v>
          </cell>
          <cell r="AC69">
            <v>33808</v>
          </cell>
          <cell r="AD69">
            <v>9684</v>
          </cell>
          <cell r="AE69">
            <v>0</v>
          </cell>
          <cell r="AF69">
            <v>65502</v>
          </cell>
          <cell r="AG69">
            <v>9123</v>
          </cell>
          <cell r="AH69">
            <v>548821</v>
          </cell>
        </row>
        <row r="70">
          <cell r="A70">
            <v>36530</v>
          </cell>
          <cell r="B70">
            <v>20000</v>
          </cell>
          <cell r="C70">
            <v>154557</v>
          </cell>
          <cell r="D70">
            <v>737635</v>
          </cell>
          <cell r="E70">
            <v>0</v>
          </cell>
          <cell r="F70">
            <v>18224</v>
          </cell>
          <cell r="G70">
            <v>115959</v>
          </cell>
          <cell r="H70">
            <v>26247</v>
          </cell>
          <cell r="I70">
            <v>145460</v>
          </cell>
          <cell r="J70">
            <v>68392</v>
          </cell>
          <cell r="K70">
            <v>262331</v>
          </cell>
          <cell r="L70">
            <v>246989</v>
          </cell>
          <cell r="M70">
            <v>151990</v>
          </cell>
          <cell r="N70">
            <v>0</v>
          </cell>
          <cell r="O70">
            <v>63651</v>
          </cell>
          <cell r="P70">
            <v>118114</v>
          </cell>
          <cell r="Q70">
            <v>127888</v>
          </cell>
          <cell r="R70">
            <v>103241</v>
          </cell>
          <cell r="S70">
            <v>0</v>
          </cell>
          <cell r="T70">
            <v>0</v>
          </cell>
          <cell r="U70">
            <v>32463</v>
          </cell>
          <cell r="V70">
            <v>0</v>
          </cell>
          <cell r="W70">
            <v>1684</v>
          </cell>
          <cell r="X70">
            <v>0</v>
          </cell>
          <cell r="Y70">
            <v>41313</v>
          </cell>
          <cell r="Z70">
            <v>5000</v>
          </cell>
          <cell r="AA70">
            <v>0</v>
          </cell>
          <cell r="AB70">
            <v>0</v>
          </cell>
          <cell r="AC70">
            <v>38643</v>
          </cell>
          <cell r="AD70">
            <v>0</v>
          </cell>
          <cell r="AE70">
            <v>0</v>
          </cell>
          <cell r="AF70">
            <v>88827</v>
          </cell>
          <cell r="AG70">
            <v>11442</v>
          </cell>
          <cell r="AH70">
            <v>618389</v>
          </cell>
        </row>
        <row r="71">
          <cell r="A71">
            <v>36531</v>
          </cell>
          <cell r="B71">
            <v>20000</v>
          </cell>
          <cell r="C71">
            <v>188789</v>
          </cell>
          <cell r="D71">
            <v>657757</v>
          </cell>
          <cell r="E71">
            <v>0</v>
          </cell>
          <cell r="F71">
            <v>11533</v>
          </cell>
          <cell r="G71">
            <v>135421</v>
          </cell>
          <cell r="H71">
            <v>26247</v>
          </cell>
          <cell r="I71">
            <v>154591</v>
          </cell>
          <cell r="J71">
            <v>68121</v>
          </cell>
          <cell r="K71">
            <v>244657</v>
          </cell>
          <cell r="L71">
            <v>223165</v>
          </cell>
          <cell r="M71">
            <v>162015</v>
          </cell>
          <cell r="N71">
            <v>0</v>
          </cell>
          <cell r="O71">
            <v>63651</v>
          </cell>
          <cell r="P71">
            <v>108090</v>
          </cell>
          <cell r="Q71">
            <v>128787</v>
          </cell>
          <cell r="R71">
            <v>100525</v>
          </cell>
          <cell r="S71">
            <v>0</v>
          </cell>
          <cell r="T71">
            <v>0</v>
          </cell>
          <cell r="U71">
            <v>35770</v>
          </cell>
          <cell r="V71">
            <v>0</v>
          </cell>
          <cell r="W71">
            <v>406</v>
          </cell>
          <cell r="X71">
            <v>7798</v>
          </cell>
          <cell r="Y71">
            <v>15000</v>
          </cell>
          <cell r="Z71">
            <v>5000</v>
          </cell>
          <cell r="AA71">
            <v>0</v>
          </cell>
          <cell r="AB71">
            <v>0</v>
          </cell>
          <cell r="AC71">
            <v>34815</v>
          </cell>
          <cell r="AD71">
            <v>43631</v>
          </cell>
          <cell r="AE71">
            <v>0</v>
          </cell>
          <cell r="AF71">
            <v>56896</v>
          </cell>
          <cell r="AG71">
            <v>6507</v>
          </cell>
          <cell r="AH71">
            <v>629037</v>
          </cell>
        </row>
        <row r="72">
          <cell r="A72">
            <v>36532</v>
          </cell>
          <cell r="B72">
            <v>25000</v>
          </cell>
          <cell r="C72">
            <v>172658</v>
          </cell>
          <cell r="D72">
            <v>700313</v>
          </cell>
          <cell r="E72">
            <v>0</v>
          </cell>
          <cell r="F72">
            <v>11572</v>
          </cell>
          <cell r="G72">
            <v>120693</v>
          </cell>
          <cell r="H72">
            <v>26247</v>
          </cell>
          <cell r="I72">
            <v>177350</v>
          </cell>
          <cell r="J72">
            <v>68534</v>
          </cell>
          <cell r="K72">
            <v>243442</v>
          </cell>
          <cell r="L72">
            <v>242149</v>
          </cell>
          <cell r="M72">
            <v>150564</v>
          </cell>
          <cell r="N72">
            <v>14096</v>
          </cell>
          <cell r="O72">
            <v>63651</v>
          </cell>
          <cell r="P72">
            <v>122625</v>
          </cell>
          <cell r="Q72">
            <v>121057</v>
          </cell>
          <cell r="R72">
            <v>101515</v>
          </cell>
          <cell r="S72">
            <v>0</v>
          </cell>
          <cell r="T72">
            <v>0</v>
          </cell>
          <cell r="U72">
            <v>35780</v>
          </cell>
          <cell r="V72">
            <v>0</v>
          </cell>
          <cell r="W72">
            <v>406</v>
          </cell>
          <cell r="X72">
            <v>0</v>
          </cell>
          <cell r="Y72">
            <v>9999</v>
          </cell>
          <cell r="Z72">
            <v>5000</v>
          </cell>
          <cell r="AA72">
            <v>0</v>
          </cell>
          <cell r="AB72">
            <v>0</v>
          </cell>
          <cell r="AC72">
            <v>30598</v>
          </cell>
          <cell r="AD72">
            <v>25525</v>
          </cell>
          <cell r="AE72">
            <v>0</v>
          </cell>
          <cell r="AF72">
            <v>50087</v>
          </cell>
          <cell r="AG72">
            <v>21507</v>
          </cell>
          <cell r="AH72">
            <v>636266</v>
          </cell>
        </row>
        <row r="73">
          <cell r="A73">
            <v>36533</v>
          </cell>
          <cell r="B73">
            <v>20000</v>
          </cell>
          <cell r="C73">
            <v>177059</v>
          </cell>
          <cell r="D73">
            <v>721416</v>
          </cell>
          <cell r="E73">
            <v>0</v>
          </cell>
          <cell r="F73">
            <v>14572</v>
          </cell>
          <cell r="G73">
            <v>121239</v>
          </cell>
          <cell r="H73">
            <v>26247</v>
          </cell>
          <cell r="I73">
            <v>140945</v>
          </cell>
          <cell r="J73">
            <v>69345</v>
          </cell>
          <cell r="K73">
            <v>245032</v>
          </cell>
          <cell r="L73">
            <v>234007</v>
          </cell>
          <cell r="M73">
            <v>155513</v>
          </cell>
          <cell r="N73">
            <v>0</v>
          </cell>
          <cell r="O73">
            <v>63651</v>
          </cell>
          <cell r="P73">
            <v>107594</v>
          </cell>
          <cell r="Q73">
            <v>124596</v>
          </cell>
          <cell r="R73">
            <v>107395</v>
          </cell>
          <cell r="S73">
            <v>0</v>
          </cell>
          <cell r="T73">
            <v>0</v>
          </cell>
          <cell r="U73">
            <v>35770</v>
          </cell>
          <cell r="V73">
            <v>0</v>
          </cell>
          <cell r="W73">
            <v>406</v>
          </cell>
          <cell r="X73">
            <v>0</v>
          </cell>
          <cell r="Y73">
            <v>10000</v>
          </cell>
          <cell r="Z73">
            <v>22117</v>
          </cell>
          <cell r="AA73">
            <v>0</v>
          </cell>
          <cell r="AB73">
            <v>0</v>
          </cell>
          <cell r="AC73">
            <v>27698</v>
          </cell>
          <cell r="AD73">
            <v>24057</v>
          </cell>
          <cell r="AE73">
            <v>0</v>
          </cell>
          <cell r="AF73">
            <v>51172</v>
          </cell>
          <cell r="AG73">
            <v>6507</v>
          </cell>
          <cell r="AH73">
            <v>602808</v>
          </cell>
        </row>
        <row r="74">
          <cell r="A74">
            <v>36534</v>
          </cell>
          <cell r="B74">
            <v>20000</v>
          </cell>
          <cell r="C74">
            <v>180316</v>
          </cell>
          <cell r="D74">
            <v>723839</v>
          </cell>
          <cell r="E74">
            <v>0</v>
          </cell>
          <cell r="F74">
            <v>24113</v>
          </cell>
          <cell r="G74">
            <v>131477</v>
          </cell>
          <cell r="H74">
            <v>26247</v>
          </cell>
          <cell r="I74">
            <v>150948</v>
          </cell>
          <cell r="J74">
            <v>69345</v>
          </cell>
          <cell r="K74">
            <v>255303</v>
          </cell>
          <cell r="L74">
            <v>233153</v>
          </cell>
          <cell r="M74">
            <v>156227</v>
          </cell>
          <cell r="N74">
            <v>0</v>
          </cell>
          <cell r="O74">
            <v>63651</v>
          </cell>
          <cell r="P74">
            <v>107594</v>
          </cell>
          <cell r="Q74">
            <v>124644</v>
          </cell>
          <cell r="R74">
            <v>107336</v>
          </cell>
          <cell r="S74">
            <v>0</v>
          </cell>
          <cell r="T74">
            <v>0</v>
          </cell>
          <cell r="U74">
            <v>33347</v>
          </cell>
          <cell r="V74">
            <v>0</v>
          </cell>
          <cell r="W74">
            <v>406</v>
          </cell>
          <cell r="X74">
            <v>0</v>
          </cell>
          <cell r="Y74">
            <v>10000</v>
          </cell>
          <cell r="Z74">
            <v>22117</v>
          </cell>
          <cell r="AA74">
            <v>0</v>
          </cell>
          <cell r="AB74">
            <v>0</v>
          </cell>
          <cell r="AC74">
            <v>27698</v>
          </cell>
          <cell r="AD74">
            <v>24057</v>
          </cell>
          <cell r="AE74">
            <v>0</v>
          </cell>
          <cell r="AF74">
            <v>26172</v>
          </cell>
          <cell r="AG74">
            <v>6507</v>
          </cell>
          <cell r="AH74">
            <v>633320</v>
          </cell>
        </row>
        <row r="75">
          <cell r="A75">
            <v>36535</v>
          </cell>
          <cell r="B75">
            <v>50000</v>
          </cell>
          <cell r="C75">
            <v>180557</v>
          </cell>
          <cell r="D75">
            <v>708426</v>
          </cell>
          <cell r="E75">
            <v>0</v>
          </cell>
          <cell r="F75">
            <v>20287</v>
          </cell>
          <cell r="G75">
            <v>123644</v>
          </cell>
          <cell r="H75">
            <v>26247</v>
          </cell>
          <cell r="I75">
            <v>140948</v>
          </cell>
          <cell r="J75">
            <v>69184</v>
          </cell>
          <cell r="K75">
            <v>252287</v>
          </cell>
          <cell r="L75">
            <v>229799</v>
          </cell>
          <cell r="M75">
            <v>153427</v>
          </cell>
          <cell r="N75">
            <v>0</v>
          </cell>
          <cell r="O75">
            <v>63651</v>
          </cell>
          <cell r="P75">
            <v>109599</v>
          </cell>
          <cell r="Q75">
            <v>124644</v>
          </cell>
          <cell r="R75">
            <v>106704</v>
          </cell>
          <cell r="S75">
            <v>0</v>
          </cell>
          <cell r="T75">
            <v>0</v>
          </cell>
          <cell r="U75">
            <v>35780</v>
          </cell>
          <cell r="V75">
            <v>0</v>
          </cell>
          <cell r="W75">
            <v>406</v>
          </cell>
          <cell r="X75">
            <v>0</v>
          </cell>
          <cell r="Y75">
            <v>10000</v>
          </cell>
          <cell r="Z75">
            <v>22117</v>
          </cell>
          <cell r="AA75">
            <v>0</v>
          </cell>
          <cell r="AB75">
            <v>0</v>
          </cell>
          <cell r="AC75">
            <v>27698</v>
          </cell>
          <cell r="AD75">
            <v>24057</v>
          </cell>
          <cell r="AE75">
            <v>0</v>
          </cell>
          <cell r="AF75">
            <v>30172</v>
          </cell>
          <cell r="AG75">
            <v>6507</v>
          </cell>
          <cell r="AH75">
            <v>612310</v>
          </cell>
        </row>
        <row r="76">
          <cell r="A76">
            <v>36536</v>
          </cell>
          <cell r="B76">
            <v>20000</v>
          </cell>
          <cell r="C76">
            <v>180557</v>
          </cell>
          <cell r="D76">
            <v>736327</v>
          </cell>
          <cell r="E76">
            <v>0</v>
          </cell>
          <cell r="F76">
            <v>11572</v>
          </cell>
          <cell r="G76">
            <v>138986</v>
          </cell>
          <cell r="H76">
            <v>26247</v>
          </cell>
          <cell r="I76">
            <v>161205</v>
          </cell>
          <cell r="J76">
            <v>69184</v>
          </cell>
          <cell r="K76">
            <v>244462</v>
          </cell>
          <cell r="L76">
            <v>220895</v>
          </cell>
          <cell r="M76">
            <v>152743</v>
          </cell>
          <cell r="N76">
            <v>0</v>
          </cell>
          <cell r="O76">
            <v>63651</v>
          </cell>
          <cell r="P76">
            <v>107594</v>
          </cell>
          <cell r="Q76">
            <v>130988</v>
          </cell>
          <cell r="R76">
            <v>102444</v>
          </cell>
          <cell r="S76">
            <v>0</v>
          </cell>
          <cell r="T76">
            <v>0</v>
          </cell>
          <cell r="U76">
            <v>35780</v>
          </cell>
          <cell r="V76">
            <v>0</v>
          </cell>
          <cell r="W76">
            <v>406</v>
          </cell>
          <cell r="X76">
            <v>0</v>
          </cell>
          <cell r="Y76">
            <v>25000</v>
          </cell>
          <cell r="Z76">
            <v>0</v>
          </cell>
          <cell r="AA76">
            <v>0</v>
          </cell>
          <cell r="AB76">
            <v>0</v>
          </cell>
          <cell r="AC76">
            <v>15315</v>
          </cell>
          <cell r="AD76">
            <v>27215</v>
          </cell>
          <cell r="AE76">
            <v>29423</v>
          </cell>
          <cell r="AF76">
            <v>0</v>
          </cell>
          <cell r="AG76">
            <v>6507</v>
          </cell>
          <cell r="AH76">
            <v>640084</v>
          </cell>
        </row>
        <row r="77">
          <cell r="A77">
            <v>36537</v>
          </cell>
          <cell r="B77">
            <v>64529</v>
          </cell>
          <cell r="C77">
            <v>149085</v>
          </cell>
          <cell r="D77">
            <v>765027</v>
          </cell>
          <cell r="E77">
            <v>0</v>
          </cell>
          <cell r="F77">
            <v>11572</v>
          </cell>
          <cell r="G77">
            <v>108651</v>
          </cell>
          <cell r="H77">
            <v>26247</v>
          </cell>
          <cell r="I77">
            <v>154026</v>
          </cell>
          <cell r="J77">
            <v>69184</v>
          </cell>
          <cell r="K77">
            <v>232906</v>
          </cell>
          <cell r="L77">
            <v>240382</v>
          </cell>
          <cell r="M77">
            <v>152737</v>
          </cell>
          <cell r="N77">
            <v>0</v>
          </cell>
          <cell r="O77">
            <v>63651</v>
          </cell>
          <cell r="P77">
            <v>107264</v>
          </cell>
          <cell r="Q77">
            <v>131523</v>
          </cell>
          <cell r="R77">
            <v>102314</v>
          </cell>
          <cell r="S77">
            <v>0</v>
          </cell>
          <cell r="T77">
            <v>0</v>
          </cell>
          <cell r="U77">
            <v>35780</v>
          </cell>
          <cell r="V77">
            <v>0</v>
          </cell>
          <cell r="W77">
            <v>406</v>
          </cell>
          <cell r="X77">
            <v>0</v>
          </cell>
          <cell r="Y77">
            <v>25102</v>
          </cell>
          <cell r="Z77">
            <v>5000</v>
          </cell>
          <cell r="AA77">
            <v>0</v>
          </cell>
          <cell r="AB77">
            <v>0</v>
          </cell>
          <cell r="AC77">
            <v>24660</v>
          </cell>
          <cell r="AD77">
            <v>26708</v>
          </cell>
          <cell r="AE77">
            <v>18349</v>
          </cell>
          <cell r="AF77">
            <v>0</v>
          </cell>
          <cell r="AG77">
            <v>14306</v>
          </cell>
          <cell r="AH77">
            <v>591014</v>
          </cell>
        </row>
        <row r="78">
          <cell r="A78">
            <v>36538</v>
          </cell>
          <cell r="B78">
            <v>64000</v>
          </cell>
          <cell r="C78">
            <v>205557</v>
          </cell>
          <cell r="D78">
            <v>734414</v>
          </cell>
          <cell r="E78">
            <v>0</v>
          </cell>
          <cell r="F78">
            <v>13119</v>
          </cell>
          <cell r="G78">
            <v>89346</v>
          </cell>
          <cell r="H78">
            <v>26247</v>
          </cell>
          <cell r="I78">
            <v>151285</v>
          </cell>
          <cell r="J78">
            <v>69184</v>
          </cell>
          <cell r="K78">
            <v>234822</v>
          </cell>
          <cell r="L78">
            <v>230470</v>
          </cell>
          <cell r="M78">
            <v>149343</v>
          </cell>
          <cell r="N78">
            <v>0</v>
          </cell>
          <cell r="O78">
            <v>63651</v>
          </cell>
          <cell r="P78">
            <v>107594</v>
          </cell>
          <cell r="Q78">
            <v>121268</v>
          </cell>
          <cell r="R78">
            <v>101728</v>
          </cell>
          <cell r="S78">
            <v>0</v>
          </cell>
          <cell r="T78">
            <v>0</v>
          </cell>
          <cell r="U78">
            <v>35780</v>
          </cell>
          <cell r="V78">
            <v>0</v>
          </cell>
          <cell r="W78">
            <v>406</v>
          </cell>
          <cell r="X78">
            <v>0</v>
          </cell>
          <cell r="Y78">
            <v>15000</v>
          </cell>
          <cell r="Z78">
            <v>5000</v>
          </cell>
          <cell r="AA78">
            <v>0</v>
          </cell>
          <cell r="AB78">
            <v>0</v>
          </cell>
          <cell r="AC78">
            <v>24815</v>
          </cell>
          <cell r="AD78">
            <v>29057</v>
          </cell>
          <cell r="AE78">
            <v>8000</v>
          </cell>
          <cell r="AF78">
            <v>0</v>
          </cell>
          <cell r="AG78">
            <v>14306</v>
          </cell>
          <cell r="AH78">
            <v>570884</v>
          </cell>
        </row>
        <row r="79">
          <cell r="A79">
            <v>36539</v>
          </cell>
          <cell r="B79">
            <v>20000</v>
          </cell>
          <cell r="C79">
            <v>129880</v>
          </cell>
          <cell r="D79">
            <v>765024</v>
          </cell>
          <cell r="E79">
            <v>0</v>
          </cell>
          <cell r="F79">
            <v>13119</v>
          </cell>
          <cell r="G79">
            <v>87101</v>
          </cell>
          <cell r="H79">
            <v>26247</v>
          </cell>
          <cell r="I79">
            <v>165837</v>
          </cell>
          <cell r="J79">
            <v>70552</v>
          </cell>
          <cell r="K79">
            <v>253298</v>
          </cell>
          <cell r="L79">
            <v>210302</v>
          </cell>
          <cell r="M79">
            <v>147006</v>
          </cell>
          <cell r="N79">
            <v>0</v>
          </cell>
          <cell r="O79">
            <v>63651</v>
          </cell>
          <cell r="P79">
            <v>107128</v>
          </cell>
          <cell r="Q79">
            <v>125381</v>
          </cell>
          <cell r="R79">
            <v>102442</v>
          </cell>
          <cell r="S79">
            <v>0</v>
          </cell>
          <cell r="T79">
            <v>0</v>
          </cell>
          <cell r="U79">
            <v>35602</v>
          </cell>
          <cell r="V79">
            <v>0</v>
          </cell>
          <cell r="W79">
            <v>25406</v>
          </cell>
          <cell r="X79">
            <v>0</v>
          </cell>
          <cell r="Y79">
            <v>60000</v>
          </cell>
          <cell r="Z79">
            <v>44940</v>
          </cell>
          <cell r="AA79">
            <v>0</v>
          </cell>
          <cell r="AB79">
            <v>0</v>
          </cell>
          <cell r="AC79">
            <v>24815</v>
          </cell>
          <cell r="AD79">
            <v>27780</v>
          </cell>
          <cell r="AE79">
            <v>0</v>
          </cell>
          <cell r="AF79">
            <v>1000</v>
          </cell>
          <cell r="AG79">
            <v>15293</v>
          </cell>
          <cell r="AH79">
            <v>603035</v>
          </cell>
        </row>
        <row r="80">
          <cell r="A80">
            <v>36540</v>
          </cell>
          <cell r="B80">
            <v>30000</v>
          </cell>
          <cell r="C80">
            <v>188709</v>
          </cell>
          <cell r="D80">
            <v>733662</v>
          </cell>
          <cell r="E80">
            <v>0</v>
          </cell>
          <cell r="F80">
            <v>11359</v>
          </cell>
          <cell r="G80">
            <v>88714</v>
          </cell>
          <cell r="H80">
            <v>26247</v>
          </cell>
          <cell r="I80">
            <v>190564</v>
          </cell>
          <cell r="J80">
            <v>73184</v>
          </cell>
          <cell r="K80">
            <v>256819</v>
          </cell>
          <cell r="L80">
            <v>220245</v>
          </cell>
          <cell r="M80">
            <v>144038</v>
          </cell>
          <cell r="N80">
            <v>0</v>
          </cell>
          <cell r="O80">
            <v>63651</v>
          </cell>
          <cell r="P80">
            <v>107360</v>
          </cell>
          <cell r="Q80">
            <v>144018</v>
          </cell>
          <cell r="R80">
            <v>102444</v>
          </cell>
          <cell r="S80">
            <v>0</v>
          </cell>
          <cell r="T80">
            <v>0</v>
          </cell>
          <cell r="U80">
            <v>35602</v>
          </cell>
          <cell r="V80">
            <v>0</v>
          </cell>
          <cell r="W80">
            <v>31768</v>
          </cell>
          <cell r="X80">
            <v>0</v>
          </cell>
          <cell r="Y80">
            <v>40322</v>
          </cell>
          <cell r="Z80">
            <v>44940</v>
          </cell>
          <cell r="AA80">
            <v>0</v>
          </cell>
          <cell r="AB80">
            <v>0</v>
          </cell>
          <cell r="AC80">
            <v>44518</v>
          </cell>
          <cell r="AD80">
            <v>29107</v>
          </cell>
          <cell r="AE80">
            <v>0</v>
          </cell>
          <cell r="AF80">
            <v>13500</v>
          </cell>
          <cell r="AG80">
            <v>12826</v>
          </cell>
          <cell r="AH80">
            <v>635528</v>
          </cell>
        </row>
        <row r="81">
          <cell r="A81">
            <v>36541</v>
          </cell>
          <cell r="B81">
            <v>30000</v>
          </cell>
          <cell r="C81">
            <v>180113</v>
          </cell>
          <cell r="D81">
            <v>741594</v>
          </cell>
          <cell r="E81">
            <v>0</v>
          </cell>
          <cell r="F81">
            <v>14086</v>
          </cell>
          <cell r="G81">
            <v>88876</v>
          </cell>
          <cell r="H81">
            <v>26247</v>
          </cell>
          <cell r="I81">
            <v>190565</v>
          </cell>
          <cell r="J81">
            <v>73184</v>
          </cell>
          <cell r="K81">
            <v>252820</v>
          </cell>
          <cell r="L81">
            <v>218361</v>
          </cell>
          <cell r="M81">
            <v>144038</v>
          </cell>
          <cell r="N81">
            <v>0</v>
          </cell>
          <cell r="O81">
            <v>63651</v>
          </cell>
          <cell r="P81">
            <v>107360</v>
          </cell>
          <cell r="Q81">
            <v>140784</v>
          </cell>
          <cell r="R81">
            <v>102444</v>
          </cell>
          <cell r="S81">
            <v>0</v>
          </cell>
          <cell r="T81">
            <v>0</v>
          </cell>
          <cell r="U81">
            <v>35602</v>
          </cell>
          <cell r="V81">
            <v>0</v>
          </cell>
          <cell r="W81">
            <v>31768</v>
          </cell>
          <cell r="X81">
            <v>0</v>
          </cell>
          <cell r="Y81">
            <v>40322</v>
          </cell>
          <cell r="Z81">
            <v>44940</v>
          </cell>
          <cell r="AA81">
            <v>0</v>
          </cell>
          <cell r="AB81">
            <v>0</v>
          </cell>
          <cell r="AC81">
            <v>44518</v>
          </cell>
          <cell r="AD81">
            <v>29107</v>
          </cell>
          <cell r="AE81">
            <v>6000</v>
          </cell>
          <cell r="AF81">
            <v>0</v>
          </cell>
          <cell r="AG81">
            <v>12332</v>
          </cell>
          <cell r="AH81">
            <v>631692</v>
          </cell>
        </row>
        <row r="82">
          <cell r="A82">
            <v>36542</v>
          </cell>
          <cell r="B82">
            <v>30000</v>
          </cell>
          <cell r="C82">
            <v>189498</v>
          </cell>
          <cell r="D82">
            <v>734424</v>
          </cell>
          <cell r="E82">
            <v>0</v>
          </cell>
          <cell r="F82">
            <v>14011</v>
          </cell>
          <cell r="G82">
            <v>89930</v>
          </cell>
          <cell r="H82">
            <v>26247</v>
          </cell>
          <cell r="I82">
            <v>194332</v>
          </cell>
          <cell r="J82">
            <v>73184</v>
          </cell>
          <cell r="K82">
            <v>252820</v>
          </cell>
          <cell r="L82">
            <v>210882</v>
          </cell>
          <cell r="M82">
            <v>144038</v>
          </cell>
          <cell r="N82">
            <v>0</v>
          </cell>
          <cell r="O82">
            <v>63651</v>
          </cell>
          <cell r="P82">
            <v>107594</v>
          </cell>
          <cell r="Q82">
            <v>136268</v>
          </cell>
          <cell r="R82">
            <v>102444</v>
          </cell>
          <cell r="S82">
            <v>0</v>
          </cell>
          <cell r="T82">
            <v>0</v>
          </cell>
          <cell r="U82">
            <v>35602</v>
          </cell>
          <cell r="V82">
            <v>0</v>
          </cell>
          <cell r="W82">
            <v>31768</v>
          </cell>
          <cell r="X82">
            <v>0</v>
          </cell>
          <cell r="Y82">
            <v>43960</v>
          </cell>
          <cell r="Z82">
            <v>44940</v>
          </cell>
          <cell r="AA82">
            <v>0</v>
          </cell>
          <cell r="AB82">
            <v>0</v>
          </cell>
          <cell r="AC82">
            <v>44518</v>
          </cell>
          <cell r="AD82">
            <v>9107</v>
          </cell>
          <cell r="AE82">
            <v>10500</v>
          </cell>
          <cell r="AF82">
            <v>0</v>
          </cell>
          <cell r="AG82">
            <v>16773</v>
          </cell>
          <cell r="AH82">
            <v>636513</v>
          </cell>
        </row>
        <row r="83">
          <cell r="A83">
            <v>36543</v>
          </cell>
          <cell r="B83">
            <v>30000</v>
          </cell>
          <cell r="C83">
            <v>189557</v>
          </cell>
          <cell r="D83">
            <v>746898</v>
          </cell>
          <cell r="E83">
            <v>0</v>
          </cell>
          <cell r="F83">
            <v>14086</v>
          </cell>
          <cell r="G83">
            <v>99946</v>
          </cell>
          <cell r="H83">
            <v>26247</v>
          </cell>
          <cell r="I83">
            <v>203893</v>
          </cell>
          <cell r="J83">
            <v>73184</v>
          </cell>
          <cell r="K83">
            <v>258903</v>
          </cell>
          <cell r="L83">
            <v>194552</v>
          </cell>
          <cell r="M83">
            <v>144038</v>
          </cell>
          <cell r="N83">
            <v>0</v>
          </cell>
          <cell r="O83">
            <v>63651</v>
          </cell>
          <cell r="P83">
            <v>107360</v>
          </cell>
          <cell r="Q83">
            <v>146407</v>
          </cell>
          <cell r="R83">
            <v>74024</v>
          </cell>
          <cell r="S83">
            <v>0</v>
          </cell>
          <cell r="T83">
            <v>0</v>
          </cell>
          <cell r="U83">
            <v>35602</v>
          </cell>
          <cell r="V83">
            <v>0</v>
          </cell>
          <cell r="W83">
            <v>57052</v>
          </cell>
          <cell r="X83">
            <v>0</v>
          </cell>
          <cell r="Y83">
            <v>23676</v>
          </cell>
          <cell r="Z83">
            <v>44940</v>
          </cell>
          <cell r="AA83">
            <v>0</v>
          </cell>
          <cell r="AB83">
            <v>0</v>
          </cell>
          <cell r="AC83">
            <v>38859</v>
          </cell>
          <cell r="AD83">
            <v>29107</v>
          </cell>
          <cell r="AE83">
            <v>30500</v>
          </cell>
          <cell r="AF83">
            <v>0</v>
          </cell>
          <cell r="AG83">
            <v>16773</v>
          </cell>
          <cell r="AH83">
            <v>662173</v>
          </cell>
        </row>
        <row r="84">
          <cell r="A84">
            <v>36544</v>
          </cell>
          <cell r="B84">
            <v>20000</v>
          </cell>
          <cell r="C84">
            <v>185984</v>
          </cell>
          <cell r="D84">
            <v>709800</v>
          </cell>
          <cell r="E84">
            <v>0</v>
          </cell>
          <cell r="F84">
            <v>18736</v>
          </cell>
          <cell r="G84">
            <v>104166</v>
          </cell>
          <cell r="H84">
            <v>26247</v>
          </cell>
          <cell r="I84">
            <v>152888</v>
          </cell>
          <cell r="J84">
            <v>73184</v>
          </cell>
          <cell r="K84">
            <v>246882</v>
          </cell>
          <cell r="L84">
            <v>211093</v>
          </cell>
          <cell r="M84">
            <v>144038</v>
          </cell>
          <cell r="N84">
            <v>0</v>
          </cell>
          <cell r="O84">
            <v>63651</v>
          </cell>
          <cell r="P84">
            <v>97231</v>
          </cell>
          <cell r="Q84">
            <v>191646</v>
          </cell>
          <cell r="R84">
            <v>87710</v>
          </cell>
          <cell r="S84">
            <v>0</v>
          </cell>
          <cell r="T84">
            <v>0</v>
          </cell>
          <cell r="U84">
            <v>35655</v>
          </cell>
          <cell r="V84">
            <v>0</v>
          </cell>
          <cell r="W84">
            <v>13876</v>
          </cell>
          <cell r="X84">
            <v>0</v>
          </cell>
          <cell r="Y84">
            <v>60000</v>
          </cell>
          <cell r="Z84">
            <v>29000</v>
          </cell>
          <cell r="AA84">
            <v>0</v>
          </cell>
          <cell r="AB84">
            <v>0</v>
          </cell>
          <cell r="AC84">
            <v>52393</v>
          </cell>
          <cell r="AD84">
            <v>32054</v>
          </cell>
          <cell r="AE84">
            <v>18000</v>
          </cell>
          <cell r="AF84">
            <v>0</v>
          </cell>
          <cell r="AG84">
            <v>6411</v>
          </cell>
          <cell r="AH84">
            <v>603367</v>
          </cell>
        </row>
        <row r="85">
          <cell r="A85">
            <v>36545</v>
          </cell>
          <cell r="B85">
            <v>29500</v>
          </cell>
          <cell r="C85">
            <v>82569</v>
          </cell>
          <cell r="D85">
            <v>762000</v>
          </cell>
          <cell r="E85">
            <v>0</v>
          </cell>
          <cell r="F85">
            <v>15072</v>
          </cell>
          <cell r="G85">
            <v>92666</v>
          </cell>
          <cell r="H85">
            <v>26247</v>
          </cell>
          <cell r="I85">
            <v>212697</v>
          </cell>
          <cell r="J85">
            <v>73184</v>
          </cell>
          <cell r="K85">
            <v>233054</v>
          </cell>
          <cell r="L85">
            <v>218707</v>
          </cell>
          <cell r="M85">
            <v>144038</v>
          </cell>
          <cell r="N85">
            <v>0</v>
          </cell>
          <cell r="O85">
            <v>63651</v>
          </cell>
          <cell r="P85">
            <v>107360</v>
          </cell>
          <cell r="Q85">
            <v>185785</v>
          </cell>
          <cell r="R85">
            <v>85146</v>
          </cell>
          <cell r="S85">
            <v>0</v>
          </cell>
          <cell r="T85">
            <v>2000</v>
          </cell>
          <cell r="U85">
            <v>35655</v>
          </cell>
          <cell r="V85">
            <v>0</v>
          </cell>
          <cell r="W85">
            <v>56321</v>
          </cell>
          <cell r="X85">
            <v>0</v>
          </cell>
          <cell r="Y85">
            <v>78432</v>
          </cell>
          <cell r="Z85">
            <v>51117</v>
          </cell>
          <cell r="AA85">
            <v>0</v>
          </cell>
          <cell r="AB85">
            <v>0</v>
          </cell>
          <cell r="AC85">
            <v>55933</v>
          </cell>
          <cell r="AD85">
            <v>36869</v>
          </cell>
          <cell r="AE85">
            <v>0</v>
          </cell>
          <cell r="AF85">
            <v>0</v>
          </cell>
          <cell r="AG85">
            <v>6115</v>
          </cell>
          <cell r="AH85">
            <v>637848</v>
          </cell>
        </row>
        <row r="86">
          <cell r="A86">
            <v>36546</v>
          </cell>
          <cell r="B86">
            <v>29500</v>
          </cell>
          <cell r="C86">
            <v>29558</v>
          </cell>
          <cell r="D86">
            <v>757003</v>
          </cell>
          <cell r="E86">
            <v>0</v>
          </cell>
          <cell r="F86">
            <v>5238</v>
          </cell>
          <cell r="G86">
            <v>109450</v>
          </cell>
          <cell r="H86">
            <v>26247</v>
          </cell>
          <cell r="I86">
            <v>207900</v>
          </cell>
          <cell r="J86">
            <v>73184</v>
          </cell>
          <cell r="K86">
            <v>256627</v>
          </cell>
          <cell r="L86">
            <v>243374</v>
          </cell>
          <cell r="M86">
            <v>144313</v>
          </cell>
          <cell r="N86">
            <v>0</v>
          </cell>
          <cell r="O86">
            <v>71984</v>
          </cell>
          <cell r="P86">
            <v>111375</v>
          </cell>
          <cell r="Q86">
            <v>166201</v>
          </cell>
          <cell r="R86">
            <v>93731</v>
          </cell>
          <cell r="S86">
            <v>15000</v>
          </cell>
          <cell r="T86">
            <v>0</v>
          </cell>
          <cell r="U86">
            <v>35669</v>
          </cell>
          <cell r="V86">
            <v>0</v>
          </cell>
          <cell r="W86">
            <v>49914</v>
          </cell>
          <cell r="X86">
            <v>0</v>
          </cell>
          <cell r="Y86">
            <v>55798</v>
          </cell>
          <cell r="Z86">
            <v>84325</v>
          </cell>
          <cell r="AA86">
            <v>0</v>
          </cell>
          <cell r="AB86">
            <v>0</v>
          </cell>
          <cell r="AC86">
            <v>70268</v>
          </cell>
          <cell r="AD86">
            <v>65107</v>
          </cell>
          <cell r="AE86">
            <v>15278</v>
          </cell>
          <cell r="AF86">
            <v>0</v>
          </cell>
          <cell r="AG86">
            <v>10359</v>
          </cell>
          <cell r="AH86">
            <v>673408</v>
          </cell>
        </row>
        <row r="87">
          <cell r="A87">
            <v>36547</v>
          </cell>
          <cell r="B87">
            <v>29500</v>
          </cell>
          <cell r="C87">
            <v>29558</v>
          </cell>
          <cell r="D87">
            <v>757003</v>
          </cell>
          <cell r="E87">
            <v>0</v>
          </cell>
          <cell r="F87">
            <v>5238</v>
          </cell>
          <cell r="G87">
            <v>109450</v>
          </cell>
          <cell r="H87">
            <v>26247</v>
          </cell>
          <cell r="I87">
            <v>207900</v>
          </cell>
          <cell r="J87">
            <v>73184</v>
          </cell>
          <cell r="K87">
            <v>256627</v>
          </cell>
          <cell r="L87">
            <v>243374</v>
          </cell>
          <cell r="M87">
            <v>144313</v>
          </cell>
          <cell r="N87">
            <v>0</v>
          </cell>
          <cell r="O87">
            <v>71984</v>
          </cell>
          <cell r="P87">
            <v>111375</v>
          </cell>
          <cell r="Q87">
            <v>166201</v>
          </cell>
          <cell r="R87">
            <v>93731</v>
          </cell>
          <cell r="S87">
            <v>15000</v>
          </cell>
          <cell r="T87">
            <v>0</v>
          </cell>
          <cell r="U87">
            <v>35669</v>
          </cell>
          <cell r="V87">
            <v>0</v>
          </cell>
          <cell r="W87">
            <v>49914</v>
          </cell>
          <cell r="X87">
            <v>0</v>
          </cell>
          <cell r="Y87">
            <v>55798</v>
          </cell>
          <cell r="Z87">
            <v>84325</v>
          </cell>
          <cell r="AA87">
            <v>0</v>
          </cell>
          <cell r="AB87">
            <v>0</v>
          </cell>
          <cell r="AC87">
            <v>70268</v>
          </cell>
          <cell r="AD87">
            <v>65107</v>
          </cell>
          <cell r="AE87">
            <v>15278</v>
          </cell>
          <cell r="AF87">
            <v>0</v>
          </cell>
          <cell r="AG87">
            <v>10359</v>
          </cell>
          <cell r="AH87">
            <v>673408</v>
          </cell>
        </row>
        <row r="88">
          <cell r="A88">
            <v>36548</v>
          </cell>
          <cell r="B88">
            <v>29500</v>
          </cell>
          <cell r="C88">
            <v>29558</v>
          </cell>
          <cell r="D88">
            <v>757003</v>
          </cell>
          <cell r="E88">
            <v>0</v>
          </cell>
          <cell r="F88">
            <v>5238</v>
          </cell>
          <cell r="G88">
            <v>109450</v>
          </cell>
          <cell r="H88">
            <v>26247</v>
          </cell>
          <cell r="I88">
            <v>207900</v>
          </cell>
          <cell r="J88">
            <v>73184</v>
          </cell>
          <cell r="K88">
            <v>256627</v>
          </cell>
          <cell r="L88">
            <v>243374</v>
          </cell>
          <cell r="M88">
            <v>144313</v>
          </cell>
          <cell r="N88">
            <v>0</v>
          </cell>
          <cell r="O88">
            <v>71984</v>
          </cell>
          <cell r="P88">
            <v>111375</v>
          </cell>
          <cell r="Q88">
            <v>166201</v>
          </cell>
          <cell r="R88">
            <v>93731</v>
          </cell>
          <cell r="S88">
            <v>15000</v>
          </cell>
          <cell r="T88">
            <v>0</v>
          </cell>
          <cell r="U88">
            <v>35669</v>
          </cell>
          <cell r="V88">
            <v>0</v>
          </cell>
          <cell r="W88">
            <v>49914</v>
          </cell>
          <cell r="X88">
            <v>0</v>
          </cell>
          <cell r="Y88">
            <v>55798</v>
          </cell>
          <cell r="Z88">
            <v>84325</v>
          </cell>
          <cell r="AA88">
            <v>0</v>
          </cell>
          <cell r="AB88">
            <v>0</v>
          </cell>
          <cell r="AC88">
            <v>70268</v>
          </cell>
          <cell r="AD88">
            <v>65107</v>
          </cell>
          <cell r="AE88">
            <v>15278</v>
          </cell>
          <cell r="AF88">
            <v>0</v>
          </cell>
          <cell r="AG88">
            <v>10359</v>
          </cell>
          <cell r="AH88">
            <v>673408</v>
          </cell>
        </row>
        <row r="89">
          <cell r="A89">
            <v>36549</v>
          </cell>
          <cell r="B89">
            <v>25000</v>
          </cell>
          <cell r="C89">
            <v>86342</v>
          </cell>
          <cell r="D89">
            <v>702948</v>
          </cell>
          <cell r="E89">
            <v>0</v>
          </cell>
          <cell r="F89">
            <v>11572</v>
          </cell>
          <cell r="G89">
            <v>113450</v>
          </cell>
          <cell r="H89">
            <v>26247</v>
          </cell>
          <cell r="I89">
            <v>195512</v>
          </cell>
          <cell r="J89">
            <v>78789</v>
          </cell>
          <cell r="K89">
            <v>244137</v>
          </cell>
          <cell r="L89">
            <v>213055</v>
          </cell>
          <cell r="M89">
            <v>144038</v>
          </cell>
          <cell r="N89">
            <v>0</v>
          </cell>
          <cell r="O89">
            <v>63651</v>
          </cell>
          <cell r="P89">
            <v>106764</v>
          </cell>
          <cell r="Q89">
            <v>140625</v>
          </cell>
          <cell r="R89">
            <v>93830</v>
          </cell>
          <cell r="S89">
            <v>0</v>
          </cell>
          <cell r="T89">
            <v>0</v>
          </cell>
          <cell r="U89">
            <v>35681</v>
          </cell>
          <cell r="V89">
            <v>0</v>
          </cell>
          <cell r="W89">
            <v>40406</v>
          </cell>
          <cell r="X89">
            <v>0</v>
          </cell>
          <cell r="Y89">
            <v>57774</v>
          </cell>
          <cell r="Z89">
            <v>75000</v>
          </cell>
          <cell r="AA89">
            <v>0</v>
          </cell>
          <cell r="AB89">
            <v>0</v>
          </cell>
          <cell r="AC89">
            <v>46932</v>
          </cell>
          <cell r="AD89">
            <v>25674</v>
          </cell>
          <cell r="AE89">
            <v>8810</v>
          </cell>
          <cell r="AF89">
            <v>0</v>
          </cell>
          <cell r="AG89">
            <v>15106</v>
          </cell>
          <cell r="AH89">
            <v>658135</v>
          </cell>
        </row>
        <row r="90">
          <cell r="A90">
            <v>36550</v>
          </cell>
          <cell r="B90">
            <v>34249</v>
          </cell>
          <cell r="C90">
            <v>30507</v>
          </cell>
          <cell r="D90">
            <v>702851</v>
          </cell>
          <cell r="E90">
            <v>0</v>
          </cell>
          <cell r="F90">
            <v>15563</v>
          </cell>
          <cell r="G90">
            <v>105693</v>
          </cell>
          <cell r="H90">
            <v>26247</v>
          </cell>
          <cell r="I90">
            <v>187078</v>
          </cell>
          <cell r="J90">
            <v>79866</v>
          </cell>
          <cell r="K90">
            <v>256406</v>
          </cell>
          <cell r="L90">
            <v>205893</v>
          </cell>
          <cell r="M90">
            <v>144038</v>
          </cell>
          <cell r="N90">
            <v>0</v>
          </cell>
          <cell r="O90">
            <v>63651</v>
          </cell>
          <cell r="P90">
            <v>106693</v>
          </cell>
          <cell r="Q90">
            <v>163794</v>
          </cell>
          <cell r="R90">
            <v>77210</v>
          </cell>
          <cell r="S90">
            <v>30000</v>
          </cell>
          <cell r="T90">
            <v>0</v>
          </cell>
          <cell r="U90">
            <v>52102</v>
          </cell>
          <cell r="V90">
            <v>0</v>
          </cell>
          <cell r="W90">
            <v>35611</v>
          </cell>
          <cell r="X90">
            <v>0</v>
          </cell>
          <cell r="Y90">
            <v>63965</v>
          </cell>
          <cell r="Z90">
            <v>74940</v>
          </cell>
          <cell r="AA90">
            <v>0</v>
          </cell>
          <cell r="AB90">
            <v>0</v>
          </cell>
          <cell r="AC90">
            <v>88485</v>
          </cell>
          <cell r="AD90">
            <v>41789</v>
          </cell>
          <cell r="AE90">
            <v>20265</v>
          </cell>
          <cell r="AF90">
            <v>0</v>
          </cell>
          <cell r="AG90">
            <v>6411</v>
          </cell>
          <cell r="AH90">
            <v>655290</v>
          </cell>
        </row>
        <row r="91">
          <cell r="A91">
            <v>36551</v>
          </cell>
          <cell r="B91">
            <v>20949</v>
          </cell>
          <cell r="C91">
            <v>149557</v>
          </cell>
          <cell r="D91">
            <v>558814</v>
          </cell>
          <cell r="E91">
            <v>0</v>
          </cell>
          <cell r="F91">
            <v>7265</v>
          </cell>
          <cell r="G91">
            <v>112946</v>
          </cell>
          <cell r="H91">
            <v>26247</v>
          </cell>
          <cell r="I91">
            <v>200956</v>
          </cell>
          <cell r="J91">
            <v>79866</v>
          </cell>
          <cell r="K91">
            <v>286695</v>
          </cell>
          <cell r="L91">
            <v>218068</v>
          </cell>
          <cell r="M91">
            <v>147843</v>
          </cell>
          <cell r="N91">
            <v>0</v>
          </cell>
          <cell r="O91">
            <v>63652</v>
          </cell>
          <cell r="P91">
            <v>107088</v>
          </cell>
          <cell r="Q91">
            <v>149861</v>
          </cell>
          <cell r="R91">
            <v>91939</v>
          </cell>
          <cell r="S91">
            <v>71239</v>
          </cell>
          <cell r="T91">
            <v>0</v>
          </cell>
          <cell r="U91">
            <v>35723</v>
          </cell>
          <cell r="V91">
            <v>0</v>
          </cell>
          <cell r="W91">
            <v>14519</v>
          </cell>
          <cell r="X91">
            <v>0</v>
          </cell>
          <cell r="Y91">
            <v>111854</v>
          </cell>
          <cell r="Z91">
            <v>99940</v>
          </cell>
          <cell r="AA91">
            <v>0</v>
          </cell>
          <cell r="AB91">
            <v>0</v>
          </cell>
          <cell r="AC91">
            <v>144776</v>
          </cell>
          <cell r="AD91">
            <v>42396</v>
          </cell>
          <cell r="AE91">
            <v>21445</v>
          </cell>
          <cell r="AF91">
            <v>0</v>
          </cell>
          <cell r="AG91">
            <v>12575</v>
          </cell>
          <cell r="AH91">
            <v>823133</v>
          </cell>
        </row>
        <row r="92">
          <cell r="A92">
            <v>36552</v>
          </cell>
          <cell r="B92">
            <v>20000</v>
          </cell>
          <cell r="C92">
            <v>120982</v>
          </cell>
          <cell r="D92">
            <v>557071</v>
          </cell>
          <cell r="E92">
            <v>0</v>
          </cell>
          <cell r="F92">
            <v>17401</v>
          </cell>
          <cell r="G92">
            <v>119390</v>
          </cell>
          <cell r="H92">
            <v>26247</v>
          </cell>
          <cell r="I92">
            <v>187382</v>
          </cell>
          <cell r="J92">
            <v>75751</v>
          </cell>
          <cell r="K92">
            <v>298677</v>
          </cell>
          <cell r="L92">
            <v>218931</v>
          </cell>
          <cell r="M92">
            <v>155029</v>
          </cell>
          <cell r="N92">
            <v>0</v>
          </cell>
          <cell r="O92">
            <v>63651</v>
          </cell>
          <cell r="P92">
            <v>105745</v>
          </cell>
          <cell r="Q92">
            <v>157711</v>
          </cell>
          <cell r="R92">
            <v>91956</v>
          </cell>
          <cell r="S92">
            <v>4387</v>
          </cell>
          <cell r="T92">
            <v>0</v>
          </cell>
          <cell r="U92">
            <v>35723</v>
          </cell>
          <cell r="V92">
            <v>0</v>
          </cell>
          <cell r="W92">
            <v>24669</v>
          </cell>
          <cell r="X92">
            <v>0</v>
          </cell>
          <cell r="Y92">
            <v>68309</v>
          </cell>
          <cell r="Z92">
            <v>125000</v>
          </cell>
          <cell r="AA92">
            <v>0</v>
          </cell>
          <cell r="AB92">
            <v>96987</v>
          </cell>
          <cell r="AC92">
            <v>53924</v>
          </cell>
          <cell r="AD92">
            <v>81721</v>
          </cell>
          <cell r="AE92">
            <v>9310</v>
          </cell>
          <cell r="AF92">
            <v>0</v>
          </cell>
          <cell r="AG92">
            <v>15599</v>
          </cell>
          <cell r="AH92">
            <v>823828</v>
          </cell>
        </row>
        <row r="93">
          <cell r="A93">
            <v>36553</v>
          </cell>
          <cell r="B93">
            <v>20000</v>
          </cell>
          <cell r="C93">
            <v>30982</v>
          </cell>
          <cell r="D93">
            <v>548072</v>
          </cell>
          <cell r="E93">
            <v>0</v>
          </cell>
          <cell r="F93">
            <v>14436</v>
          </cell>
          <cell r="G93">
            <v>119390</v>
          </cell>
          <cell r="H93">
            <v>26247</v>
          </cell>
          <cell r="I93">
            <v>186317</v>
          </cell>
          <cell r="J93">
            <v>75751</v>
          </cell>
          <cell r="K93">
            <v>307774</v>
          </cell>
          <cell r="L93">
            <v>201917</v>
          </cell>
          <cell r="M93">
            <v>151306</v>
          </cell>
          <cell r="N93">
            <v>0</v>
          </cell>
          <cell r="O93">
            <v>62291</v>
          </cell>
          <cell r="P93">
            <v>107689</v>
          </cell>
          <cell r="Q93">
            <v>128043</v>
          </cell>
          <cell r="R93">
            <v>86219</v>
          </cell>
          <cell r="S93">
            <v>0</v>
          </cell>
          <cell r="T93">
            <v>0</v>
          </cell>
          <cell r="U93">
            <v>34923</v>
          </cell>
          <cell r="V93">
            <v>0</v>
          </cell>
          <cell r="W93">
            <v>19</v>
          </cell>
          <cell r="X93">
            <v>20204</v>
          </cell>
          <cell r="Y93">
            <v>51250</v>
          </cell>
          <cell r="Z93">
            <v>131949</v>
          </cell>
          <cell r="AA93">
            <v>0</v>
          </cell>
          <cell r="AB93">
            <v>96987</v>
          </cell>
          <cell r="AC93">
            <v>85291</v>
          </cell>
          <cell r="AD93">
            <v>114265</v>
          </cell>
          <cell r="AE93">
            <v>0</v>
          </cell>
          <cell r="AF93">
            <v>44461</v>
          </cell>
          <cell r="AG93">
            <v>6411</v>
          </cell>
          <cell r="AH93">
            <v>810330</v>
          </cell>
        </row>
        <row r="94">
          <cell r="A94">
            <v>36554</v>
          </cell>
          <cell r="B94">
            <v>20000</v>
          </cell>
          <cell r="C94">
            <v>35730</v>
          </cell>
          <cell r="D94">
            <v>536278</v>
          </cell>
          <cell r="E94">
            <v>0</v>
          </cell>
          <cell r="F94">
            <v>24105</v>
          </cell>
          <cell r="G94">
            <v>131005</v>
          </cell>
          <cell r="H94">
            <v>26179</v>
          </cell>
          <cell r="I94">
            <v>164854</v>
          </cell>
          <cell r="J94">
            <v>75751</v>
          </cell>
          <cell r="K94">
            <v>325679</v>
          </cell>
          <cell r="L94">
            <v>231868</v>
          </cell>
          <cell r="M94">
            <v>149719</v>
          </cell>
          <cell r="N94">
            <v>0</v>
          </cell>
          <cell r="O94">
            <v>63482</v>
          </cell>
          <cell r="P94">
            <v>106409</v>
          </cell>
          <cell r="Q94">
            <v>147685</v>
          </cell>
          <cell r="R94">
            <v>91976</v>
          </cell>
          <cell r="S94">
            <v>387</v>
          </cell>
          <cell r="T94">
            <v>0</v>
          </cell>
          <cell r="U94">
            <v>34923</v>
          </cell>
          <cell r="V94">
            <v>0</v>
          </cell>
          <cell r="W94">
            <v>19</v>
          </cell>
          <cell r="X94">
            <v>10000</v>
          </cell>
          <cell r="Y94">
            <v>75338</v>
          </cell>
          <cell r="Z94">
            <v>121000</v>
          </cell>
          <cell r="AA94">
            <v>0</v>
          </cell>
          <cell r="AB94">
            <v>115940</v>
          </cell>
          <cell r="AC94">
            <v>111932</v>
          </cell>
          <cell r="AD94">
            <v>90710</v>
          </cell>
          <cell r="AE94">
            <v>0</v>
          </cell>
          <cell r="AF94">
            <v>20459</v>
          </cell>
          <cell r="AG94">
            <v>6411</v>
          </cell>
          <cell r="AH94">
            <v>788861</v>
          </cell>
        </row>
        <row r="95">
          <cell r="A95">
            <v>36555</v>
          </cell>
          <cell r="B95">
            <v>20000</v>
          </cell>
          <cell r="C95">
            <v>35730</v>
          </cell>
          <cell r="D95">
            <v>536278</v>
          </cell>
          <cell r="E95">
            <v>0</v>
          </cell>
          <cell r="F95">
            <v>23808</v>
          </cell>
          <cell r="G95">
            <v>140005</v>
          </cell>
          <cell r="H95">
            <v>26179</v>
          </cell>
          <cell r="I95">
            <v>176473</v>
          </cell>
          <cell r="J95">
            <v>75751</v>
          </cell>
          <cell r="K95">
            <v>322972</v>
          </cell>
          <cell r="L95">
            <v>232166</v>
          </cell>
          <cell r="M95">
            <v>148955</v>
          </cell>
          <cell r="N95">
            <v>7349</v>
          </cell>
          <cell r="O95">
            <v>63482</v>
          </cell>
          <cell r="P95">
            <v>106961</v>
          </cell>
          <cell r="Q95">
            <v>153907</v>
          </cell>
          <cell r="R95">
            <v>91976</v>
          </cell>
          <cell r="S95">
            <v>387</v>
          </cell>
          <cell r="T95">
            <v>0</v>
          </cell>
          <cell r="U95">
            <v>34923</v>
          </cell>
          <cell r="V95">
            <v>0</v>
          </cell>
          <cell r="W95">
            <v>19</v>
          </cell>
          <cell r="X95">
            <v>10000</v>
          </cell>
          <cell r="Y95">
            <v>75338</v>
          </cell>
          <cell r="Z95">
            <v>121000</v>
          </cell>
          <cell r="AA95">
            <v>0</v>
          </cell>
          <cell r="AB95">
            <v>115940</v>
          </cell>
          <cell r="AC95">
            <v>111932</v>
          </cell>
          <cell r="AD95">
            <v>90710</v>
          </cell>
          <cell r="AE95">
            <v>3541</v>
          </cell>
          <cell r="AF95">
            <v>0</v>
          </cell>
          <cell r="AG95">
            <v>6411</v>
          </cell>
          <cell r="AH95">
            <v>787136</v>
          </cell>
        </row>
        <row r="96">
          <cell r="A96">
            <v>36556</v>
          </cell>
          <cell r="B96">
            <v>20000</v>
          </cell>
          <cell r="C96">
            <v>35730</v>
          </cell>
          <cell r="D96">
            <v>532663</v>
          </cell>
          <cell r="E96">
            <v>0</v>
          </cell>
          <cell r="F96">
            <v>23875</v>
          </cell>
          <cell r="G96">
            <v>131005</v>
          </cell>
          <cell r="H96">
            <v>26179</v>
          </cell>
          <cell r="I96">
            <v>156672</v>
          </cell>
          <cell r="J96">
            <v>75751</v>
          </cell>
          <cell r="K96">
            <v>307969</v>
          </cell>
          <cell r="L96">
            <v>239018</v>
          </cell>
          <cell r="M96">
            <v>155626</v>
          </cell>
          <cell r="N96">
            <v>0</v>
          </cell>
          <cell r="O96">
            <v>63482</v>
          </cell>
          <cell r="P96">
            <v>107160</v>
          </cell>
          <cell r="Q96">
            <v>157837</v>
          </cell>
          <cell r="R96">
            <v>91976</v>
          </cell>
          <cell r="S96">
            <v>387</v>
          </cell>
          <cell r="T96">
            <v>0</v>
          </cell>
          <cell r="U96">
            <v>34923</v>
          </cell>
          <cell r="V96">
            <v>0</v>
          </cell>
          <cell r="W96">
            <v>19</v>
          </cell>
          <cell r="X96">
            <v>10000</v>
          </cell>
          <cell r="Y96">
            <v>74633</v>
          </cell>
          <cell r="Z96">
            <v>111186</v>
          </cell>
          <cell r="AA96">
            <v>0</v>
          </cell>
          <cell r="AB96">
            <v>112326</v>
          </cell>
          <cell r="AC96">
            <v>111932</v>
          </cell>
          <cell r="AD96">
            <v>89679</v>
          </cell>
          <cell r="AE96">
            <v>0</v>
          </cell>
          <cell r="AF96">
            <v>2459</v>
          </cell>
          <cell r="AG96">
            <v>5424</v>
          </cell>
          <cell r="AH96">
            <v>772629</v>
          </cell>
        </row>
        <row r="97">
          <cell r="A97">
            <v>36557</v>
          </cell>
          <cell r="B97">
            <v>20000</v>
          </cell>
          <cell r="C97">
            <v>113232</v>
          </cell>
          <cell r="D97">
            <v>532103</v>
          </cell>
          <cell r="E97">
            <v>0</v>
          </cell>
          <cell r="F97">
            <v>10518</v>
          </cell>
          <cell r="G97">
            <v>141863</v>
          </cell>
          <cell r="H97">
            <v>56564</v>
          </cell>
          <cell r="I97">
            <v>196250</v>
          </cell>
          <cell r="J97">
            <v>66719</v>
          </cell>
          <cell r="K97">
            <v>282153</v>
          </cell>
          <cell r="L97">
            <v>251489</v>
          </cell>
          <cell r="M97">
            <v>157393</v>
          </cell>
          <cell r="N97">
            <v>0</v>
          </cell>
          <cell r="O97">
            <v>63184</v>
          </cell>
          <cell r="P97">
            <v>156257</v>
          </cell>
          <cell r="Q97">
            <v>121616</v>
          </cell>
          <cell r="R97">
            <v>69194</v>
          </cell>
          <cell r="S97">
            <v>0</v>
          </cell>
          <cell r="T97">
            <v>0</v>
          </cell>
          <cell r="U97">
            <v>32521</v>
          </cell>
          <cell r="V97">
            <v>0</v>
          </cell>
          <cell r="W97">
            <v>16805</v>
          </cell>
          <cell r="X97">
            <v>32659</v>
          </cell>
          <cell r="Y97">
            <v>66039</v>
          </cell>
          <cell r="Z97">
            <v>45000</v>
          </cell>
          <cell r="AA97">
            <v>0</v>
          </cell>
          <cell r="AB97">
            <v>79026</v>
          </cell>
          <cell r="AC97">
            <v>47876</v>
          </cell>
          <cell r="AD97">
            <v>100770</v>
          </cell>
          <cell r="AE97">
            <v>0</v>
          </cell>
          <cell r="AF97">
            <v>31635</v>
          </cell>
          <cell r="AG97">
            <v>14827</v>
          </cell>
          <cell r="AH97">
            <v>775978</v>
          </cell>
        </row>
        <row r="98">
          <cell r="A98">
            <v>36558</v>
          </cell>
          <cell r="B98">
            <v>20000</v>
          </cell>
          <cell r="C98">
            <v>54692</v>
          </cell>
          <cell r="D98">
            <v>626797</v>
          </cell>
          <cell r="E98">
            <v>0</v>
          </cell>
          <cell r="F98">
            <v>10756</v>
          </cell>
          <cell r="G98">
            <v>132938</v>
          </cell>
          <cell r="H98">
            <v>56564</v>
          </cell>
          <cell r="I98">
            <v>221513</v>
          </cell>
          <cell r="J98">
            <v>67217</v>
          </cell>
          <cell r="K98">
            <v>288505</v>
          </cell>
          <cell r="L98">
            <v>262257</v>
          </cell>
          <cell r="M98">
            <v>144038</v>
          </cell>
          <cell r="N98">
            <v>0</v>
          </cell>
          <cell r="O98">
            <v>63701</v>
          </cell>
          <cell r="P98">
            <v>169880</v>
          </cell>
          <cell r="Q98">
            <v>125800</v>
          </cell>
          <cell r="R98">
            <v>75292</v>
          </cell>
          <cell r="S98">
            <v>0</v>
          </cell>
          <cell r="T98">
            <v>0</v>
          </cell>
          <cell r="U98">
            <v>32521</v>
          </cell>
          <cell r="V98">
            <v>0</v>
          </cell>
          <cell r="W98">
            <v>2394</v>
          </cell>
          <cell r="X98">
            <v>43564</v>
          </cell>
          <cell r="Y98">
            <v>75989</v>
          </cell>
          <cell r="Z98">
            <v>87179</v>
          </cell>
          <cell r="AA98">
            <v>0</v>
          </cell>
          <cell r="AB98">
            <v>80013</v>
          </cell>
          <cell r="AC98">
            <v>65206</v>
          </cell>
          <cell r="AD98">
            <v>87194</v>
          </cell>
          <cell r="AE98">
            <v>0</v>
          </cell>
          <cell r="AF98">
            <v>24607</v>
          </cell>
          <cell r="AG98">
            <v>14827</v>
          </cell>
          <cell r="AH98">
            <v>766737</v>
          </cell>
        </row>
        <row r="99">
          <cell r="A99">
            <v>36559</v>
          </cell>
          <cell r="B99">
            <v>20000</v>
          </cell>
          <cell r="C99">
            <v>6989</v>
          </cell>
          <cell r="D99">
            <v>594879</v>
          </cell>
          <cell r="E99">
            <v>0</v>
          </cell>
          <cell r="F99">
            <v>10756</v>
          </cell>
          <cell r="G99">
            <v>144136</v>
          </cell>
          <cell r="H99">
            <v>56564</v>
          </cell>
          <cell r="I99">
            <v>220667</v>
          </cell>
          <cell r="J99">
            <v>63902</v>
          </cell>
          <cell r="K99">
            <v>288675</v>
          </cell>
          <cell r="L99">
            <v>270956</v>
          </cell>
          <cell r="M99">
            <v>154927</v>
          </cell>
          <cell r="N99">
            <v>0</v>
          </cell>
          <cell r="O99">
            <v>74612</v>
          </cell>
          <cell r="P99">
            <v>167396</v>
          </cell>
          <cell r="Q99">
            <v>97032</v>
          </cell>
          <cell r="R99">
            <v>70224</v>
          </cell>
          <cell r="S99">
            <v>4550</v>
          </cell>
          <cell r="T99">
            <v>0</v>
          </cell>
          <cell r="U99">
            <v>32521</v>
          </cell>
          <cell r="V99">
            <v>0</v>
          </cell>
          <cell r="W99">
            <v>2620</v>
          </cell>
          <cell r="X99">
            <v>54800</v>
          </cell>
          <cell r="Y99">
            <v>108659</v>
          </cell>
          <cell r="Z99">
            <v>85059</v>
          </cell>
          <cell r="AA99">
            <v>0</v>
          </cell>
          <cell r="AB99">
            <v>102392</v>
          </cell>
          <cell r="AC99">
            <v>65081</v>
          </cell>
          <cell r="AD99">
            <v>66696</v>
          </cell>
          <cell r="AE99">
            <v>32529</v>
          </cell>
          <cell r="AF99">
            <v>0</v>
          </cell>
          <cell r="AG99">
            <v>31633</v>
          </cell>
          <cell r="AH99">
            <v>773944</v>
          </cell>
        </row>
        <row r="100">
          <cell r="A100">
            <v>36560</v>
          </cell>
          <cell r="B100">
            <v>20000</v>
          </cell>
          <cell r="C100">
            <v>9334</v>
          </cell>
          <cell r="D100">
            <v>596476</v>
          </cell>
          <cell r="E100">
            <v>0</v>
          </cell>
          <cell r="F100">
            <v>10755</v>
          </cell>
          <cell r="G100">
            <v>135138</v>
          </cell>
          <cell r="H100">
            <v>56564</v>
          </cell>
          <cell r="I100">
            <v>259019</v>
          </cell>
          <cell r="J100">
            <v>63902</v>
          </cell>
          <cell r="K100">
            <v>297271</v>
          </cell>
          <cell r="L100">
            <v>268287</v>
          </cell>
          <cell r="M100">
            <v>144912</v>
          </cell>
          <cell r="N100">
            <v>0</v>
          </cell>
          <cell r="O100">
            <v>74612</v>
          </cell>
          <cell r="P100">
            <v>171354</v>
          </cell>
          <cell r="Q100">
            <v>95968</v>
          </cell>
          <cell r="R100">
            <v>69960</v>
          </cell>
          <cell r="S100">
            <v>0</v>
          </cell>
          <cell r="T100">
            <v>0</v>
          </cell>
          <cell r="U100">
            <v>33053</v>
          </cell>
          <cell r="V100">
            <v>0</v>
          </cell>
          <cell r="W100">
            <v>19891</v>
          </cell>
          <cell r="X100">
            <v>54800</v>
          </cell>
          <cell r="Y100">
            <v>107913</v>
          </cell>
          <cell r="Z100">
            <v>92539</v>
          </cell>
          <cell r="AA100">
            <v>0</v>
          </cell>
          <cell r="AB100">
            <v>115595</v>
          </cell>
          <cell r="AC100">
            <v>96761</v>
          </cell>
          <cell r="AD100">
            <v>66625</v>
          </cell>
          <cell r="AE100">
            <v>13456</v>
          </cell>
          <cell r="AF100">
            <v>0</v>
          </cell>
          <cell r="AG100">
            <v>28107</v>
          </cell>
          <cell r="AH100">
            <v>811894</v>
          </cell>
        </row>
        <row r="101">
          <cell r="A101">
            <v>36561</v>
          </cell>
          <cell r="B101">
            <v>20000</v>
          </cell>
          <cell r="C101">
            <v>24136</v>
          </cell>
          <cell r="D101">
            <v>658908</v>
          </cell>
          <cell r="E101">
            <v>0</v>
          </cell>
          <cell r="F101">
            <v>10757</v>
          </cell>
          <cell r="G101">
            <v>130740</v>
          </cell>
          <cell r="H101">
            <v>56564</v>
          </cell>
          <cell r="I101">
            <v>201159</v>
          </cell>
          <cell r="J101">
            <v>63902</v>
          </cell>
          <cell r="K101">
            <v>291236</v>
          </cell>
          <cell r="L101">
            <v>234301</v>
          </cell>
          <cell r="M101">
            <v>151757</v>
          </cell>
          <cell r="N101">
            <v>12672</v>
          </cell>
          <cell r="O101">
            <v>74613</v>
          </cell>
          <cell r="P101">
            <v>143377</v>
          </cell>
          <cell r="Q101">
            <v>111742</v>
          </cell>
          <cell r="R101">
            <v>91351</v>
          </cell>
          <cell r="S101">
            <v>17200</v>
          </cell>
          <cell r="T101">
            <v>10033</v>
          </cell>
          <cell r="U101">
            <v>32521</v>
          </cell>
          <cell r="V101">
            <v>0</v>
          </cell>
          <cell r="W101">
            <v>36252</v>
          </cell>
          <cell r="X101">
            <v>36512</v>
          </cell>
          <cell r="Y101">
            <v>83525</v>
          </cell>
          <cell r="Z101">
            <v>98304</v>
          </cell>
          <cell r="AA101">
            <v>0</v>
          </cell>
          <cell r="AB101">
            <v>88030</v>
          </cell>
          <cell r="AC101">
            <v>54761</v>
          </cell>
          <cell r="AD101">
            <v>26699</v>
          </cell>
          <cell r="AE101">
            <v>12159</v>
          </cell>
          <cell r="AF101">
            <v>0</v>
          </cell>
          <cell r="AG101">
            <v>26827</v>
          </cell>
          <cell r="AH101">
            <v>743601</v>
          </cell>
        </row>
        <row r="102">
          <cell r="A102">
            <v>36562</v>
          </cell>
          <cell r="B102">
            <v>20000</v>
          </cell>
          <cell r="C102">
            <v>39561</v>
          </cell>
          <cell r="D102">
            <v>647784</v>
          </cell>
          <cell r="E102">
            <v>0</v>
          </cell>
          <cell r="F102">
            <v>10757</v>
          </cell>
          <cell r="G102">
            <v>110740</v>
          </cell>
          <cell r="H102">
            <v>56564</v>
          </cell>
          <cell r="I102">
            <v>192404</v>
          </cell>
          <cell r="J102">
            <v>63902</v>
          </cell>
          <cell r="K102">
            <v>291236</v>
          </cell>
          <cell r="L102">
            <v>252422</v>
          </cell>
          <cell r="M102">
            <v>150806</v>
          </cell>
          <cell r="N102">
            <v>6917</v>
          </cell>
          <cell r="O102">
            <v>74613</v>
          </cell>
          <cell r="P102">
            <v>141719</v>
          </cell>
          <cell r="Q102">
            <v>111733</v>
          </cell>
          <cell r="R102">
            <v>91339</v>
          </cell>
          <cell r="S102">
            <v>17200</v>
          </cell>
          <cell r="T102">
            <v>10033</v>
          </cell>
          <cell r="U102">
            <v>32521</v>
          </cell>
          <cell r="V102">
            <v>0</v>
          </cell>
          <cell r="W102">
            <v>42501</v>
          </cell>
          <cell r="X102">
            <v>36512</v>
          </cell>
          <cell r="Y102">
            <v>83525</v>
          </cell>
          <cell r="Z102">
            <v>98304</v>
          </cell>
          <cell r="AA102">
            <v>0</v>
          </cell>
          <cell r="AB102">
            <v>82730</v>
          </cell>
          <cell r="AC102">
            <v>54761</v>
          </cell>
          <cell r="AD102">
            <v>26699</v>
          </cell>
          <cell r="AE102">
            <v>12159</v>
          </cell>
          <cell r="AF102">
            <v>0</v>
          </cell>
          <cell r="AG102">
            <v>26827</v>
          </cell>
          <cell r="AH102">
            <v>714846</v>
          </cell>
        </row>
        <row r="103">
          <cell r="A103">
            <v>36563</v>
          </cell>
          <cell r="B103">
            <v>20000</v>
          </cell>
          <cell r="C103">
            <v>39561</v>
          </cell>
          <cell r="D103">
            <v>647784</v>
          </cell>
          <cell r="E103">
            <v>0</v>
          </cell>
          <cell r="F103">
            <v>10757</v>
          </cell>
          <cell r="G103">
            <v>110740</v>
          </cell>
          <cell r="H103">
            <v>56564</v>
          </cell>
          <cell r="I103">
            <v>192294</v>
          </cell>
          <cell r="J103">
            <v>63902</v>
          </cell>
          <cell r="K103">
            <v>291236</v>
          </cell>
          <cell r="L103">
            <v>266670</v>
          </cell>
          <cell r="M103">
            <v>149925</v>
          </cell>
          <cell r="N103">
            <v>6807</v>
          </cell>
          <cell r="O103">
            <v>74613</v>
          </cell>
          <cell r="P103">
            <v>161577</v>
          </cell>
          <cell r="Q103">
            <v>111733</v>
          </cell>
          <cell r="R103">
            <v>91339</v>
          </cell>
          <cell r="S103">
            <v>17200</v>
          </cell>
          <cell r="T103">
            <v>10033</v>
          </cell>
          <cell r="U103">
            <v>32521</v>
          </cell>
          <cell r="V103">
            <v>0</v>
          </cell>
          <cell r="W103">
            <v>42718</v>
          </cell>
          <cell r="X103">
            <v>36512</v>
          </cell>
          <cell r="Y103">
            <v>83525</v>
          </cell>
          <cell r="Z103">
            <v>98304</v>
          </cell>
          <cell r="AA103">
            <v>0</v>
          </cell>
          <cell r="AB103">
            <v>82730</v>
          </cell>
          <cell r="AC103">
            <v>54761</v>
          </cell>
          <cell r="AD103">
            <v>26699</v>
          </cell>
          <cell r="AE103">
            <v>12159</v>
          </cell>
          <cell r="AF103">
            <v>0</v>
          </cell>
          <cell r="AG103">
            <v>26827</v>
          </cell>
          <cell r="AH103">
            <v>714736</v>
          </cell>
        </row>
        <row r="104">
          <cell r="A104">
            <v>36564</v>
          </cell>
          <cell r="B104">
            <v>20000</v>
          </cell>
          <cell r="C104">
            <v>54691</v>
          </cell>
          <cell r="D104">
            <v>647214</v>
          </cell>
          <cell r="E104">
            <v>0</v>
          </cell>
          <cell r="F104">
            <v>17240</v>
          </cell>
          <cell r="G104">
            <v>92539</v>
          </cell>
          <cell r="H104">
            <v>56564</v>
          </cell>
          <cell r="I104">
            <v>185470</v>
          </cell>
          <cell r="J104">
            <v>75870</v>
          </cell>
          <cell r="K104">
            <v>277343</v>
          </cell>
          <cell r="L104">
            <v>279075</v>
          </cell>
          <cell r="M104">
            <v>145772</v>
          </cell>
          <cell r="N104">
            <v>0</v>
          </cell>
          <cell r="O104">
            <v>74613</v>
          </cell>
          <cell r="P104">
            <v>177113</v>
          </cell>
          <cell r="Q104">
            <v>113982</v>
          </cell>
          <cell r="R104">
            <v>88958</v>
          </cell>
          <cell r="S104">
            <v>1784</v>
          </cell>
          <cell r="T104">
            <v>0</v>
          </cell>
          <cell r="U104">
            <v>32521</v>
          </cell>
          <cell r="V104">
            <v>0</v>
          </cell>
          <cell r="W104">
            <v>15751</v>
          </cell>
          <cell r="X104">
            <v>39800</v>
          </cell>
          <cell r="Y104">
            <v>53520</v>
          </cell>
          <cell r="Z104">
            <v>90803</v>
          </cell>
          <cell r="AA104">
            <v>0</v>
          </cell>
          <cell r="AB104">
            <v>92533</v>
          </cell>
          <cell r="AC104">
            <v>71761</v>
          </cell>
          <cell r="AD104">
            <v>31681</v>
          </cell>
          <cell r="AE104">
            <v>8106</v>
          </cell>
          <cell r="AF104">
            <v>0</v>
          </cell>
          <cell r="AG104">
            <v>22922</v>
          </cell>
          <cell r="AH104">
            <v>687786</v>
          </cell>
        </row>
        <row r="105">
          <cell r="A105">
            <v>36565</v>
          </cell>
          <cell r="B105">
            <v>20000</v>
          </cell>
          <cell r="C105">
            <v>99691</v>
          </cell>
          <cell r="D105">
            <v>740010</v>
          </cell>
          <cell r="E105">
            <v>0</v>
          </cell>
          <cell r="F105">
            <v>10756</v>
          </cell>
          <cell r="G105">
            <v>91873</v>
          </cell>
          <cell r="H105">
            <v>56564</v>
          </cell>
          <cell r="I105">
            <v>190470</v>
          </cell>
          <cell r="J105">
            <v>73907</v>
          </cell>
          <cell r="K105">
            <v>262460</v>
          </cell>
          <cell r="L105">
            <v>272467</v>
          </cell>
          <cell r="M105">
            <v>155491</v>
          </cell>
          <cell r="N105">
            <v>0</v>
          </cell>
          <cell r="O105">
            <v>74613</v>
          </cell>
          <cell r="P105">
            <v>166341</v>
          </cell>
          <cell r="Q105">
            <v>88557</v>
          </cell>
          <cell r="R105">
            <v>86954</v>
          </cell>
          <cell r="S105">
            <v>1784</v>
          </cell>
          <cell r="T105">
            <v>0</v>
          </cell>
          <cell r="U105">
            <v>30521</v>
          </cell>
          <cell r="V105">
            <v>0</v>
          </cell>
          <cell r="W105">
            <v>800</v>
          </cell>
          <cell r="X105">
            <v>36512</v>
          </cell>
          <cell r="Y105">
            <v>28816</v>
          </cell>
          <cell r="Z105">
            <v>69940</v>
          </cell>
          <cell r="AA105">
            <v>0</v>
          </cell>
          <cell r="AB105">
            <v>20000</v>
          </cell>
          <cell r="AC105">
            <v>46761</v>
          </cell>
          <cell r="AD105">
            <v>26699</v>
          </cell>
          <cell r="AE105">
            <v>0</v>
          </cell>
          <cell r="AF105">
            <v>0</v>
          </cell>
          <cell r="AG105">
            <v>14922</v>
          </cell>
          <cell r="AH105">
            <v>675274</v>
          </cell>
        </row>
        <row r="106">
          <cell r="A106">
            <v>36566</v>
          </cell>
          <cell r="B106">
            <v>20000</v>
          </cell>
          <cell r="C106">
            <v>91178</v>
          </cell>
          <cell r="D106">
            <v>750000</v>
          </cell>
          <cell r="E106">
            <v>0</v>
          </cell>
          <cell r="F106">
            <v>10756</v>
          </cell>
          <cell r="G106">
            <v>133373</v>
          </cell>
          <cell r="H106">
            <v>56564</v>
          </cell>
          <cell r="I106">
            <v>221082</v>
          </cell>
          <cell r="J106">
            <v>76927</v>
          </cell>
          <cell r="K106">
            <v>259240</v>
          </cell>
          <cell r="L106">
            <v>262397</v>
          </cell>
          <cell r="M106">
            <v>150625</v>
          </cell>
          <cell r="N106">
            <v>0</v>
          </cell>
          <cell r="O106">
            <v>74613</v>
          </cell>
          <cell r="P106">
            <v>154432</v>
          </cell>
          <cell r="Q106">
            <v>107339</v>
          </cell>
          <cell r="R106">
            <v>90065</v>
          </cell>
          <cell r="S106">
            <v>1784</v>
          </cell>
          <cell r="T106">
            <v>0</v>
          </cell>
          <cell r="U106">
            <v>30521</v>
          </cell>
          <cell r="V106">
            <v>0</v>
          </cell>
          <cell r="W106">
            <v>2836</v>
          </cell>
          <cell r="X106">
            <v>47339</v>
          </cell>
          <cell r="Y106">
            <v>49425</v>
          </cell>
          <cell r="Z106">
            <v>45000</v>
          </cell>
          <cell r="AA106">
            <v>0</v>
          </cell>
          <cell r="AB106">
            <v>19998</v>
          </cell>
          <cell r="AC106">
            <v>66761</v>
          </cell>
          <cell r="AD106">
            <v>26699</v>
          </cell>
          <cell r="AE106">
            <v>32580</v>
          </cell>
          <cell r="AF106">
            <v>0</v>
          </cell>
          <cell r="AG106">
            <v>17468</v>
          </cell>
          <cell r="AH106">
            <v>747186</v>
          </cell>
        </row>
        <row r="107">
          <cell r="A107">
            <v>36567</v>
          </cell>
          <cell r="B107">
            <v>20000</v>
          </cell>
          <cell r="C107">
            <v>112910</v>
          </cell>
          <cell r="D107">
            <v>750750</v>
          </cell>
          <cell r="E107">
            <v>0</v>
          </cell>
          <cell r="F107">
            <v>12738</v>
          </cell>
          <cell r="G107">
            <v>75182</v>
          </cell>
          <cell r="H107">
            <v>56564</v>
          </cell>
          <cell r="I107">
            <v>180470</v>
          </cell>
          <cell r="J107">
            <v>76906</v>
          </cell>
          <cell r="K107">
            <v>271168</v>
          </cell>
          <cell r="L107">
            <v>274661</v>
          </cell>
          <cell r="M107">
            <v>146047</v>
          </cell>
          <cell r="N107">
            <v>0</v>
          </cell>
          <cell r="O107">
            <v>74613</v>
          </cell>
          <cell r="P107">
            <v>162937</v>
          </cell>
          <cell r="Q107">
            <v>110656</v>
          </cell>
          <cell r="R107">
            <v>85949</v>
          </cell>
          <cell r="S107">
            <v>1784</v>
          </cell>
          <cell r="T107">
            <v>0</v>
          </cell>
          <cell r="U107">
            <v>30521</v>
          </cell>
          <cell r="V107">
            <v>0</v>
          </cell>
          <cell r="W107">
            <v>10828</v>
          </cell>
          <cell r="X107">
            <v>42616</v>
          </cell>
          <cell r="Y107">
            <v>31910</v>
          </cell>
          <cell r="Z107">
            <v>74035</v>
          </cell>
          <cell r="AA107">
            <v>0</v>
          </cell>
          <cell r="AB107">
            <v>20000</v>
          </cell>
          <cell r="AC107">
            <v>56761</v>
          </cell>
          <cell r="AD107">
            <v>26698</v>
          </cell>
          <cell r="AE107">
            <v>0</v>
          </cell>
          <cell r="AF107">
            <v>20934</v>
          </cell>
          <cell r="AG107">
            <v>17922</v>
          </cell>
          <cell r="AH107">
            <v>660290</v>
          </cell>
        </row>
        <row r="108">
          <cell r="A108">
            <v>36568</v>
          </cell>
          <cell r="B108">
            <v>20000</v>
          </cell>
          <cell r="C108">
            <v>192543</v>
          </cell>
          <cell r="D108">
            <v>691236</v>
          </cell>
          <cell r="E108">
            <v>0</v>
          </cell>
          <cell r="F108">
            <v>12731</v>
          </cell>
          <cell r="G108">
            <v>93782</v>
          </cell>
          <cell r="H108">
            <v>56564</v>
          </cell>
          <cell r="I108">
            <v>180470</v>
          </cell>
          <cell r="J108">
            <v>77018</v>
          </cell>
          <cell r="K108">
            <v>280616</v>
          </cell>
          <cell r="L108">
            <v>278619</v>
          </cell>
          <cell r="M108">
            <v>159247</v>
          </cell>
          <cell r="N108">
            <v>0</v>
          </cell>
          <cell r="O108">
            <v>74613</v>
          </cell>
          <cell r="P108">
            <v>155247</v>
          </cell>
          <cell r="Q108">
            <v>119711</v>
          </cell>
          <cell r="R108">
            <v>91351</v>
          </cell>
          <cell r="S108">
            <v>1784</v>
          </cell>
          <cell r="T108">
            <v>0</v>
          </cell>
          <cell r="U108">
            <v>35615</v>
          </cell>
          <cell r="V108">
            <v>5000</v>
          </cell>
          <cell r="W108">
            <v>15705</v>
          </cell>
          <cell r="X108">
            <v>36512</v>
          </cell>
          <cell r="Y108">
            <v>28918</v>
          </cell>
          <cell r="Z108">
            <v>69940</v>
          </cell>
          <cell r="AA108">
            <v>0</v>
          </cell>
          <cell r="AB108">
            <v>19998</v>
          </cell>
          <cell r="AC108">
            <v>46761</v>
          </cell>
          <cell r="AD108">
            <v>31436</v>
          </cell>
          <cell r="AE108">
            <v>0</v>
          </cell>
          <cell r="AF108">
            <v>16334</v>
          </cell>
          <cell r="AG108">
            <v>16540</v>
          </cell>
          <cell r="AH108">
            <v>688450</v>
          </cell>
        </row>
        <row r="109">
          <cell r="A109">
            <v>36569</v>
          </cell>
          <cell r="B109">
            <v>20000</v>
          </cell>
          <cell r="C109">
            <v>157480</v>
          </cell>
          <cell r="D109">
            <v>711237</v>
          </cell>
          <cell r="E109">
            <v>0</v>
          </cell>
          <cell r="F109">
            <v>12731</v>
          </cell>
          <cell r="G109">
            <v>103770</v>
          </cell>
          <cell r="H109">
            <v>56564</v>
          </cell>
          <cell r="I109">
            <v>180470</v>
          </cell>
          <cell r="J109">
            <v>77018</v>
          </cell>
          <cell r="K109">
            <v>287616</v>
          </cell>
          <cell r="L109">
            <v>299024</v>
          </cell>
          <cell r="M109">
            <v>159552</v>
          </cell>
          <cell r="N109">
            <v>0</v>
          </cell>
          <cell r="O109">
            <v>74613</v>
          </cell>
          <cell r="P109">
            <v>161366</v>
          </cell>
          <cell r="Q109">
            <v>120911</v>
          </cell>
          <cell r="R109">
            <v>91351</v>
          </cell>
          <cell r="S109">
            <v>1784</v>
          </cell>
          <cell r="T109">
            <v>0</v>
          </cell>
          <cell r="U109">
            <v>35615</v>
          </cell>
          <cell r="V109">
            <v>5000</v>
          </cell>
          <cell r="W109">
            <v>15705</v>
          </cell>
          <cell r="X109">
            <v>36512</v>
          </cell>
          <cell r="Y109">
            <v>28918</v>
          </cell>
          <cell r="Z109">
            <v>69940</v>
          </cell>
          <cell r="AA109">
            <v>0</v>
          </cell>
          <cell r="AB109">
            <v>20000</v>
          </cell>
          <cell r="AC109">
            <v>46761</v>
          </cell>
          <cell r="AD109">
            <v>31436</v>
          </cell>
          <cell r="AE109">
            <v>3666</v>
          </cell>
          <cell r="AF109">
            <v>0</v>
          </cell>
          <cell r="AG109">
            <v>16540</v>
          </cell>
          <cell r="AH109">
            <v>705438</v>
          </cell>
        </row>
        <row r="110">
          <cell r="A110">
            <v>36570</v>
          </cell>
          <cell r="B110">
            <v>20000</v>
          </cell>
          <cell r="C110">
            <v>157482</v>
          </cell>
          <cell r="D110">
            <v>711232</v>
          </cell>
          <cell r="E110">
            <v>0</v>
          </cell>
          <cell r="F110">
            <v>12730</v>
          </cell>
          <cell r="G110">
            <v>93782</v>
          </cell>
          <cell r="H110">
            <v>56564</v>
          </cell>
          <cell r="I110">
            <v>180470</v>
          </cell>
          <cell r="J110">
            <v>77018</v>
          </cell>
          <cell r="K110">
            <v>282616</v>
          </cell>
          <cell r="L110">
            <v>227199</v>
          </cell>
          <cell r="M110">
            <v>154553</v>
          </cell>
          <cell r="N110">
            <v>0</v>
          </cell>
          <cell r="O110">
            <v>74613</v>
          </cell>
          <cell r="P110">
            <v>118989</v>
          </cell>
          <cell r="Q110">
            <v>120047</v>
          </cell>
          <cell r="R110">
            <v>79919</v>
          </cell>
          <cell r="S110">
            <v>1784</v>
          </cell>
          <cell r="T110">
            <v>0</v>
          </cell>
          <cell r="U110">
            <v>35615</v>
          </cell>
          <cell r="V110">
            <v>5000</v>
          </cell>
          <cell r="W110">
            <v>15705</v>
          </cell>
          <cell r="X110">
            <v>36512</v>
          </cell>
          <cell r="Y110">
            <v>28918</v>
          </cell>
          <cell r="Z110">
            <v>69940</v>
          </cell>
          <cell r="AA110">
            <v>0</v>
          </cell>
          <cell r="AB110">
            <v>19998</v>
          </cell>
          <cell r="AC110">
            <v>46761</v>
          </cell>
          <cell r="AD110">
            <v>31436</v>
          </cell>
          <cell r="AE110">
            <v>3666</v>
          </cell>
          <cell r="AF110">
            <v>0</v>
          </cell>
          <cell r="AG110">
            <v>16540</v>
          </cell>
          <cell r="AH110">
            <v>690450</v>
          </cell>
        </row>
        <row r="111">
          <cell r="A111">
            <v>36571</v>
          </cell>
          <cell r="B111">
            <v>30000</v>
          </cell>
          <cell r="C111">
            <v>194818</v>
          </cell>
          <cell r="D111">
            <v>664971</v>
          </cell>
          <cell r="E111">
            <v>0</v>
          </cell>
          <cell r="F111">
            <v>12738</v>
          </cell>
          <cell r="G111">
            <v>75182</v>
          </cell>
          <cell r="H111">
            <v>54246</v>
          </cell>
          <cell r="I111">
            <v>175010</v>
          </cell>
          <cell r="J111">
            <v>77018</v>
          </cell>
          <cell r="K111">
            <v>272616</v>
          </cell>
          <cell r="L111">
            <v>293542</v>
          </cell>
          <cell r="M111">
            <v>150538</v>
          </cell>
          <cell r="N111">
            <v>0</v>
          </cell>
          <cell r="O111">
            <v>69363</v>
          </cell>
          <cell r="P111">
            <v>168352</v>
          </cell>
          <cell r="Q111">
            <v>137479</v>
          </cell>
          <cell r="R111">
            <v>90519</v>
          </cell>
          <cell r="S111">
            <v>1784</v>
          </cell>
          <cell r="T111">
            <v>0</v>
          </cell>
          <cell r="U111">
            <v>30521</v>
          </cell>
          <cell r="V111">
            <v>0</v>
          </cell>
          <cell r="W111">
            <v>10366</v>
          </cell>
          <cell r="X111">
            <v>36512</v>
          </cell>
          <cell r="Y111">
            <v>43900</v>
          </cell>
          <cell r="Z111">
            <v>69940</v>
          </cell>
          <cell r="AA111">
            <v>0</v>
          </cell>
          <cell r="AB111">
            <v>19999</v>
          </cell>
          <cell r="AC111">
            <v>46761</v>
          </cell>
          <cell r="AD111">
            <v>26699</v>
          </cell>
          <cell r="AE111">
            <v>0</v>
          </cell>
          <cell r="AF111">
            <v>0</v>
          </cell>
          <cell r="AG111">
            <v>12922</v>
          </cell>
          <cell r="AH111">
            <v>654072</v>
          </cell>
        </row>
        <row r="112">
          <cell r="A112">
            <v>36572</v>
          </cell>
          <cell r="B112">
            <v>20000</v>
          </cell>
          <cell r="C112">
            <v>194757</v>
          </cell>
          <cell r="D112">
            <v>659933</v>
          </cell>
          <cell r="E112">
            <v>0</v>
          </cell>
          <cell r="F112">
            <v>14738</v>
          </cell>
          <cell r="G112">
            <v>74259</v>
          </cell>
          <cell r="H112">
            <v>54246</v>
          </cell>
          <cell r="I112">
            <v>182788</v>
          </cell>
          <cell r="J112">
            <v>77018</v>
          </cell>
          <cell r="K112">
            <v>273793</v>
          </cell>
          <cell r="L112">
            <v>288888</v>
          </cell>
          <cell r="M112">
            <v>155940</v>
          </cell>
          <cell r="N112">
            <v>0</v>
          </cell>
          <cell r="O112">
            <v>74612</v>
          </cell>
          <cell r="P112">
            <v>165081</v>
          </cell>
          <cell r="Q112">
            <v>118113</v>
          </cell>
          <cell r="R112">
            <v>83093</v>
          </cell>
          <cell r="S112">
            <v>1867</v>
          </cell>
          <cell r="T112">
            <v>0</v>
          </cell>
          <cell r="U112">
            <v>30521</v>
          </cell>
          <cell r="V112">
            <v>0</v>
          </cell>
          <cell r="W112">
            <v>25461</v>
          </cell>
          <cell r="X112">
            <v>36512</v>
          </cell>
          <cell r="Y112">
            <v>29818</v>
          </cell>
          <cell r="Z112">
            <v>69940</v>
          </cell>
          <cell r="AA112">
            <v>0</v>
          </cell>
          <cell r="AB112">
            <v>20000</v>
          </cell>
          <cell r="AC112">
            <v>46761</v>
          </cell>
          <cell r="AD112">
            <v>26436</v>
          </cell>
          <cell r="AE112">
            <v>3394</v>
          </cell>
          <cell r="AF112">
            <v>0</v>
          </cell>
          <cell r="AG112">
            <v>16177</v>
          </cell>
          <cell r="AH112">
            <v>662104</v>
          </cell>
        </row>
        <row r="113">
          <cell r="A113">
            <v>36573</v>
          </cell>
          <cell r="B113">
            <v>20000</v>
          </cell>
          <cell r="C113">
            <v>194858</v>
          </cell>
          <cell r="D113">
            <v>643262</v>
          </cell>
          <cell r="E113">
            <v>0</v>
          </cell>
          <cell r="F113">
            <v>12738</v>
          </cell>
          <cell r="G113">
            <v>94259</v>
          </cell>
          <cell r="H113">
            <v>54246</v>
          </cell>
          <cell r="I113">
            <v>182788</v>
          </cell>
          <cell r="J113">
            <v>75624</v>
          </cell>
          <cell r="K113">
            <v>118306</v>
          </cell>
          <cell r="L113">
            <v>294227</v>
          </cell>
          <cell r="M113">
            <v>144038</v>
          </cell>
          <cell r="N113">
            <v>0</v>
          </cell>
          <cell r="O113">
            <v>74612</v>
          </cell>
          <cell r="P113">
            <v>172603</v>
          </cell>
          <cell r="Q113">
            <v>134403</v>
          </cell>
          <cell r="R113">
            <v>87914</v>
          </cell>
          <cell r="S113">
            <v>1867</v>
          </cell>
          <cell r="T113">
            <v>423</v>
          </cell>
          <cell r="U113">
            <v>30521</v>
          </cell>
          <cell r="V113">
            <v>0</v>
          </cell>
          <cell r="W113">
            <v>31437</v>
          </cell>
          <cell r="X113">
            <v>36512</v>
          </cell>
          <cell r="Y113">
            <v>17901</v>
          </cell>
          <cell r="Z113">
            <v>69940</v>
          </cell>
          <cell r="AA113">
            <v>0</v>
          </cell>
          <cell r="AB113">
            <v>20000</v>
          </cell>
          <cell r="AC113">
            <v>46761</v>
          </cell>
          <cell r="AD113">
            <v>32636</v>
          </cell>
          <cell r="AE113">
            <v>3100</v>
          </cell>
          <cell r="AF113">
            <v>0</v>
          </cell>
          <cell r="AG113">
            <v>15888</v>
          </cell>
          <cell r="AH113">
            <v>525223</v>
          </cell>
        </row>
        <row r="114">
          <cell r="A114">
            <v>36574</v>
          </cell>
          <cell r="B114">
            <v>20000</v>
          </cell>
          <cell r="C114">
            <v>194858</v>
          </cell>
          <cell r="D114">
            <v>655977</v>
          </cell>
          <cell r="E114">
            <v>0</v>
          </cell>
          <cell r="F114">
            <v>12738</v>
          </cell>
          <cell r="G114">
            <v>107259</v>
          </cell>
          <cell r="H114">
            <v>54246</v>
          </cell>
          <cell r="I114">
            <v>192946</v>
          </cell>
          <cell r="J114">
            <v>75624</v>
          </cell>
          <cell r="K114">
            <v>277498</v>
          </cell>
          <cell r="L114">
            <v>298070</v>
          </cell>
          <cell r="M114">
            <v>157794</v>
          </cell>
          <cell r="N114">
            <v>0</v>
          </cell>
          <cell r="O114">
            <v>74612</v>
          </cell>
          <cell r="P114">
            <v>169310</v>
          </cell>
          <cell r="Q114">
            <v>137487</v>
          </cell>
          <cell r="R114">
            <v>91297</v>
          </cell>
          <cell r="S114">
            <v>1867</v>
          </cell>
          <cell r="T114">
            <v>358</v>
          </cell>
          <cell r="U114">
            <v>30521</v>
          </cell>
          <cell r="V114">
            <v>0</v>
          </cell>
          <cell r="W114">
            <v>27263</v>
          </cell>
          <cell r="X114">
            <v>36512</v>
          </cell>
          <cell r="Y114">
            <v>25735</v>
          </cell>
          <cell r="Z114">
            <v>64940</v>
          </cell>
          <cell r="AA114">
            <v>0</v>
          </cell>
          <cell r="AB114">
            <v>20000</v>
          </cell>
          <cell r="AC114">
            <v>61761</v>
          </cell>
          <cell r="AD114">
            <v>21699</v>
          </cell>
          <cell r="AE114">
            <v>3100</v>
          </cell>
          <cell r="AF114">
            <v>0</v>
          </cell>
          <cell r="AG114">
            <v>15888</v>
          </cell>
          <cell r="AH114">
            <v>707573</v>
          </cell>
        </row>
        <row r="115">
          <cell r="A115">
            <v>36575</v>
          </cell>
          <cell r="B115">
            <v>30000</v>
          </cell>
          <cell r="C115">
            <v>174842</v>
          </cell>
          <cell r="D115">
            <v>692930</v>
          </cell>
          <cell r="E115">
            <v>0</v>
          </cell>
          <cell r="F115">
            <v>11976</v>
          </cell>
          <cell r="G115">
            <v>80159</v>
          </cell>
          <cell r="H115">
            <v>54246</v>
          </cell>
          <cell r="I115">
            <v>183690</v>
          </cell>
          <cell r="J115">
            <v>75624</v>
          </cell>
          <cell r="K115">
            <v>275894</v>
          </cell>
          <cell r="L115">
            <v>299864</v>
          </cell>
          <cell r="M115">
            <v>149837</v>
          </cell>
          <cell r="N115">
            <v>0</v>
          </cell>
          <cell r="O115">
            <v>74612</v>
          </cell>
          <cell r="P115">
            <v>166295</v>
          </cell>
          <cell r="Q115">
            <v>134458</v>
          </cell>
          <cell r="R115">
            <v>89994</v>
          </cell>
          <cell r="S115">
            <v>1867</v>
          </cell>
          <cell r="T115">
            <v>0</v>
          </cell>
          <cell r="U115">
            <v>30521</v>
          </cell>
          <cell r="V115">
            <v>0</v>
          </cell>
          <cell r="W115">
            <v>14795</v>
          </cell>
          <cell r="X115">
            <v>36512</v>
          </cell>
          <cell r="Y115">
            <v>15735</v>
          </cell>
          <cell r="Z115">
            <v>57000</v>
          </cell>
          <cell r="AA115">
            <v>0</v>
          </cell>
          <cell r="AB115">
            <v>45939</v>
          </cell>
          <cell r="AC115">
            <v>46761</v>
          </cell>
          <cell r="AD115">
            <v>26699</v>
          </cell>
          <cell r="AE115">
            <v>2100</v>
          </cell>
          <cell r="AF115">
            <v>0</v>
          </cell>
          <cell r="AG115">
            <v>14901</v>
          </cell>
          <cell r="AH115">
            <v>669613</v>
          </cell>
        </row>
        <row r="116">
          <cell r="A116">
            <v>36576</v>
          </cell>
          <cell r="B116">
            <v>30000</v>
          </cell>
          <cell r="C116">
            <v>174573</v>
          </cell>
          <cell r="D116">
            <v>687370</v>
          </cell>
          <cell r="E116">
            <v>0</v>
          </cell>
          <cell r="F116">
            <v>11976</v>
          </cell>
          <cell r="G116">
            <v>79921</v>
          </cell>
          <cell r="H116">
            <v>54246</v>
          </cell>
          <cell r="I116">
            <v>183690</v>
          </cell>
          <cell r="J116">
            <v>75624</v>
          </cell>
          <cell r="K116">
            <v>275894</v>
          </cell>
          <cell r="L116">
            <v>293870</v>
          </cell>
          <cell r="M116">
            <v>149764</v>
          </cell>
          <cell r="N116">
            <v>0</v>
          </cell>
          <cell r="O116">
            <v>74612</v>
          </cell>
          <cell r="P116">
            <v>160665</v>
          </cell>
          <cell r="Q116">
            <v>126302</v>
          </cell>
          <cell r="R116">
            <v>88455</v>
          </cell>
          <cell r="S116">
            <v>1867</v>
          </cell>
          <cell r="T116">
            <v>0</v>
          </cell>
          <cell r="U116">
            <v>30521</v>
          </cell>
          <cell r="V116">
            <v>0</v>
          </cell>
          <cell r="W116">
            <v>14795</v>
          </cell>
          <cell r="X116">
            <v>36512</v>
          </cell>
          <cell r="Y116">
            <v>15735</v>
          </cell>
          <cell r="Z116">
            <v>57000</v>
          </cell>
          <cell r="AA116">
            <v>0</v>
          </cell>
          <cell r="AB116">
            <v>44989</v>
          </cell>
          <cell r="AC116">
            <v>46761</v>
          </cell>
          <cell r="AD116">
            <v>26699</v>
          </cell>
          <cell r="AE116">
            <v>2100</v>
          </cell>
          <cell r="AF116">
            <v>0</v>
          </cell>
          <cell r="AG116">
            <v>14901</v>
          </cell>
          <cell r="AH116">
            <v>669375</v>
          </cell>
        </row>
        <row r="117">
          <cell r="A117">
            <v>36577</v>
          </cell>
          <cell r="B117">
            <v>30000</v>
          </cell>
          <cell r="C117">
            <v>134941</v>
          </cell>
          <cell r="D117">
            <v>708977</v>
          </cell>
          <cell r="E117">
            <v>0</v>
          </cell>
          <cell r="F117">
            <v>11976</v>
          </cell>
          <cell r="G117">
            <v>80159</v>
          </cell>
          <cell r="H117">
            <v>54246</v>
          </cell>
          <cell r="I117">
            <v>183690</v>
          </cell>
          <cell r="J117">
            <v>75624</v>
          </cell>
          <cell r="K117">
            <v>278608</v>
          </cell>
          <cell r="L117">
            <v>305126</v>
          </cell>
          <cell r="M117">
            <v>158791</v>
          </cell>
          <cell r="N117">
            <v>0</v>
          </cell>
          <cell r="O117">
            <v>74612</v>
          </cell>
          <cell r="P117">
            <v>161166</v>
          </cell>
          <cell r="Q117">
            <v>134512</v>
          </cell>
          <cell r="R117">
            <v>86123</v>
          </cell>
          <cell r="S117">
            <v>1867</v>
          </cell>
          <cell r="T117">
            <v>0</v>
          </cell>
          <cell r="U117">
            <v>30521</v>
          </cell>
          <cell r="V117">
            <v>0</v>
          </cell>
          <cell r="W117">
            <v>14795</v>
          </cell>
          <cell r="X117">
            <v>36512</v>
          </cell>
          <cell r="Y117">
            <v>15735</v>
          </cell>
          <cell r="Z117">
            <v>57000</v>
          </cell>
          <cell r="AA117">
            <v>0</v>
          </cell>
          <cell r="AB117">
            <v>67975</v>
          </cell>
          <cell r="AC117">
            <v>46761</v>
          </cell>
          <cell r="AD117">
            <v>26699</v>
          </cell>
          <cell r="AE117">
            <v>17100</v>
          </cell>
          <cell r="AF117">
            <v>0</v>
          </cell>
          <cell r="AG117">
            <v>14901</v>
          </cell>
          <cell r="AH117">
            <v>672327</v>
          </cell>
        </row>
        <row r="118">
          <cell r="A118">
            <v>36578</v>
          </cell>
          <cell r="B118">
            <v>30000</v>
          </cell>
          <cell r="C118">
            <v>174858</v>
          </cell>
          <cell r="D118">
            <v>692977</v>
          </cell>
          <cell r="E118">
            <v>0</v>
          </cell>
          <cell r="F118">
            <v>11976</v>
          </cell>
          <cell r="G118">
            <v>80159</v>
          </cell>
          <cell r="H118">
            <v>54246</v>
          </cell>
          <cell r="I118">
            <v>183690</v>
          </cell>
          <cell r="J118">
            <v>75624</v>
          </cell>
          <cell r="K118">
            <v>275894</v>
          </cell>
          <cell r="L118">
            <v>269014</v>
          </cell>
          <cell r="M118">
            <v>154336</v>
          </cell>
          <cell r="N118">
            <v>0</v>
          </cell>
          <cell r="O118">
            <v>74612</v>
          </cell>
          <cell r="P118">
            <v>129922</v>
          </cell>
          <cell r="Q118">
            <v>142289</v>
          </cell>
          <cell r="R118">
            <v>75169</v>
          </cell>
          <cell r="S118">
            <v>1867</v>
          </cell>
          <cell r="T118">
            <v>0</v>
          </cell>
          <cell r="U118">
            <v>30521</v>
          </cell>
          <cell r="V118">
            <v>0</v>
          </cell>
          <cell r="W118">
            <v>14795</v>
          </cell>
          <cell r="X118">
            <v>36512</v>
          </cell>
          <cell r="Y118">
            <v>15735</v>
          </cell>
          <cell r="Z118">
            <v>56429</v>
          </cell>
          <cell r="AA118">
            <v>0</v>
          </cell>
          <cell r="AB118">
            <v>44556</v>
          </cell>
          <cell r="AC118">
            <v>46761</v>
          </cell>
          <cell r="AD118">
            <v>26699</v>
          </cell>
          <cell r="AE118">
            <v>2100</v>
          </cell>
          <cell r="AF118">
            <v>0</v>
          </cell>
          <cell r="AG118">
            <v>14901</v>
          </cell>
          <cell r="AH118">
            <v>669613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>
            <v>0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>
            <v>0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>
            <v>0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>
            <v>0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>
            <v>0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>
            <v>0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>
            <v>0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>
            <v>0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>
            <v>0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>
            <v>0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>
            <v>0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>
            <v>0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>
            <v>0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>
            <v>0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>
            <v>0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>
            <v>0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>
            <v>0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>
            <v>0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>
            <v>0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>
            <v>0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>
            <v>0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>
            <v>0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>
            <v>0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>
            <v>0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>
            <v>0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>
            <v>0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>
            <v>0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>
            <v>0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>
            <v>0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>
            <v>0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>
            <v>0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>
            <v>0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>
            <v>0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>
            <v>0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>
            <v>0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>
            <v>0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>
            <v>0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>
            <v>0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>
            <v>0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>
            <v>0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>
            <v>0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>
            <v>0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>
            <v>0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>
            <v>0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>
            <v>0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>
            <v>0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>
            <v>0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>
            <v>0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>
            <v>0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>
            <v>0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>
            <v>0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>
            <v>0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>
            <v>0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>
            <v>0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>
            <v>0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>
            <v>0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>
            <v>0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>
            <v>0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>
            <v>0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>
            <v>0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>
            <v>0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>
            <v>0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>
            <v>0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>
            <v>0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>
            <v>0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>
            <v>0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>
            <v>0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>
            <v>0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>
            <v>0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>
            <v>0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>
            <v>0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>
            <v>0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>
            <v>0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>
            <v>0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>
            <v>0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>
            <v>0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>
            <v>0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>
            <v>0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>
            <v>0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>
            <v>0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>
            <v>0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>
            <v>0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>
            <v>0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>
            <v>0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>
            <v>0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>
            <v>0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>
            <v>0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>
            <v>0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>
            <v>0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>
            <v>0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>
            <v>0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>
            <v>0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>
            <v>0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>
            <v>0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>
            <v>0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>
            <v>0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>
            <v>0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>
            <v>0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>
            <v>0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>
            <v>0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>
            <v>0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>
            <v>0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>
            <v>0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>
            <v>0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>
            <v>0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>
            <v>0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>
            <v>0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>
            <v>0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>
            <v>0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>
            <v>0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>
            <v>0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>
            <v>0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>
            <v>0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>
            <v>0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>
            <v>0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>
            <v>0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>
            <v>0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>
            <v>0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>
            <v>0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>
            <v>0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>
            <v>0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>
            <v>0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>
            <v>0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>
            <v>0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>
            <v>0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>
            <v>0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>
            <v>0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>
            <v>0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>
            <v>0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>
            <v>0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>
            <v>0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>
            <v>0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>
            <v>0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>
            <v>0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>
            <v>0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>
            <v>0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>
            <v>0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>
            <v>0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>
            <v>0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>
            <v>0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>
            <v>0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>
            <v>0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>
            <v>0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>
            <v>0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>
            <v>0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>
            <v>0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>
            <v>0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>
            <v>0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>
            <v>0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>
            <v>0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>
            <v>0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>
            <v>0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>
            <v>0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>
            <v>0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>
            <v>0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>
            <v>0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>
            <v>0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>
            <v>0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>
            <v>0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>
            <v>0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>
            <v>0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>
            <v>0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>
            <v>0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>
            <v>0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>
            <v>0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>
            <v>0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>
            <v>0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>
            <v>0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>
            <v>0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>
            <v>0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>
            <v>0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>
            <v>0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>
            <v>0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>
            <v>0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>
            <v>0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>
            <v>0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>
            <v>0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>
            <v>0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>
            <v>0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>
            <v>0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>
            <v>0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>
            <v>0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>
            <v>0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>
            <v>0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>
            <v>0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>
            <v>0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>
            <v>0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>
            <v>0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>
            <v>0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>
            <v>0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>
            <v>0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>
            <v>0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>
            <v>0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>
            <v>0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>
            <v>0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>
            <v>0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>
            <v>0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>
            <v>0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>
            <v>0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>
            <v>0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>
            <v>0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>
            <v>0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>
            <v>0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>
            <v>0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>
            <v>0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>
            <v>0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>
            <v>0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>
            <v>0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>
            <v>0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>
            <v>0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>
            <v>0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>
            <v>0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>
            <v>0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>
            <v>0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>
            <v>0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>
            <v>0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>
            <v>0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>
            <v>0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>
            <v>0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>
            <v>0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>
            <v>0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>
            <v>0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>
            <v>0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>
            <v>0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>
            <v>0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>
            <v>0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>
            <v>0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>
            <v>0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>
            <v>0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>
            <v>0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>
            <v>0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>
            <v>0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>
            <v>0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>
            <v>0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>
            <v>0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>
            <v>0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>
            <v>0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>
            <v>0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>
            <v>0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>
            <v>0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>
            <v>0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>
            <v>0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>
            <v>0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>
            <v>0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>
            <v>0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>
            <v>0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>
            <v>0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>
            <v>0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>
            <v>0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>
            <v>0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>
            <v>0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>
            <v>0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>
            <v>0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>
            <v>0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>
            <v>0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>
            <v>0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>
            <v>0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>
            <v>0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>
            <v>0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>
            <v>0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>
            <v>0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>
            <v>0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>
            <v>0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>
            <v>0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>
            <v>0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>
            <v>0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>
            <v>0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>
            <v>0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>
            <v>0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>
            <v>0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>
            <v>0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>
            <v>0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>
            <v>0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>
            <v>0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>
            <v>0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>
            <v>0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>
            <v>0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>
            <v>0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>
            <v>0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>
            <v>0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>
            <v>0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>
            <v>0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>
            <v>0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>
            <v>0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>
            <v>0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>
            <v>0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>
            <v>0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>
            <v>0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>
            <v>0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>
            <v>0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>
            <v>0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>
            <v>0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>
            <v>0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>
            <v>0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>
            <v>0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>
            <v>0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>
            <v>0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>
            <v>0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>
            <v>0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>
            <v>0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>
            <v>0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>
            <v>0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>
            <v>0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>
            <v>0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>
            <v>0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>
            <v>0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>
            <v>0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>
            <v>0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>
            <v>0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>
            <v>0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>
            <v>0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>
            <v>0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>
            <v>0</v>
          </cell>
        </row>
        <row r="432">
          <cell r="A432">
            <v>36892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  <cell r="L432" t="str">
            <v>N/A</v>
          </cell>
          <cell r="M432" t="str">
            <v>N/A</v>
          </cell>
          <cell r="N432" t="str">
            <v>N/A</v>
          </cell>
          <cell r="O432" t="str">
            <v>N/A</v>
          </cell>
          <cell r="P432" t="str">
            <v>N/A</v>
          </cell>
          <cell r="Q432" t="str">
            <v>N/A</v>
          </cell>
          <cell r="R432" t="str">
            <v>N/A</v>
          </cell>
          <cell r="S432" t="str">
            <v>N/A</v>
          </cell>
          <cell r="T432" t="str">
            <v>N/A</v>
          </cell>
          <cell r="U432" t="str">
            <v>N/A</v>
          </cell>
          <cell r="V432" t="str">
            <v>N/A</v>
          </cell>
          <cell r="W432" t="str">
            <v>N/A</v>
          </cell>
          <cell r="X432" t="str">
            <v>N/A</v>
          </cell>
          <cell r="Y432" t="str">
            <v>N/A</v>
          </cell>
          <cell r="Z432" t="str">
            <v>N/A</v>
          </cell>
          <cell r="AA432" t="str">
            <v>N/A</v>
          </cell>
          <cell r="AB432" t="str">
            <v>N/A</v>
          </cell>
          <cell r="AC432" t="str">
            <v>N/A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>
            <v>0</v>
          </cell>
        </row>
        <row r="433">
          <cell r="A433">
            <v>36893</v>
          </cell>
          <cell r="B433" t="str">
            <v>N/A</v>
          </cell>
          <cell r="C433" t="str">
            <v>N/A</v>
          </cell>
          <cell r="D433" t="str">
            <v>N/A</v>
          </cell>
          <cell r="E433" t="str">
            <v>N/A</v>
          </cell>
          <cell r="F433" t="str">
            <v>N/A</v>
          </cell>
          <cell r="G433" t="str">
            <v>N/A</v>
          </cell>
          <cell r="H433" t="str">
            <v>N/A</v>
          </cell>
          <cell r="I433" t="str">
            <v>N/A</v>
          </cell>
          <cell r="J433" t="str">
            <v>N/A</v>
          </cell>
          <cell r="K433" t="str">
            <v>N/A</v>
          </cell>
          <cell r="L433" t="str">
            <v>N/A</v>
          </cell>
          <cell r="M433" t="str">
            <v>N/A</v>
          </cell>
          <cell r="N433" t="str">
            <v>N/A</v>
          </cell>
          <cell r="O433" t="str">
            <v>N/A</v>
          </cell>
          <cell r="P433" t="str">
            <v>N/A</v>
          </cell>
          <cell r="Q433" t="str">
            <v>N/A</v>
          </cell>
          <cell r="R433" t="str">
            <v>N/A</v>
          </cell>
          <cell r="S433" t="str">
            <v>N/A</v>
          </cell>
          <cell r="T433" t="str">
            <v>N/A</v>
          </cell>
          <cell r="U433" t="str">
            <v>N/A</v>
          </cell>
          <cell r="V433" t="str">
            <v>N/A</v>
          </cell>
          <cell r="W433" t="str">
            <v>N/A</v>
          </cell>
          <cell r="X433" t="str">
            <v>N/A</v>
          </cell>
          <cell r="Y433" t="str">
            <v>N/A</v>
          </cell>
          <cell r="Z433" t="str">
            <v>N/A</v>
          </cell>
          <cell r="AA433" t="str">
            <v>N/A</v>
          </cell>
          <cell r="AB433" t="str">
            <v>N/A</v>
          </cell>
          <cell r="AC433" t="str">
            <v>N/A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>
            <v>0</v>
          </cell>
        </row>
        <row r="434">
          <cell r="A434">
            <v>36894</v>
          </cell>
          <cell r="B434" t="str">
            <v>N/A</v>
          </cell>
          <cell r="C434" t="str">
            <v>N/A</v>
          </cell>
          <cell r="D434" t="str">
            <v>N/A</v>
          </cell>
          <cell r="E434" t="str">
            <v>N/A</v>
          </cell>
          <cell r="F434" t="str">
            <v>N/A</v>
          </cell>
          <cell r="G434" t="str">
            <v>N/A</v>
          </cell>
          <cell r="H434" t="str">
            <v>N/A</v>
          </cell>
          <cell r="I434" t="str">
            <v>N/A</v>
          </cell>
          <cell r="J434" t="str">
            <v>N/A</v>
          </cell>
          <cell r="K434" t="str">
            <v>N/A</v>
          </cell>
          <cell r="L434" t="str">
            <v>N/A</v>
          </cell>
          <cell r="M434" t="str">
            <v>N/A</v>
          </cell>
          <cell r="N434" t="str">
            <v>N/A</v>
          </cell>
          <cell r="O434" t="str">
            <v>N/A</v>
          </cell>
          <cell r="P434" t="str">
            <v>N/A</v>
          </cell>
          <cell r="Q434" t="str">
            <v>N/A</v>
          </cell>
          <cell r="R434" t="str">
            <v>N/A</v>
          </cell>
          <cell r="S434" t="str">
            <v>N/A</v>
          </cell>
          <cell r="T434" t="str">
            <v>N/A</v>
          </cell>
          <cell r="U434" t="str">
            <v>N/A</v>
          </cell>
          <cell r="V434" t="str">
            <v>N/A</v>
          </cell>
          <cell r="W434" t="str">
            <v>N/A</v>
          </cell>
          <cell r="X434" t="str">
            <v>N/A</v>
          </cell>
          <cell r="Y434" t="str">
            <v>N/A</v>
          </cell>
          <cell r="Z434" t="str">
            <v>N/A</v>
          </cell>
          <cell r="AA434" t="str">
            <v>N/A</v>
          </cell>
          <cell r="AB434" t="str">
            <v>N/A</v>
          </cell>
          <cell r="AC434" t="str">
            <v>N/A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>
            <v>0</v>
          </cell>
        </row>
        <row r="435">
          <cell r="A435">
            <v>36895</v>
          </cell>
          <cell r="B435" t="str">
            <v>N/A</v>
          </cell>
          <cell r="C435" t="str">
            <v>N/A</v>
          </cell>
          <cell r="D435" t="str">
            <v>N/A</v>
          </cell>
          <cell r="E435" t="str">
            <v>N/A</v>
          </cell>
          <cell r="F435" t="str">
            <v>N/A</v>
          </cell>
          <cell r="G435" t="str">
            <v>N/A</v>
          </cell>
          <cell r="H435" t="str">
            <v>N/A</v>
          </cell>
          <cell r="I435" t="str">
            <v>N/A</v>
          </cell>
          <cell r="J435" t="str">
            <v>N/A</v>
          </cell>
          <cell r="K435" t="str">
            <v>N/A</v>
          </cell>
          <cell r="L435" t="str">
            <v>N/A</v>
          </cell>
          <cell r="M435" t="str">
            <v>N/A</v>
          </cell>
          <cell r="N435" t="str">
            <v>N/A</v>
          </cell>
          <cell r="O435" t="str">
            <v>N/A</v>
          </cell>
          <cell r="P435" t="str">
            <v>N/A</v>
          </cell>
          <cell r="Q435" t="str">
            <v>N/A</v>
          </cell>
          <cell r="R435" t="str">
            <v>N/A</v>
          </cell>
          <cell r="S435" t="str">
            <v>N/A</v>
          </cell>
          <cell r="T435" t="str">
            <v>N/A</v>
          </cell>
          <cell r="U435" t="str">
            <v>N/A</v>
          </cell>
          <cell r="V435" t="str">
            <v>N/A</v>
          </cell>
          <cell r="W435" t="str">
            <v>N/A</v>
          </cell>
          <cell r="X435" t="str">
            <v>N/A</v>
          </cell>
          <cell r="Y435" t="str">
            <v>N/A</v>
          </cell>
          <cell r="Z435" t="str">
            <v>N/A</v>
          </cell>
          <cell r="AA435" t="str">
            <v>N/A</v>
          </cell>
          <cell r="AB435" t="str">
            <v>N/A</v>
          </cell>
          <cell r="AC435" t="str">
            <v>N/A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>
            <v>0</v>
          </cell>
        </row>
        <row r="436">
          <cell r="A436">
            <v>36896</v>
          </cell>
          <cell r="B436" t="str">
            <v>N/A</v>
          </cell>
          <cell r="C436" t="str">
            <v>N/A</v>
          </cell>
          <cell r="D436" t="str">
            <v>N/A</v>
          </cell>
          <cell r="E436" t="str">
            <v>N/A</v>
          </cell>
          <cell r="F436" t="str">
            <v>N/A</v>
          </cell>
          <cell r="G436" t="str">
            <v>N/A</v>
          </cell>
          <cell r="H436" t="str">
            <v>N/A</v>
          </cell>
          <cell r="I436" t="str">
            <v>N/A</v>
          </cell>
          <cell r="J436" t="str">
            <v>N/A</v>
          </cell>
          <cell r="K436" t="str">
            <v>N/A</v>
          </cell>
          <cell r="L436" t="str">
            <v>N/A</v>
          </cell>
          <cell r="M436" t="str">
            <v>N/A</v>
          </cell>
          <cell r="N436" t="str">
            <v>N/A</v>
          </cell>
          <cell r="O436" t="str">
            <v>N/A</v>
          </cell>
          <cell r="P436" t="str">
            <v>N/A</v>
          </cell>
          <cell r="Q436" t="str">
            <v>N/A</v>
          </cell>
          <cell r="R436" t="str">
            <v>N/A</v>
          </cell>
          <cell r="S436" t="str">
            <v>N/A</v>
          </cell>
          <cell r="T436" t="str">
            <v>N/A</v>
          </cell>
          <cell r="U436" t="str">
            <v>N/A</v>
          </cell>
          <cell r="V436" t="str">
            <v>N/A</v>
          </cell>
          <cell r="W436" t="str">
            <v>N/A</v>
          </cell>
          <cell r="X436" t="str">
            <v>N/A</v>
          </cell>
          <cell r="Y436" t="str">
            <v>N/A</v>
          </cell>
          <cell r="Z436" t="str">
            <v>N/A</v>
          </cell>
          <cell r="AA436" t="str">
            <v>N/A</v>
          </cell>
          <cell r="AB436" t="str">
            <v>N/A</v>
          </cell>
          <cell r="AC436" t="str">
            <v>N/A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>
            <v>0</v>
          </cell>
        </row>
        <row r="437">
          <cell r="A437">
            <v>36897</v>
          </cell>
          <cell r="B437" t="str">
            <v>N/A</v>
          </cell>
          <cell r="C437" t="str">
            <v>N/A</v>
          </cell>
          <cell r="D437" t="str">
            <v>N/A</v>
          </cell>
          <cell r="E437" t="str">
            <v>N/A</v>
          </cell>
          <cell r="F437" t="str">
            <v>N/A</v>
          </cell>
          <cell r="G437" t="str">
            <v>N/A</v>
          </cell>
          <cell r="H437" t="str">
            <v>N/A</v>
          </cell>
          <cell r="I437" t="str">
            <v>N/A</v>
          </cell>
          <cell r="J437" t="str">
            <v>N/A</v>
          </cell>
          <cell r="K437" t="str">
            <v>N/A</v>
          </cell>
          <cell r="L437" t="str">
            <v>N/A</v>
          </cell>
          <cell r="M437" t="str">
            <v>N/A</v>
          </cell>
          <cell r="N437" t="str">
            <v>N/A</v>
          </cell>
          <cell r="O437" t="str">
            <v>N/A</v>
          </cell>
          <cell r="P437" t="str">
            <v>N/A</v>
          </cell>
          <cell r="Q437" t="str">
            <v>N/A</v>
          </cell>
          <cell r="R437" t="str">
            <v>N/A</v>
          </cell>
          <cell r="S437" t="str">
            <v>N/A</v>
          </cell>
          <cell r="T437" t="str">
            <v>N/A</v>
          </cell>
          <cell r="U437" t="str">
            <v>N/A</v>
          </cell>
          <cell r="V437" t="str">
            <v>N/A</v>
          </cell>
          <cell r="W437" t="str">
            <v>N/A</v>
          </cell>
          <cell r="X437" t="str">
            <v>N/A</v>
          </cell>
          <cell r="Y437" t="str">
            <v>N/A</v>
          </cell>
          <cell r="Z437" t="str">
            <v>N/A</v>
          </cell>
          <cell r="AA437" t="str">
            <v>N/A</v>
          </cell>
          <cell r="AB437" t="str">
            <v>N/A</v>
          </cell>
          <cell r="AC437" t="str">
            <v>N/A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>
            <v>0</v>
          </cell>
        </row>
        <row r="438">
          <cell r="A438">
            <v>36898</v>
          </cell>
          <cell r="B438" t="str">
            <v>N/A</v>
          </cell>
          <cell r="C438" t="str">
            <v>N/A</v>
          </cell>
          <cell r="D438" t="str">
            <v>N/A</v>
          </cell>
          <cell r="E438" t="str">
            <v>N/A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 t="str">
            <v>N/A</v>
          </cell>
          <cell r="P438" t="str">
            <v>N/A</v>
          </cell>
          <cell r="Q438" t="str">
            <v>N/A</v>
          </cell>
          <cell r="R438" t="str">
            <v>N/A</v>
          </cell>
          <cell r="S438" t="str">
            <v>N/A</v>
          </cell>
          <cell r="T438" t="str">
            <v>N/A</v>
          </cell>
          <cell r="U438" t="str">
            <v>N/A</v>
          </cell>
          <cell r="V438" t="str">
            <v>N/A</v>
          </cell>
          <cell r="W438" t="str">
            <v>N/A</v>
          </cell>
          <cell r="X438" t="str">
            <v>N/A</v>
          </cell>
          <cell r="Y438" t="str">
            <v>N/A</v>
          </cell>
          <cell r="Z438" t="str">
            <v>N/A</v>
          </cell>
          <cell r="AA438" t="str">
            <v>N/A</v>
          </cell>
          <cell r="AB438" t="str">
            <v>N/A</v>
          </cell>
          <cell r="AC438" t="str">
            <v>N/A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>
            <v>0</v>
          </cell>
        </row>
        <row r="439">
          <cell r="A439">
            <v>36899</v>
          </cell>
          <cell r="B439" t="str">
            <v>N/A</v>
          </cell>
          <cell r="C439" t="str">
            <v>N/A</v>
          </cell>
          <cell r="D439" t="str">
            <v>N/A</v>
          </cell>
          <cell r="E439" t="str">
            <v>N/A</v>
          </cell>
          <cell r="F439" t="str">
            <v>N/A</v>
          </cell>
          <cell r="G439" t="str">
            <v>N/A</v>
          </cell>
          <cell r="H439" t="str">
            <v>N/A</v>
          </cell>
          <cell r="I439" t="str">
            <v>N/A</v>
          </cell>
          <cell r="J439" t="str">
            <v>N/A</v>
          </cell>
          <cell r="K439" t="str">
            <v>N/A</v>
          </cell>
          <cell r="L439" t="str">
            <v>N/A</v>
          </cell>
          <cell r="M439" t="str">
            <v>N/A</v>
          </cell>
          <cell r="N439" t="str">
            <v>N/A</v>
          </cell>
          <cell r="O439" t="str">
            <v>N/A</v>
          </cell>
          <cell r="P439" t="str">
            <v>N/A</v>
          </cell>
          <cell r="Q439" t="str">
            <v>N/A</v>
          </cell>
          <cell r="R439" t="str">
            <v>N/A</v>
          </cell>
          <cell r="S439" t="str">
            <v>N/A</v>
          </cell>
          <cell r="T439" t="str">
            <v>N/A</v>
          </cell>
          <cell r="U439" t="str">
            <v>N/A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Z439" t="str">
            <v>N/A</v>
          </cell>
          <cell r="AA439" t="str">
            <v>N/A</v>
          </cell>
          <cell r="AB439" t="str">
            <v>N/A</v>
          </cell>
          <cell r="AC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>
            <v>0</v>
          </cell>
        </row>
        <row r="440">
          <cell r="A440">
            <v>36900</v>
          </cell>
          <cell r="B440" t="str">
            <v>N/A</v>
          </cell>
          <cell r="C440" t="str">
            <v>N/A</v>
          </cell>
          <cell r="D440" t="str">
            <v>N/A</v>
          </cell>
          <cell r="E440" t="str">
            <v>N/A</v>
          </cell>
          <cell r="F440" t="str">
            <v>N/A</v>
          </cell>
          <cell r="G440" t="str">
            <v>N/A</v>
          </cell>
          <cell r="H440" t="str">
            <v>N/A</v>
          </cell>
          <cell r="I440" t="str">
            <v>N/A</v>
          </cell>
          <cell r="J440" t="str">
            <v>N/A</v>
          </cell>
          <cell r="K440" t="str">
            <v>N/A</v>
          </cell>
          <cell r="L440" t="str">
            <v>N/A</v>
          </cell>
          <cell r="M440" t="str">
            <v>N/A</v>
          </cell>
          <cell r="N440" t="str">
            <v>N/A</v>
          </cell>
          <cell r="O440" t="str">
            <v>N/A</v>
          </cell>
          <cell r="P440" t="str">
            <v>N/A</v>
          </cell>
          <cell r="Q440" t="str">
            <v>N/A</v>
          </cell>
          <cell r="R440" t="str">
            <v>N/A</v>
          </cell>
          <cell r="S440" t="str">
            <v>N/A</v>
          </cell>
          <cell r="T440" t="str">
            <v>N/A</v>
          </cell>
          <cell r="U440" t="str">
            <v>N/A</v>
          </cell>
          <cell r="V440" t="str">
            <v>N/A</v>
          </cell>
          <cell r="W440" t="str">
            <v>N/A</v>
          </cell>
          <cell r="X440" t="str">
            <v>N/A</v>
          </cell>
          <cell r="Y440" t="str">
            <v>N/A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 t="str">
            <v>N/A</v>
          </cell>
          <cell r="AE440" t="str">
            <v>N/A</v>
          </cell>
          <cell r="AF440" t="str">
            <v>N/A</v>
          </cell>
          <cell r="AG440" t="str">
            <v>N/A</v>
          </cell>
          <cell r="AH440">
            <v>0</v>
          </cell>
        </row>
        <row r="441">
          <cell r="A441">
            <v>36901</v>
          </cell>
          <cell r="B441" t="str">
            <v>N/A</v>
          </cell>
          <cell r="C441" t="str">
            <v>N/A</v>
          </cell>
          <cell r="D441" t="str">
            <v>N/A</v>
          </cell>
          <cell r="E441" t="str">
            <v>N/A</v>
          </cell>
          <cell r="F441" t="str">
            <v>N/A</v>
          </cell>
          <cell r="G441" t="str">
            <v>N/A</v>
          </cell>
          <cell r="H441" t="str">
            <v>N/A</v>
          </cell>
          <cell r="I441" t="str">
            <v>N/A</v>
          </cell>
          <cell r="J441" t="str">
            <v>N/A</v>
          </cell>
          <cell r="K441" t="str">
            <v>N/A</v>
          </cell>
          <cell r="L441" t="str">
            <v>N/A</v>
          </cell>
          <cell r="M441" t="str">
            <v>N/A</v>
          </cell>
          <cell r="N441" t="str">
            <v>N/A</v>
          </cell>
          <cell r="O441" t="str">
            <v>N/A</v>
          </cell>
          <cell r="P441" t="str">
            <v>N/A</v>
          </cell>
          <cell r="Q441" t="str">
            <v>N/A</v>
          </cell>
          <cell r="R441" t="str">
            <v>N/A</v>
          </cell>
          <cell r="S441" t="str">
            <v>N/A</v>
          </cell>
          <cell r="T441" t="str">
            <v>N/A</v>
          </cell>
          <cell r="U441" t="str">
            <v>N/A</v>
          </cell>
          <cell r="V441" t="str">
            <v>N/A</v>
          </cell>
          <cell r="W441" t="str">
            <v>N/A</v>
          </cell>
          <cell r="X441" t="str">
            <v>N/A</v>
          </cell>
          <cell r="Y441" t="str">
            <v>N/A</v>
          </cell>
          <cell r="Z441" t="str">
            <v>N/A</v>
          </cell>
          <cell r="AA441" t="str">
            <v>N/A</v>
          </cell>
          <cell r="AB441" t="str">
            <v>N/A</v>
          </cell>
          <cell r="AC441" t="str">
            <v>N/A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>
            <v>0</v>
          </cell>
        </row>
        <row r="442">
          <cell r="A442">
            <v>36902</v>
          </cell>
          <cell r="B442" t="str">
            <v>N/A</v>
          </cell>
          <cell r="C442" t="str">
            <v>N/A</v>
          </cell>
          <cell r="D442" t="str">
            <v>N/A</v>
          </cell>
          <cell r="E442" t="str">
            <v>N/A</v>
          </cell>
          <cell r="F442" t="str">
            <v>N/A</v>
          </cell>
          <cell r="G442" t="str">
            <v>N/A</v>
          </cell>
          <cell r="H442" t="str">
            <v>N/A</v>
          </cell>
          <cell r="I442" t="str">
            <v>N/A</v>
          </cell>
          <cell r="J442" t="str">
            <v>N/A</v>
          </cell>
          <cell r="K442" t="str">
            <v>N/A</v>
          </cell>
          <cell r="L442" t="str">
            <v>N/A</v>
          </cell>
          <cell r="M442" t="str">
            <v>N/A</v>
          </cell>
          <cell r="N442" t="str">
            <v>N/A</v>
          </cell>
          <cell r="O442" t="str">
            <v>N/A</v>
          </cell>
          <cell r="P442" t="str">
            <v>N/A</v>
          </cell>
          <cell r="Q442" t="str">
            <v>N/A</v>
          </cell>
          <cell r="R442" t="str">
            <v>N/A</v>
          </cell>
          <cell r="S442" t="str">
            <v>N/A</v>
          </cell>
          <cell r="T442" t="str">
            <v>N/A</v>
          </cell>
          <cell r="U442" t="str">
            <v>N/A</v>
          </cell>
          <cell r="V442" t="str">
            <v>N/A</v>
          </cell>
          <cell r="W442" t="str">
            <v>N/A</v>
          </cell>
          <cell r="X442" t="str">
            <v>N/A</v>
          </cell>
          <cell r="Y442" t="str">
            <v>N/A</v>
          </cell>
          <cell r="Z442" t="str">
            <v>N/A</v>
          </cell>
          <cell r="AA442" t="str">
            <v>N/A</v>
          </cell>
          <cell r="AB442" t="str">
            <v>N/A</v>
          </cell>
          <cell r="AC442" t="str">
            <v>N/A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>
            <v>0</v>
          </cell>
        </row>
        <row r="443">
          <cell r="A443">
            <v>36903</v>
          </cell>
          <cell r="B443" t="str">
            <v>N/A</v>
          </cell>
          <cell r="C443" t="str">
            <v>N/A</v>
          </cell>
          <cell r="D443" t="str">
            <v>N/A</v>
          </cell>
          <cell r="E443" t="str">
            <v>N/A</v>
          </cell>
          <cell r="F443" t="str">
            <v>N/A</v>
          </cell>
          <cell r="G443" t="str">
            <v>N/A</v>
          </cell>
          <cell r="H443" t="str">
            <v>N/A</v>
          </cell>
          <cell r="I443" t="str">
            <v>N/A</v>
          </cell>
          <cell r="J443" t="str">
            <v>N/A</v>
          </cell>
          <cell r="K443" t="str">
            <v>N/A</v>
          </cell>
          <cell r="L443" t="str">
            <v>N/A</v>
          </cell>
          <cell r="M443" t="str">
            <v>N/A</v>
          </cell>
          <cell r="N443" t="str">
            <v>N/A</v>
          </cell>
          <cell r="O443" t="str">
            <v>N/A</v>
          </cell>
          <cell r="P443" t="str">
            <v>N/A</v>
          </cell>
          <cell r="Q443" t="str">
            <v>N/A</v>
          </cell>
          <cell r="R443" t="str">
            <v>N/A</v>
          </cell>
          <cell r="S443" t="str">
            <v>N/A</v>
          </cell>
          <cell r="T443" t="str">
            <v>N/A</v>
          </cell>
          <cell r="U443" t="str">
            <v>N/A</v>
          </cell>
          <cell r="V443" t="str">
            <v>N/A</v>
          </cell>
          <cell r="W443" t="str">
            <v>N/A</v>
          </cell>
          <cell r="X443" t="str">
            <v>N/A</v>
          </cell>
          <cell r="Y443" t="str">
            <v>N/A</v>
          </cell>
          <cell r="Z443" t="str">
            <v>N/A</v>
          </cell>
          <cell r="AA443" t="str">
            <v>N/A</v>
          </cell>
          <cell r="AB443" t="str">
            <v>N/A</v>
          </cell>
          <cell r="AC443" t="str">
            <v>N/A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>
            <v>0</v>
          </cell>
        </row>
        <row r="444">
          <cell r="A444">
            <v>36904</v>
          </cell>
          <cell r="B444" t="str">
            <v>N/A</v>
          </cell>
          <cell r="C444" t="str">
            <v>N/A</v>
          </cell>
          <cell r="D444" t="str">
            <v>N/A</v>
          </cell>
          <cell r="E444" t="str">
            <v>N/A</v>
          </cell>
          <cell r="F444" t="str">
            <v>N/A</v>
          </cell>
          <cell r="G444" t="str">
            <v>N/A</v>
          </cell>
          <cell r="H444" t="str">
            <v>N/A</v>
          </cell>
          <cell r="I444" t="str">
            <v>N/A</v>
          </cell>
          <cell r="J444" t="str">
            <v>N/A</v>
          </cell>
          <cell r="K444" t="str">
            <v>N/A</v>
          </cell>
          <cell r="L444" t="str">
            <v>N/A</v>
          </cell>
          <cell r="M444" t="str">
            <v>N/A</v>
          </cell>
          <cell r="N444" t="str">
            <v>N/A</v>
          </cell>
          <cell r="O444" t="str">
            <v>N/A</v>
          </cell>
          <cell r="P444" t="str">
            <v>N/A</v>
          </cell>
          <cell r="Q444" t="str">
            <v>N/A</v>
          </cell>
          <cell r="R444" t="str">
            <v>N/A</v>
          </cell>
          <cell r="S444" t="str">
            <v>N/A</v>
          </cell>
          <cell r="T444" t="str">
            <v>N/A</v>
          </cell>
          <cell r="U444" t="str">
            <v>N/A</v>
          </cell>
          <cell r="V444" t="str">
            <v>N/A</v>
          </cell>
          <cell r="W444" t="str">
            <v>N/A</v>
          </cell>
          <cell r="X444" t="str">
            <v>N/A</v>
          </cell>
          <cell r="Y444" t="str">
            <v>N/A</v>
          </cell>
          <cell r="Z444" t="str">
            <v>N/A</v>
          </cell>
          <cell r="AA444" t="str">
            <v>N/A</v>
          </cell>
          <cell r="AB444" t="str">
            <v>N/A</v>
          </cell>
          <cell r="AC444" t="str">
            <v>N/A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>
            <v>0</v>
          </cell>
        </row>
        <row r="445">
          <cell r="A445">
            <v>36905</v>
          </cell>
          <cell r="B445" t="str">
            <v>N/A</v>
          </cell>
          <cell r="C445" t="str">
            <v>N/A</v>
          </cell>
          <cell r="D445" t="str">
            <v>N/A</v>
          </cell>
          <cell r="E445" t="str">
            <v>N/A</v>
          </cell>
          <cell r="F445" t="str">
            <v>N/A</v>
          </cell>
          <cell r="G445" t="str">
            <v>N/A</v>
          </cell>
          <cell r="H445" t="str">
            <v>N/A</v>
          </cell>
          <cell r="I445" t="str">
            <v>N/A</v>
          </cell>
          <cell r="J445" t="str">
            <v>N/A</v>
          </cell>
          <cell r="K445" t="str">
            <v>N/A</v>
          </cell>
          <cell r="L445" t="str">
            <v>N/A</v>
          </cell>
          <cell r="M445" t="str">
            <v>N/A</v>
          </cell>
          <cell r="N445" t="str">
            <v>N/A</v>
          </cell>
          <cell r="O445" t="str">
            <v>N/A</v>
          </cell>
          <cell r="P445" t="str">
            <v>N/A</v>
          </cell>
          <cell r="Q445" t="str">
            <v>N/A</v>
          </cell>
          <cell r="R445" t="str">
            <v>N/A</v>
          </cell>
          <cell r="S445" t="str">
            <v>N/A</v>
          </cell>
          <cell r="T445" t="str">
            <v>N/A</v>
          </cell>
          <cell r="U445" t="str">
            <v>N/A</v>
          </cell>
          <cell r="V445" t="str">
            <v>N/A</v>
          </cell>
          <cell r="W445" t="str">
            <v>N/A</v>
          </cell>
          <cell r="X445" t="str">
            <v>N/A</v>
          </cell>
          <cell r="Y445" t="str">
            <v>N/A</v>
          </cell>
          <cell r="Z445" t="str">
            <v>N/A</v>
          </cell>
          <cell r="AA445" t="str">
            <v>N/A</v>
          </cell>
          <cell r="AB445" t="str">
            <v>N/A</v>
          </cell>
          <cell r="AC445" t="str">
            <v>N/A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>
            <v>0</v>
          </cell>
        </row>
        <row r="446">
          <cell r="A446">
            <v>36906</v>
          </cell>
          <cell r="B446" t="str">
            <v>N/A</v>
          </cell>
          <cell r="C446" t="str">
            <v>N/A</v>
          </cell>
          <cell r="D446" t="str">
            <v>N/A</v>
          </cell>
          <cell r="E446" t="str">
            <v>N/A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N/A</v>
          </cell>
          <cell r="J446" t="str">
            <v>N/A</v>
          </cell>
          <cell r="K446" t="str">
            <v>N/A</v>
          </cell>
          <cell r="L446" t="str">
            <v>N/A</v>
          </cell>
          <cell r="M446" t="str">
            <v>N/A</v>
          </cell>
          <cell r="N446" t="str">
            <v>N/A</v>
          </cell>
          <cell r="O446" t="str">
            <v>N/A</v>
          </cell>
          <cell r="P446" t="str">
            <v>N/A</v>
          </cell>
          <cell r="Q446" t="str">
            <v>N/A</v>
          </cell>
          <cell r="R446" t="str">
            <v>N/A</v>
          </cell>
          <cell r="S446" t="str">
            <v>N/A</v>
          </cell>
          <cell r="T446" t="str">
            <v>N/A</v>
          </cell>
          <cell r="U446" t="str">
            <v>N/A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Z446" t="str">
            <v>N/A</v>
          </cell>
          <cell r="AA446" t="str">
            <v>N/A</v>
          </cell>
          <cell r="AB446" t="str">
            <v>N/A</v>
          </cell>
          <cell r="AC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>
            <v>0</v>
          </cell>
        </row>
        <row r="447">
          <cell r="A447">
            <v>36907</v>
          </cell>
          <cell r="B447" t="str">
            <v>N/A</v>
          </cell>
          <cell r="C447" t="str">
            <v>N/A</v>
          </cell>
          <cell r="D447" t="str">
            <v>N/A</v>
          </cell>
          <cell r="E447" t="str">
            <v>N/A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N/A</v>
          </cell>
          <cell r="J447" t="str">
            <v>N/A</v>
          </cell>
          <cell r="K447" t="str">
            <v>N/A</v>
          </cell>
          <cell r="L447" t="str">
            <v>N/A</v>
          </cell>
          <cell r="M447" t="str">
            <v>N/A</v>
          </cell>
          <cell r="N447" t="str">
            <v>N/A</v>
          </cell>
          <cell r="O447" t="str">
            <v>N/A</v>
          </cell>
          <cell r="P447" t="str">
            <v>N/A</v>
          </cell>
          <cell r="Q447" t="str">
            <v>N/A</v>
          </cell>
          <cell r="R447" t="str">
            <v>N/A</v>
          </cell>
          <cell r="S447" t="str">
            <v>N/A</v>
          </cell>
          <cell r="T447" t="str">
            <v>N/A</v>
          </cell>
          <cell r="U447" t="str">
            <v>N/A</v>
          </cell>
          <cell r="V447" t="str">
            <v>N/A</v>
          </cell>
          <cell r="W447" t="str">
            <v>N/A</v>
          </cell>
          <cell r="X447" t="str">
            <v>N/A</v>
          </cell>
          <cell r="Y447" t="str">
            <v>N/A</v>
          </cell>
          <cell r="Z447" t="str">
            <v>N/A</v>
          </cell>
          <cell r="AA447" t="str">
            <v>N/A</v>
          </cell>
          <cell r="AB447" t="str">
            <v>N/A</v>
          </cell>
          <cell r="AC447" t="str">
            <v>N/A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>
            <v>0</v>
          </cell>
        </row>
        <row r="448">
          <cell r="A448">
            <v>36908</v>
          </cell>
          <cell r="B448" t="str">
            <v>N/A</v>
          </cell>
          <cell r="C448" t="str">
            <v>N/A</v>
          </cell>
          <cell r="D448" t="str">
            <v>N/A</v>
          </cell>
          <cell r="E448" t="str">
            <v>N/A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N/A</v>
          </cell>
          <cell r="J448" t="str">
            <v>N/A</v>
          </cell>
          <cell r="K448" t="str">
            <v>N/A</v>
          </cell>
          <cell r="L448" t="str">
            <v>N/A</v>
          </cell>
          <cell r="M448" t="str">
            <v>N/A</v>
          </cell>
          <cell r="N448" t="str">
            <v>N/A</v>
          </cell>
          <cell r="O448" t="str">
            <v>N/A</v>
          </cell>
          <cell r="P448" t="str">
            <v>N/A</v>
          </cell>
          <cell r="Q448" t="str">
            <v>N/A</v>
          </cell>
          <cell r="R448" t="str">
            <v>N/A</v>
          </cell>
          <cell r="S448" t="str">
            <v>N/A</v>
          </cell>
          <cell r="T448" t="str">
            <v>N/A</v>
          </cell>
          <cell r="U448" t="str">
            <v>N/A</v>
          </cell>
          <cell r="V448" t="str">
            <v>N/A</v>
          </cell>
          <cell r="W448" t="str">
            <v>N/A</v>
          </cell>
          <cell r="X448" t="str">
            <v>N/A</v>
          </cell>
          <cell r="Y448" t="str">
            <v>N/A</v>
          </cell>
          <cell r="Z448" t="str">
            <v>N/A</v>
          </cell>
          <cell r="AA448" t="str">
            <v>N/A</v>
          </cell>
          <cell r="AB448" t="str">
            <v>N/A</v>
          </cell>
          <cell r="AC448" t="str">
            <v>N/A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>
            <v>0</v>
          </cell>
        </row>
        <row r="449">
          <cell r="A449">
            <v>36909</v>
          </cell>
          <cell r="B449" t="str">
            <v>N/A</v>
          </cell>
          <cell r="C449" t="str">
            <v>N/A</v>
          </cell>
          <cell r="D449" t="str">
            <v>N/A</v>
          </cell>
          <cell r="E449" t="str">
            <v>N/A</v>
          </cell>
          <cell r="F449" t="str">
            <v>N/A</v>
          </cell>
          <cell r="G449" t="str">
            <v>N/A</v>
          </cell>
          <cell r="H449" t="str">
            <v>N/A</v>
          </cell>
          <cell r="I449" t="str">
            <v>N/A</v>
          </cell>
          <cell r="J449" t="str">
            <v>N/A</v>
          </cell>
          <cell r="K449" t="str">
            <v>N/A</v>
          </cell>
          <cell r="L449" t="str">
            <v>N/A</v>
          </cell>
          <cell r="M449" t="str">
            <v>N/A</v>
          </cell>
          <cell r="N449" t="str">
            <v>N/A</v>
          </cell>
          <cell r="O449" t="str">
            <v>N/A</v>
          </cell>
          <cell r="P449" t="str">
            <v>N/A</v>
          </cell>
          <cell r="Q449" t="str">
            <v>N/A</v>
          </cell>
          <cell r="R449" t="str">
            <v>N/A</v>
          </cell>
          <cell r="S449" t="str">
            <v>N/A</v>
          </cell>
          <cell r="T449" t="str">
            <v>N/A</v>
          </cell>
          <cell r="U449" t="str">
            <v>N/A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Z449" t="str">
            <v>N/A</v>
          </cell>
          <cell r="AA449" t="str">
            <v>N/A</v>
          </cell>
          <cell r="AB449" t="str">
            <v>N/A</v>
          </cell>
          <cell r="AC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>
            <v>0</v>
          </cell>
        </row>
        <row r="450">
          <cell r="A450">
            <v>36910</v>
          </cell>
          <cell r="B450" t="str">
            <v>N/A</v>
          </cell>
          <cell r="C450" t="str">
            <v>N/A</v>
          </cell>
          <cell r="D450" t="str">
            <v>N/A</v>
          </cell>
          <cell r="E450" t="str">
            <v>N/A</v>
          </cell>
          <cell r="F450" t="str">
            <v>N/A</v>
          </cell>
          <cell r="G450" t="str">
            <v>N/A</v>
          </cell>
          <cell r="H450" t="str">
            <v>N/A</v>
          </cell>
          <cell r="I450" t="str">
            <v>N/A</v>
          </cell>
          <cell r="J450" t="str">
            <v>N/A</v>
          </cell>
          <cell r="K450" t="str">
            <v>N/A</v>
          </cell>
          <cell r="L450" t="str">
            <v>N/A</v>
          </cell>
          <cell r="M450" t="str">
            <v>N/A</v>
          </cell>
          <cell r="N450" t="str">
            <v>N/A</v>
          </cell>
          <cell r="O450" t="str">
            <v>N/A</v>
          </cell>
          <cell r="P450" t="str">
            <v>N/A</v>
          </cell>
          <cell r="Q450" t="str">
            <v>N/A</v>
          </cell>
          <cell r="R450" t="str">
            <v>N/A</v>
          </cell>
          <cell r="S450" t="str">
            <v>N/A</v>
          </cell>
          <cell r="T450" t="str">
            <v>N/A</v>
          </cell>
          <cell r="U450" t="str">
            <v>N/A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Z450" t="str">
            <v>N/A</v>
          </cell>
          <cell r="AA450" t="str">
            <v>N/A</v>
          </cell>
          <cell r="AB450" t="str">
            <v>N/A</v>
          </cell>
          <cell r="AC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>
            <v>0</v>
          </cell>
        </row>
        <row r="451">
          <cell r="A451">
            <v>36911</v>
          </cell>
          <cell r="B451" t="str">
            <v>N/A</v>
          </cell>
          <cell r="C451" t="str">
            <v>N/A</v>
          </cell>
          <cell r="D451" t="str">
            <v>N/A</v>
          </cell>
          <cell r="E451" t="str">
            <v>N/A</v>
          </cell>
          <cell r="F451" t="str">
            <v>N/A</v>
          </cell>
          <cell r="G451" t="str">
            <v>N/A</v>
          </cell>
          <cell r="H451" t="str">
            <v>N/A</v>
          </cell>
          <cell r="I451" t="str">
            <v>N/A</v>
          </cell>
          <cell r="J451" t="str">
            <v>N/A</v>
          </cell>
          <cell r="K451" t="str">
            <v>N/A</v>
          </cell>
          <cell r="L451" t="str">
            <v>N/A</v>
          </cell>
          <cell r="M451" t="str">
            <v>N/A</v>
          </cell>
          <cell r="N451" t="str">
            <v>N/A</v>
          </cell>
          <cell r="O451" t="str">
            <v>N/A</v>
          </cell>
          <cell r="P451" t="str">
            <v>N/A</v>
          </cell>
          <cell r="Q451" t="str">
            <v>N/A</v>
          </cell>
          <cell r="R451" t="str">
            <v>N/A</v>
          </cell>
          <cell r="S451" t="str">
            <v>N/A</v>
          </cell>
          <cell r="T451" t="str">
            <v>N/A</v>
          </cell>
          <cell r="U451" t="str">
            <v>N/A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Z451" t="str">
            <v>N/A</v>
          </cell>
          <cell r="AA451" t="str">
            <v>N/A</v>
          </cell>
          <cell r="AB451" t="str">
            <v>N/A</v>
          </cell>
          <cell r="AC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>
            <v>0</v>
          </cell>
        </row>
        <row r="452">
          <cell r="A452">
            <v>36912</v>
          </cell>
          <cell r="B452" t="str">
            <v>N/A</v>
          </cell>
          <cell r="C452" t="str">
            <v>N/A</v>
          </cell>
          <cell r="D452" t="str">
            <v>N/A</v>
          </cell>
          <cell r="E452" t="str">
            <v>N/A</v>
          </cell>
          <cell r="F452" t="str">
            <v>N/A</v>
          </cell>
          <cell r="G452" t="str">
            <v>N/A</v>
          </cell>
          <cell r="H452" t="str">
            <v>N/A</v>
          </cell>
          <cell r="I452" t="str">
            <v>N/A</v>
          </cell>
          <cell r="J452" t="str">
            <v>N/A</v>
          </cell>
          <cell r="K452" t="str">
            <v>N/A</v>
          </cell>
          <cell r="L452" t="str">
            <v>N/A</v>
          </cell>
          <cell r="M452" t="str">
            <v>N/A</v>
          </cell>
          <cell r="N452" t="str">
            <v>N/A</v>
          </cell>
          <cell r="O452" t="str">
            <v>N/A</v>
          </cell>
          <cell r="P452" t="str">
            <v>N/A</v>
          </cell>
          <cell r="Q452" t="str">
            <v>N/A</v>
          </cell>
          <cell r="R452" t="str">
            <v>N/A</v>
          </cell>
          <cell r="S452" t="str">
            <v>N/A</v>
          </cell>
          <cell r="T452" t="str">
            <v>N/A</v>
          </cell>
          <cell r="U452" t="str">
            <v>N/A</v>
          </cell>
          <cell r="V452" t="str">
            <v>N/A</v>
          </cell>
          <cell r="W452" t="str">
            <v>N/A</v>
          </cell>
          <cell r="X452" t="str">
            <v>N/A</v>
          </cell>
          <cell r="Y452" t="str">
            <v>N/A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 t="str">
            <v>N/A</v>
          </cell>
          <cell r="AE452" t="str">
            <v>N/A</v>
          </cell>
          <cell r="AF452" t="str">
            <v>N/A</v>
          </cell>
          <cell r="AG452" t="str">
            <v>N/A</v>
          </cell>
          <cell r="AH452">
            <v>0</v>
          </cell>
        </row>
        <row r="453">
          <cell r="A453">
            <v>36913</v>
          </cell>
          <cell r="B453" t="str">
            <v>N/A</v>
          </cell>
          <cell r="C453" t="str">
            <v>N/A</v>
          </cell>
          <cell r="D453" t="str">
            <v>N/A</v>
          </cell>
          <cell r="E453" t="str">
            <v>N/A</v>
          </cell>
          <cell r="F453" t="str">
            <v>N/A</v>
          </cell>
          <cell r="G453" t="str">
            <v>N/A</v>
          </cell>
          <cell r="H453" t="str">
            <v>N/A</v>
          </cell>
          <cell r="I453" t="str">
            <v>N/A</v>
          </cell>
          <cell r="J453" t="str">
            <v>N/A</v>
          </cell>
          <cell r="K453" t="str">
            <v>N/A</v>
          </cell>
          <cell r="L453" t="str">
            <v>N/A</v>
          </cell>
          <cell r="M453" t="str">
            <v>N/A</v>
          </cell>
          <cell r="N453" t="str">
            <v>N/A</v>
          </cell>
          <cell r="O453" t="str">
            <v>N/A</v>
          </cell>
          <cell r="P453" t="str">
            <v>N/A</v>
          </cell>
          <cell r="Q453" t="str">
            <v>N/A</v>
          </cell>
          <cell r="R453" t="str">
            <v>N/A</v>
          </cell>
          <cell r="S453" t="str">
            <v>N/A</v>
          </cell>
          <cell r="T453" t="str">
            <v>N/A</v>
          </cell>
          <cell r="U453" t="str">
            <v>N/A</v>
          </cell>
          <cell r="V453" t="str">
            <v>N/A</v>
          </cell>
          <cell r="W453" t="str">
            <v>N/A</v>
          </cell>
          <cell r="X453" t="str">
            <v>N/A</v>
          </cell>
          <cell r="Y453" t="str">
            <v>N/A</v>
          </cell>
          <cell r="Z453" t="str">
            <v>N/A</v>
          </cell>
          <cell r="AA453" t="str">
            <v>N/A</v>
          </cell>
          <cell r="AB453" t="str">
            <v>N/A</v>
          </cell>
          <cell r="AC453" t="str">
            <v>N/A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>
            <v>0</v>
          </cell>
        </row>
        <row r="454">
          <cell r="A454">
            <v>36914</v>
          </cell>
          <cell r="B454" t="str">
            <v>N/A</v>
          </cell>
          <cell r="C454" t="str">
            <v>N/A</v>
          </cell>
          <cell r="D454" t="str">
            <v>N/A</v>
          </cell>
          <cell r="E454" t="str">
            <v>N/A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N/A</v>
          </cell>
          <cell r="J454" t="str">
            <v>N/A</v>
          </cell>
          <cell r="K454" t="str">
            <v>N/A</v>
          </cell>
          <cell r="L454" t="str">
            <v>N/A</v>
          </cell>
          <cell r="M454" t="str">
            <v>N/A</v>
          </cell>
          <cell r="N454" t="str">
            <v>N/A</v>
          </cell>
          <cell r="O454" t="str">
            <v>N/A</v>
          </cell>
          <cell r="P454" t="str">
            <v>N/A</v>
          </cell>
          <cell r="Q454" t="str">
            <v>N/A</v>
          </cell>
          <cell r="R454" t="str">
            <v>N/A</v>
          </cell>
          <cell r="S454" t="str">
            <v>N/A</v>
          </cell>
          <cell r="T454" t="str">
            <v>N/A</v>
          </cell>
          <cell r="U454" t="str">
            <v>N/A</v>
          </cell>
          <cell r="V454" t="str">
            <v>N/A</v>
          </cell>
          <cell r="W454" t="str">
            <v>N/A</v>
          </cell>
          <cell r="X454" t="str">
            <v>N/A</v>
          </cell>
          <cell r="Y454" t="str">
            <v>N/A</v>
          </cell>
          <cell r="Z454" t="str">
            <v>N/A</v>
          </cell>
          <cell r="AA454" t="str">
            <v>N/A</v>
          </cell>
          <cell r="AB454" t="str">
            <v>N/A</v>
          </cell>
          <cell r="AC454" t="str">
            <v>N/A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>
            <v>0</v>
          </cell>
        </row>
        <row r="455">
          <cell r="A455">
            <v>36915</v>
          </cell>
          <cell r="B455" t="str">
            <v>N/A</v>
          </cell>
          <cell r="C455" t="str">
            <v>N/A</v>
          </cell>
          <cell r="D455" t="str">
            <v>N/A</v>
          </cell>
          <cell r="E455" t="str">
            <v>N/A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 t="str">
            <v>N/A</v>
          </cell>
          <cell r="O455" t="str">
            <v>N/A</v>
          </cell>
          <cell r="P455" t="str">
            <v>N/A</v>
          </cell>
          <cell r="Q455" t="str">
            <v>N/A</v>
          </cell>
          <cell r="R455" t="str">
            <v>N/A</v>
          </cell>
          <cell r="S455" t="str">
            <v>N/A</v>
          </cell>
          <cell r="T455" t="str">
            <v>N/A</v>
          </cell>
          <cell r="U455" t="str">
            <v>N/A</v>
          </cell>
          <cell r="V455" t="str">
            <v>N/A</v>
          </cell>
          <cell r="W455" t="str">
            <v>N/A</v>
          </cell>
          <cell r="X455" t="str">
            <v>N/A</v>
          </cell>
          <cell r="Y455" t="str">
            <v>N/A</v>
          </cell>
          <cell r="Z455" t="str">
            <v>N/A</v>
          </cell>
          <cell r="AA455" t="str">
            <v>N/A</v>
          </cell>
          <cell r="AB455" t="str">
            <v>N/A</v>
          </cell>
          <cell r="AC455" t="str">
            <v>N/A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>
            <v>0</v>
          </cell>
        </row>
        <row r="456">
          <cell r="A456">
            <v>36916</v>
          </cell>
          <cell r="B456" t="str">
            <v>N/A</v>
          </cell>
          <cell r="C456" t="str">
            <v>N/A</v>
          </cell>
          <cell r="D456" t="str">
            <v>N/A</v>
          </cell>
          <cell r="E456" t="str">
            <v>N/A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N/A</v>
          </cell>
          <cell r="J456" t="str">
            <v>N/A</v>
          </cell>
          <cell r="K456" t="str">
            <v>N/A</v>
          </cell>
          <cell r="L456" t="str">
            <v>N/A</v>
          </cell>
          <cell r="M456" t="str">
            <v>N/A</v>
          </cell>
          <cell r="N456" t="str">
            <v>N/A</v>
          </cell>
          <cell r="O456" t="str">
            <v>N/A</v>
          </cell>
          <cell r="P456" t="str">
            <v>N/A</v>
          </cell>
          <cell r="Q456" t="str">
            <v>N/A</v>
          </cell>
          <cell r="R456" t="str">
            <v>N/A</v>
          </cell>
          <cell r="S456" t="str">
            <v>N/A</v>
          </cell>
          <cell r="T456" t="str">
            <v>N/A</v>
          </cell>
          <cell r="U456" t="str">
            <v>N/A</v>
          </cell>
          <cell r="V456" t="str">
            <v>N/A</v>
          </cell>
          <cell r="W456" t="str">
            <v>N/A</v>
          </cell>
          <cell r="X456" t="str">
            <v>N/A</v>
          </cell>
          <cell r="Y456" t="str">
            <v>N/A</v>
          </cell>
          <cell r="Z456" t="str">
            <v>N/A</v>
          </cell>
          <cell r="AA456" t="str">
            <v>N/A</v>
          </cell>
          <cell r="AB456" t="str">
            <v>N/A</v>
          </cell>
          <cell r="AC456" t="str">
            <v>N/A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>
            <v>0</v>
          </cell>
        </row>
        <row r="457">
          <cell r="A457">
            <v>36917</v>
          </cell>
          <cell r="B457" t="str">
            <v>N/A</v>
          </cell>
          <cell r="C457" t="str">
            <v>N/A</v>
          </cell>
          <cell r="D457" t="str">
            <v>N/A</v>
          </cell>
          <cell r="E457" t="str">
            <v>N/A</v>
          </cell>
          <cell r="F457" t="str">
            <v>N/A</v>
          </cell>
          <cell r="G457" t="str">
            <v>N/A</v>
          </cell>
          <cell r="H457" t="str">
            <v>N/A</v>
          </cell>
          <cell r="I457" t="str">
            <v>N/A</v>
          </cell>
          <cell r="J457" t="str">
            <v>N/A</v>
          </cell>
          <cell r="K457" t="str">
            <v>N/A</v>
          </cell>
          <cell r="L457" t="str">
            <v>N/A</v>
          </cell>
          <cell r="M457" t="str">
            <v>N/A</v>
          </cell>
          <cell r="N457" t="str">
            <v>N/A</v>
          </cell>
          <cell r="O457" t="str">
            <v>N/A</v>
          </cell>
          <cell r="P457" t="str">
            <v>N/A</v>
          </cell>
          <cell r="Q457" t="str">
            <v>N/A</v>
          </cell>
          <cell r="R457" t="str">
            <v>N/A</v>
          </cell>
          <cell r="S457" t="str">
            <v>N/A</v>
          </cell>
          <cell r="T457" t="str">
            <v>N/A</v>
          </cell>
          <cell r="U457" t="str">
            <v>N/A</v>
          </cell>
          <cell r="V457" t="str">
            <v>N/A</v>
          </cell>
          <cell r="W457" t="str">
            <v>N/A</v>
          </cell>
          <cell r="X457" t="str">
            <v>N/A</v>
          </cell>
          <cell r="Y457" t="str">
            <v>N/A</v>
          </cell>
          <cell r="Z457" t="str">
            <v>N/A</v>
          </cell>
          <cell r="AA457" t="str">
            <v>N/A</v>
          </cell>
          <cell r="AB457" t="str">
            <v>N/A</v>
          </cell>
          <cell r="AC457" t="str">
            <v>N/A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>
            <v>0</v>
          </cell>
        </row>
        <row r="458">
          <cell r="A458">
            <v>36918</v>
          </cell>
          <cell r="B458" t="str">
            <v>N/A</v>
          </cell>
          <cell r="C458" t="str">
            <v>N/A</v>
          </cell>
          <cell r="D458" t="str">
            <v>N/A</v>
          </cell>
          <cell r="E458" t="str">
            <v>N/A</v>
          </cell>
          <cell r="F458" t="str">
            <v>N/A</v>
          </cell>
          <cell r="G458" t="str">
            <v>N/A</v>
          </cell>
          <cell r="H458" t="str">
            <v>N/A</v>
          </cell>
          <cell r="I458" t="str">
            <v>N/A</v>
          </cell>
          <cell r="J458" t="str">
            <v>N/A</v>
          </cell>
          <cell r="K458" t="str">
            <v>N/A</v>
          </cell>
          <cell r="L458" t="str">
            <v>N/A</v>
          </cell>
          <cell r="M458" t="str">
            <v>N/A</v>
          </cell>
          <cell r="N458" t="str">
            <v>N/A</v>
          </cell>
          <cell r="O458" t="str">
            <v>N/A</v>
          </cell>
          <cell r="P458" t="str">
            <v>N/A</v>
          </cell>
          <cell r="Q458" t="str">
            <v>N/A</v>
          </cell>
          <cell r="R458" t="str">
            <v>N/A</v>
          </cell>
          <cell r="S458" t="str">
            <v>N/A</v>
          </cell>
          <cell r="T458" t="str">
            <v>N/A</v>
          </cell>
          <cell r="U458" t="str">
            <v>N/A</v>
          </cell>
          <cell r="V458" t="str">
            <v>N/A</v>
          </cell>
          <cell r="W458" t="str">
            <v>N/A</v>
          </cell>
          <cell r="X458" t="str">
            <v>N/A</v>
          </cell>
          <cell r="Y458" t="str">
            <v>N/A</v>
          </cell>
          <cell r="Z458" t="str">
            <v>N/A</v>
          </cell>
          <cell r="AA458" t="str">
            <v>N/A</v>
          </cell>
          <cell r="AB458" t="str">
            <v>N/A</v>
          </cell>
          <cell r="AC458" t="str">
            <v>N/A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>
            <v>0</v>
          </cell>
        </row>
        <row r="459">
          <cell r="A459">
            <v>36919</v>
          </cell>
          <cell r="B459" t="str">
            <v>N/A</v>
          </cell>
          <cell r="C459" t="str">
            <v>N/A</v>
          </cell>
          <cell r="D459" t="str">
            <v>N/A</v>
          </cell>
          <cell r="E459" t="str">
            <v>N/A</v>
          </cell>
          <cell r="F459" t="str">
            <v>N/A</v>
          </cell>
          <cell r="G459" t="str">
            <v>N/A</v>
          </cell>
          <cell r="H459" t="str">
            <v>N/A</v>
          </cell>
          <cell r="I459" t="str">
            <v>N/A</v>
          </cell>
          <cell r="J459" t="str">
            <v>N/A</v>
          </cell>
          <cell r="K459" t="str">
            <v>N/A</v>
          </cell>
          <cell r="L459" t="str">
            <v>N/A</v>
          </cell>
          <cell r="M459" t="str">
            <v>N/A</v>
          </cell>
          <cell r="N459" t="str">
            <v>N/A</v>
          </cell>
          <cell r="O459" t="str">
            <v>N/A</v>
          </cell>
          <cell r="P459" t="str">
            <v>N/A</v>
          </cell>
          <cell r="Q459" t="str">
            <v>N/A</v>
          </cell>
          <cell r="R459" t="str">
            <v>N/A</v>
          </cell>
          <cell r="S459" t="str">
            <v>N/A</v>
          </cell>
          <cell r="T459" t="str">
            <v>N/A</v>
          </cell>
          <cell r="U459" t="str">
            <v>N/A</v>
          </cell>
          <cell r="V459" t="str">
            <v>N/A</v>
          </cell>
          <cell r="W459" t="str">
            <v>N/A</v>
          </cell>
          <cell r="X459" t="str">
            <v>N/A</v>
          </cell>
          <cell r="Y459" t="str">
            <v>N/A</v>
          </cell>
          <cell r="Z459" t="str">
            <v>N/A</v>
          </cell>
          <cell r="AA459" t="str">
            <v>N/A</v>
          </cell>
          <cell r="AB459" t="str">
            <v>N/A</v>
          </cell>
          <cell r="AC459" t="str">
            <v>N/A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>
            <v>0</v>
          </cell>
        </row>
        <row r="460">
          <cell r="A460">
            <v>36920</v>
          </cell>
          <cell r="B460" t="str">
            <v>N/A</v>
          </cell>
          <cell r="C460" t="str">
            <v>N/A</v>
          </cell>
          <cell r="D460" t="str">
            <v>N/A</v>
          </cell>
          <cell r="E460" t="str">
            <v>N/A</v>
          </cell>
          <cell r="F460" t="str">
            <v>N/A</v>
          </cell>
          <cell r="G460" t="str">
            <v>N/A</v>
          </cell>
          <cell r="H460" t="str">
            <v>N/A</v>
          </cell>
          <cell r="I460" t="str">
            <v>N/A</v>
          </cell>
          <cell r="J460" t="str">
            <v>N/A</v>
          </cell>
          <cell r="K460" t="str">
            <v>N/A</v>
          </cell>
          <cell r="L460" t="str">
            <v>N/A</v>
          </cell>
          <cell r="M460" t="str">
            <v>N/A</v>
          </cell>
          <cell r="N460" t="str">
            <v>N/A</v>
          </cell>
          <cell r="O460" t="str">
            <v>N/A</v>
          </cell>
          <cell r="P460" t="str">
            <v>N/A</v>
          </cell>
          <cell r="Q460" t="str">
            <v>N/A</v>
          </cell>
          <cell r="R460" t="str">
            <v>N/A</v>
          </cell>
          <cell r="S460" t="str">
            <v>N/A</v>
          </cell>
          <cell r="T460" t="str">
            <v>N/A</v>
          </cell>
          <cell r="U460" t="str">
            <v>N/A</v>
          </cell>
          <cell r="V460" t="str">
            <v>N/A</v>
          </cell>
          <cell r="W460" t="str">
            <v>N/A</v>
          </cell>
          <cell r="X460" t="str">
            <v>N/A</v>
          </cell>
          <cell r="Y460" t="str">
            <v>N/A</v>
          </cell>
          <cell r="Z460" t="str">
            <v>N/A</v>
          </cell>
          <cell r="AA460" t="str">
            <v>N/A</v>
          </cell>
          <cell r="AB460" t="str">
            <v>N/A</v>
          </cell>
          <cell r="AC460" t="str">
            <v>N/A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>
            <v>0</v>
          </cell>
        </row>
        <row r="461">
          <cell r="A461">
            <v>36921</v>
          </cell>
          <cell r="B461" t="str">
            <v>N/A</v>
          </cell>
          <cell r="C461" t="str">
            <v>N/A</v>
          </cell>
          <cell r="D461" t="str">
            <v>N/A</v>
          </cell>
          <cell r="E461" t="str">
            <v>N/A</v>
          </cell>
          <cell r="F461" t="str">
            <v>N/A</v>
          </cell>
          <cell r="G461" t="str">
            <v>N/A</v>
          </cell>
          <cell r="H461" t="str">
            <v>N/A</v>
          </cell>
          <cell r="I461" t="str">
            <v>N/A</v>
          </cell>
          <cell r="J461" t="str">
            <v>N/A</v>
          </cell>
          <cell r="K461" t="str">
            <v>N/A</v>
          </cell>
          <cell r="L461" t="str">
            <v>N/A</v>
          </cell>
          <cell r="M461" t="str">
            <v>N/A</v>
          </cell>
          <cell r="N461" t="str">
            <v>N/A</v>
          </cell>
          <cell r="O461" t="str">
            <v>N/A</v>
          </cell>
          <cell r="P461" t="str">
            <v>N/A</v>
          </cell>
          <cell r="Q461" t="str">
            <v>N/A</v>
          </cell>
          <cell r="R461" t="str">
            <v>N/A</v>
          </cell>
          <cell r="S461" t="str">
            <v>N/A</v>
          </cell>
          <cell r="T461" t="str">
            <v>N/A</v>
          </cell>
          <cell r="U461" t="str">
            <v>N/A</v>
          </cell>
          <cell r="V461" t="str">
            <v>N/A</v>
          </cell>
          <cell r="W461" t="str">
            <v>N/A</v>
          </cell>
          <cell r="X461" t="str">
            <v>N/A</v>
          </cell>
          <cell r="Y461" t="str">
            <v>N/A</v>
          </cell>
          <cell r="Z461" t="str">
            <v>N/A</v>
          </cell>
          <cell r="AA461" t="str">
            <v>N/A</v>
          </cell>
          <cell r="AB461" t="str">
            <v>N/A</v>
          </cell>
          <cell r="AC461" t="str">
            <v>N/A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>
            <v>0</v>
          </cell>
        </row>
        <row r="462">
          <cell r="A462">
            <v>36922</v>
          </cell>
          <cell r="B462" t="str">
            <v>N/A</v>
          </cell>
          <cell r="C462" t="str">
            <v>N/A</v>
          </cell>
          <cell r="D462" t="str">
            <v>N/A</v>
          </cell>
          <cell r="E462" t="str">
            <v>N/A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N/A</v>
          </cell>
          <cell r="J462" t="str">
            <v>N/A</v>
          </cell>
          <cell r="K462" t="str">
            <v>N/A</v>
          </cell>
          <cell r="L462" t="str">
            <v>N/A</v>
          </cell>
          <cell r="M462" t="str">
            <v>N/A</v>
          </cell>
          <cell r="N462" t="str">
            <v>N/A</v>
          </cell>
          <cell r="O462" t="str">
            <v>N/A</v>
          </cell>
          <cell r="P462" t="str">
            <v>N/A</v>
          </cell>
          <cell r="Q462" t="str">
            <v>N/A</v>
          </cell>
          <cell r="R462" t="str">
            <v>N/A</v>
          </cell>
          <cell r="S462" t="str">
            <v>N/A</v>
          </cell>
          <cell r="T462" t="str">
            <v>N/A</v>
          </cell>
          <cell r="U462" t="str">
            <v>N/A</v>
          </cell>
          <cell r="V462" t="str">
            <v>N/A</v>
          </cell>
          <cell r="W462" t="str">
            <v>N/A</v>
          </cell>
          <cell r="X462" t="str">
            <v>N/A</v>
          </cell>
          <cell r="Y462" t="str">
            <v>N/A</v>
          </cell>
          <cell r="Z462" t="str">
            <v>N/A</v>
          </cell>
          <cell r="AA462" t="str">
            <v>N/A</v>
          </cell>
          <cell r="AB462" t="str">
            <v>N/A</v>
          </cell>
          <cell r="AC462" t="str">
            <v>N/A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>
            <v>0</v>
          </cell>
        </row>
        <row r="463">
          <cell r="A463">
            <v>36923</v>
          </cell>
          <cell r="B463" t="str">
            <v>N/A</v>
          </cell>
          <cell r="C463" t="str">
            <v>N/A</v>
          </cell>
          <cell r="D463" t="str">
            <v>N/A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 t="str">
            <v>N/A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  <cell r="X463" t="str">
            <v>N/A</v>
          </cell>
          <cell r="Y463" t="str">
            <v>N/A</v>
          </cell>
          <cell r="Z463" t="str">
            <v>N/A</v>
          </cell>
          <cell r="AA463" t="str">
            <v>N/A</v>
          </cell>
          <cell r="AB463" t="str">
            <v>N/A</v>
          </cell>
          <cell r="AC463" t="str">
            <v>N/A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>
            <v>0</v>
          </cell>
        </row>
        <row r="464">
          <cell r="A464">
            <v>36924</v>
          </cell>
          <cell r="B464" t="str">
            <v>N/A</v>
          </cell>
          <cell r="C464" t="str">
            <v>N/A</v>
          </cell>
          <cell r="D464" t="str">
            <v>N/A</v>
          </cell>
          <cell r="E464" t="str">
            <v>N/A</v>
          </cell>
          <cell r="F464" t="str">
            <v>N/A</v>
          </cell>
          <cell r="G464" t="str">
            <v>N/A</v>
          </cell>
          <cell r="H464" t="str">
            <v>N/A</v>
          </cell>
          <cell r="I464" t="str">
            <v>N/A</v>
          </cell>
          <cell r="J464" t="str">
            <v>N/A</v>
          </cell>
          <cell r="K464" t="str">
            <v>N/A</v>
          </cell>
          <cell r="L464" t="str">
            <v>N/A</v>
          </cell>
          <cell r="M464" t="str">
            <v>N/A</v>
          </cell>
          <cell r="N464" t="str">
            <v>N/A</v>
          </cell>
          <cell r="O464" t="str">
            <v>N/A</v>
          </cell>
          <cell r="P464" t="str">
            <v>N/A</v>
          </cell>
          <cell r="Q464" t="str">
            <v>N/A</v>
          </cell>
          <cell r="R464" t="str">
            <v>N/A</v>
          </cell>
          <cell r="S464" t="str">
            <v>N/A</v>
          </cell>
          <cell r="T464" t="str">
            <v>N/A</v>
          </cell>
          <cell r="U464" t="str">
            <v>N/A</v>
          </cell>
          <cell r="V464" t="str">
            <v>N/A</v>
          </cell>
          <cell r="W464" t="str">
            <v>N/A</v>
          </cell>
          <cell r="X464" t="str">
            <v>N/A</v>
          </cell>
          <cell r="Y464" t="str">
            <v>N/A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 t="str">
            <v>N/A</v>
          </cell>
          <cell r="AE464" t="str">
            <v>N/A</v>
          </cell>
          <cell r="AF464" t="str">
            <v>N/A</v>
          </cell>
          <cell r="AG464" t="str">
            <v>N/A</v>
          </cell>
          <cell r="AH464">
            <v>0</v>
          </cell>
        </row>
        <row r="465">
          <cell r="A465">
            <v>36925</v>
          </cell>
          <cell r="B465" t="str">
            <v>N/A</v>
          </cell>
          <cell r="C465" t="str">
            <v>N/A</v>
          </cell>
          <cell r="D465" t="str">
            <v>N/A</v>
          </cell>
          <cell r="E465" t="str">
            <v>N/A</v>
          </cell>
          <cell r="F465" t="str">
            <v>N/A</v>
          </cell>
          <cell r="G465" t="str">
            <v>N/A</v>
          </cell>
          <cell r="H465" t="str">
            <v>N/A</v>
          </cell>
          <cell r="I465" t="str">
            <v>N/A</v>
          </cell>
          <cell r="J465" t="str">
            <v>N/A</v>
          </cell>
          <cell r="K465" t="str">
            <v>N/A</v>
          </cell>
          <cell r="L465" t="str">
            <v>N/A</v>
          </cell>
          <cell r="M465" t="str">
            <v>N/A</v>
          </cell>
          <cell r="N465" t="str">
            <v>N/A</v>
          </cell>
          <cell r="O465" t="str">
            <v>N/A</v>
          </cell>
          <cell r="P465" t="str">
            <v>N/A</v>
          </cell>
          <cell r="Q465" t="str">
            <v>N/A</v>
          </cell>
          <cell r="R465" t="str">
            <v>N/A</v>
          </cell>
          <cell r="S465" t="str">
            <v>N/A</v>
          </cell>
          <cell r="T465" t="str">
            <v>N/A</v>
          </cell>
          <cell r="U465" t="str">
            <v>N/A</v>
          </cell>
          <cell r="V465" t="str">
            <v>N/A</v>
          </cell>
          <cell r="W465" t="str">
            <v>N/A</v>
          </cell>
          <cell r="X465" t="str">
            <v>N/A</v>
          </cell>
          <cell r="Y465" t="str">
            <v>N/A</v>
          </cell>
          <cell r="Z465" t="str">
            <v>N/A</v>
          </cell>
          <cell r="AA465" t="str">
            <v>N/A</v>
          </cell>
          <cell r="AB465" t="str">
            <v>N/A</v>
          </cell>
          <cell r="AC465" t="str">
            <v>N/A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>
            <v>0</v>
          </cell>
        </row>
        <row r="466">
          <cell r="A466">
            <v>36926</v>
          </cell>
          <cell r="B466" t="str">
            <v>N/A</v>
          </cell>
          <cell r="C466" t="str">
            <v>N/A</v>
          </cell>
          <cell r="D466" t="str">
            <v>N/A</v>
          </cell>
          <cell r="E466" t="str">
            <v>N/A</v>
          </cell>
          <cell r="F466" t="str">
            <v>N/A</v>
          </cell>
          <cell r="G466" t="str">
            <v>N/A</v>
          </cell>
          <cell r="H466" t="str">
            <v>N/A</v>
          </cell>
          <cell r="I466" t="str">
            <v>N/A</v>
          </cell>
          <cell r="J466" t="str">
            <v>N/A</v>
          </cell>
          <cell r="K466" t="str">
            <v>N/A</v>
          </cell>
          <cell r="L466" t="str">
            <v>N/A</v>
          </cell>
          <cell r="M466" t="str">
            <v>N/A</v>
          </cell>
          <cell r="N466" t="str">
            <v>N/A</v>
          </cell>
          <cell r="O466" t="str">
            <v>N/A</v>
          </cell>
          <cell r="P466" t="str">
            <v>N/A</v>
          </cell>
          <cell r="Q466" t="str">
            <v>N/A</v>
          </cell>
          <cell r="R466" t="str">
            <v>N/A</v>
          </cell>
          <cell r="S466" t="str">
            <v>N/A</v>
          </cell>
          <cell r="T466" t="str">
            <v>N/A</v>
          </cell>
          <cell r="U466" t="str">
            <v>N/A</v>
          </cell>
          <cell r="V466" t="str">
            <v>N/A</v>
          </cell>
          <cell r="W466" t="str">
            <v>N/A</v>
          </cell>
          <cell r="X466" t="str">
            <v>N/A</v>
          </cell>
          <cell r="Y466" t="str">
            <v>N/A</v>
          </cell>
          <cell r="Z466" t="str">
            <v>N/A</v>
          </cell>
          <cell r="AA466" t="str">
            <v>N/A</v>
          </cell>
          <cell r="AB466" t="str">
            <v>N/A</v>
          </cell>
          <cell r="AC466" t="str">
            <v>N/A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>
            <v>0</v>
          </cell>
        </row>
        <row r="467">
          <cell r="A467">
            <v>36927</v>
          </cell>
          <cell r="B467" t="str">
            <v>N/A</v>
          </cell>
          <cell r="C467" t="str">
            <v>N/A</v>
          </cell>
          <cell r="D467" t="str">
            <v>N/A</v>
          </cell>
          <cell r="E467" t="str">
            <v>N/A</v>
          </cell>
          <cell r="F467" t="str">
            <v>N/A</v>
          </cell>
          <cell r="G467" t="str">
            <v>N/A</v>
          </cell>
          <cell r="H467" t="str">
            <v>N/A</v>
          </cell>
          <cell r="I467" t="str">
            <v>N/A</v>
          </cell>
          <cell r="J467" t="str">
            <v>N/A</v>
          </cell>
          <cell r="K467" t="str">
            <v>N/A</v>
          </cell>
          <cell r="L467" t="str">
            <v>N/A</v>
          </cell>
          <cell r="M467" t="str">
            <v>N/A</v>
          </cell>
          <cell r="N467" t="str">
            <v>N/A</v>
          </cell>
          <cell r="O467" t="str">
            <v>N/A</v>
          </cell>
          <cell r="P467" t="str">
            <v>N/A</v>
          </cell>
          <cell r="Q467" t="str">
            <v>N/A</v>
          </cell>
          <cell r="R467" t="str">
            <v>N/A</v>
          </cell>
          <cell r="S467" t="str">
            <v>N/A</v>
          </cell>
          <cell r="T467" t="str">
            <v>N/A</v>
          </cell>
          <cell r="U467" t="str">
            <v>N/A</v>
          </cell>
          <cell r="V467" t="str">
            <v>N/A</v>
          </cell>
          <cell r="W467" t="str">
            <v>N/A</v>
          </cell>
          <cell r="X467" t="str">
            <v>N/A</v>
          </cell>
          <cell r="Y467" t="str">
            <v>N/A</v>
          </cell>
          <cell r="Z467" t="str">
            <v>N/A</v>
          </cell>
          <cell r="AA467" t="str">
            <v>N/A</v>
          </cell>
          <cell r="AB467" t="str">
            <v>N/A</v>
          </cell>
          <cell r="AC467" t="str">
            <v>N/A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>
            <v>0</v>
          </cell>
        </row>
        <row r="468">
          <cell r="A468">
            <v>36928</v>
          </cell>
          <cell r="B468" t="str">
            <v>N/A</v>
          </cell>
          <cell r="C468" t="str">
            <v>N/A</v>
          </cell>
          <cell r="D468" t="str">
            <v>N/A</v>
          </cell>
          <cell r="E468" t="str">
            <v>N/A</v>
          </cell>
          <cell r="F468" t="str">
            <v>N/A</v>
          </cell>
          <cell r="G468" t="str">
            <v>N/A</v>
          </cell>
          <cell r="H468" t="str">
            <v>N/A</v>
          </cell>
          <cell r="I468" t="str">
            <v>N/A</v>
          </cell>
          <cell r="J468" t="str">
            <v>N/A</v>
          </cell>
          <cell r="K468" t="str">
            <v>N/A</v>
          </cell>
          <cell r="L468" t="str">
            <v>N/A</v>
          </cell>
          <cell r="M468" t="str">
            <v>N/A</v>
          </cell>
          <cell r="N468" t="str">
            <v>N/A</v>
          </cell>
          <cell r="O468" t="str">
            <v>N/A</v>
          </cell>
          <cell r="P468" t="str">
            <v>N/A</v>
          </cell>
          <cell r="Q468" t="str">
            <v>N/A</v>
          </cell>
          <cell r="R468" t="str">
            <v>N/A</v>
          </cell>
          <cell r="S468" t="str">
            <v>N/A</v>
          </cell>
          <cell r="T468" t="str">
            <v>N/A</v>
          </cell>
          <cell r="U468" t="str">
            <v>N/A</v>
          </cell>
          <cell r="V468" t="str">
            <v>N/A</v>
          </cell>
          <cell r="W468" t="str">
            <v>N/A</v>
          </cell>
          <cell r="X468" t="str">
            <v>N/A</v>
          </cell>
          <cell r="Y468" t="str">
            <v>N/A</v>
          </cell>
          <cell r="Z468" t="str">
            <v>N/A</v>
          </cell>
          <cell r="AA468" t="str">
            <v>N/A</v>
          </cell>
          <cell r="AB468" t="str">
            <v>N/A</v>
          </cell>
          <cell r="AC468" t="str">
            <v>N/A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>
            <v>0</v>
          </cell>
        </row>
        <row r="469">
          <cell r="A469">
            <v>36929</v>
          </cell>
          <cell r="B469" t="str">
            <v>N/A</v>
          </cell>
          <cell r="C469" t="str">
            <v>N/A</v>
          </cell>
          <cell r="D469" t="str">
            <v>N/A</v>
          </cell>
          <cell r="E469" t="str">
            <v>N/A</v>
          </cell>
          <cell r="F469" t="str">
            <v>N/A</v>
          </cell>
          <cell r="G469" t="str">
            <v>N/A</v>
          </cell>
          <cell r="H469" t="str">
            <v>N/A</v>
          </cell>
          <cell r="I469" t="str">
            <v>N/A</v>
          </cell>
          <cell r="J469" t="str">
            <v>N/A</v>
          </cell>
          <cell r="K469" t="str">
            <v>N/A</v>
          </cell>
          <cell r="L469" t="str">
            <v>N/A</v>
          </cell>
          <cell r="M469" t="str">
            <v>N/A</v>
          </cell>
          <cell r="N469" t="str">
            <v>N/A</v>
          </cell>
          <cell r="O469" t="str">
            <v>N/A</v>
          </cell>
          <cell r="P469" t="str">
            <v>N/A</v>
          </cell>
          <cell r="Q469" t="str">
            <v>N/A</v>
          </cell>
          <cell r="R469" t="str">
            <v>N/A</v>
          </cell>
          <cell r="S469" t="str">
            <v>N/A</v>
          </cell>
          <cell r="T469" t="str">
            <v>N/A</v>
          </cell>
          <cell r="U469" t="str">
            <v>N/A</v>
          </cell>
          <cell r="V469" t="str">
            <v>N/A</v>
          </cell>
          <cell r="W469" t="str">
            <v>N/A</v>
          </cell>
          <cell r="X469" t="str">
            <v>N/A</v>
          </cell>
          <cell r="Y469" t="str">
            <v>N/A</v>
          </cell>
          <cell r="Z469" t="str">
            <v>N/A</v>
          </cell>
          <cell r="AA469" t="str">
            <v>N/A</v>
          </cell>
          <cell r="AB469" t="str">
            <v>N/A</v>
          </cell>
          <cell r="AC469" t="str">
            <v>N/A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>
            <v>0</v>
          </cell>
        </row>
        <row r="470">
          <cell r="A470">
            <v>36930</v>
          </cell>
          <cell r="B470" t="str">
            <v>N/A</v>
          </cell>
          <cell r="C470" t="str">
            <v>N/A</v>
          </cell>
          <cell r="D470" t="str">
            <v>N/A</v>
          </cell>
          <cell r="E470" t="str">
            <v>N/A</v>
          </cell>
          <cell r="F470" t="str">
            <v>N/A</v>
          </cell>
          <cell r="G470" t="str">
            <v>N/A</v>
          </cell>
          <cell r="H470" t="str">
            <v>N/A</v>
          </cell>
          <cell r="I470" t="str">
            <v>N/A</v>
          </cell>
          <cell r="J470" t="str">
            <v>N/A</v>
          </cell>
          <cell r="K470" t="str">
            <v>N/A</v>
          </cell>
          <cell r="L470" t="str">
            <v>N/A</v>
          </cell>
          <cell r="M470" t="str">
            <v>N/A</v>
          </cell>
          <cell r="N470" t="str">
            <v>N/A</v>
          </cell>
          <cell r="O470" t="str">
            <v>N/A</v>
          </cell>
          <cell r="P470" t="str">
            <v>N/A</v>
          </cell>
          <cell r="Q470" t="str">
            <v>N/A</v>
          </cell>
          <cell r="R470" t="str">
            <v>N/A</v>
          </cell>
          <cell r="S470" t="str">
            <v>N/A</v>
          </cell>
          <cell r="T470" t="str">
            <v>N/A</v>
          </cell>
          <cell r="U470" t="str">
            <v>N/A</v>
          </cell>
          <cell r="V470" t="str">
            <v>N/A</v>
          </cell>
          <cell r="W470" t="str">
            <v>N/A</v>
          </cell>
          <cell r="X470" t="str">
            <v>N/A</v>
          </cell>
          <cell r="Y470" t="str">
            <v>N/A</v>
          </cell>
          <cell r="Z470" t="str">
            <v>N/A</v>
          </cell>
          <cell r="AA470" t="str">
            <v>N/A</v>
          </cell>
          <cell r="AB470" t="str">
            <v>N/A</v>
          </cell>
          <cell r="AC470" t="str">
            <v>N/A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>
            <v>0</v>
          </cell>
        </row>
        <row r="471">
          <cell r="A471">
            <v>36931</v>
          </cell>
          <cell r="B471" t="str">
            <v>N/A</v>
          </cell>
          <cell r="C471" t="str">
            <v>N/A</v>
          </cell>
          <cell r="D471" t="str">
            <v>N/A</v>
          </cell>
          <cell r="E471" t="str">
            <v>N/A</v>
          </cell>
          <cell r="F471" t="str">
            <v>N/A</v>
          </cell>
          <cell r="G471" t="str">
            <v>N/A</v>
          </cell>
          <cell r="H471" t="str">
            <v>N/A</v>
          </cell>
          <cell r="I471" t="str">
            <v>N/A</v>
          </cell>
          <cell r="J471" t="str">
            <v>N/A</v>
          </cell>
          <cell r="K471" t="str">
            <v>N/A</v>
          </cell>
          <cell r="L471" t="str">
            <v>N/A</v>
          </cell>
          <cell r="M471" t="str">
            <v>N/A</v>
          </cell>
          <cell r="N471" t="str">
            <v>N/A</v>
          </cell>
          <cell r="O471" t="str">
            <v>N/A</v>
          </cell>
          <cell r="P471" t="str">
            <v>N/A</v>
          </cell>
          <cell r="Q471" t="str">
            <v>N/A</v>
          </cell>
          <cell r="R471" t="str">
            <v>N/A</v>
          </cell>
          <cell r="S471" t="str">
            <v>N/A</v>
          </cell>
          <cell r="T471" t="str">
            <v>N/A</v>
          </cell>
          <cell r="U471" t="str">
            <v>N/A</v>
          </cell>
          <cell r="V471" t="str">
            <v>N/A</v>
          </cell>
          <cell r="W471" t="str">
            <v>N/A</v>
          </cell>
          <cell r="X471" t="str">
            <v>N/A</v>
          </cell>
          <cell r="Y471" t="str">
            <v>N/A</v>
          </cell>
          <cell r="Z471" t="str">
            <v>N/A</v>
          </cell>
          <cell r="AA471" t="str">
            <v>N/A</v>
          </cell>
          <cell r="AB471" t="str">
            <v>N/A</v>
          </cell>
          <cell r="AC471" t="str">
            <v>N/A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>
            <v>0</v>
          </cell>
        </row>
        <row r="472">
          <cell r="A472">
            <v>36932</v>
          </cell>
          <cell r="B472" t="str">
            <v>N/A</v>
          </cell>
          <cell r="C472" t="str">
            <v>N/A</v>
          </cell>
          <cell r="D472" t="str">
            <v>N/A</v>
          </cell>
          <cell r="E472" t="str">
            <v>N/A</v>
          </cell>
          <cell r="F472" t="str">
            <v>N/A</v>
          </cell>
          <cell r="G472" t="str">
            <v>N/A</v>
          </cell>
          <cell r="H472" t="str">
            <v>N/A</v>
          </cell>
          <cell r="I472" t="str">
            <v>N/A</v>
          </cell>
          <cell r="J472" t="str">
            <v>N/A</v>
          </cell>
          <cell r="K472" t="str">
            <v>N/A</v>
          </cell>
          <cell r="L472" t="str">
            <v>N/A</v>
          </cell>
          <cell r="M472" t="str">
            <v>N/A</v>
          </cell>
          <cell r="N472" t="str">
            <v>N/A</v>
          </cell>
          <cell r="O472" t="str">
            <v>N/A</v>
          </cell>
          <cell r="P472" t="str">
            <v>N/A</v>
          </cell>
          <cell r="Q472" t="str">
            <v>N/A</v>
          </cell>
          <cell r="R472" t="str">
            <v>N/A</v>
          </cell>
          <cell r="S472" t="str">
            <v>N/A</v>
          </cell>
          <cell r="T472" t="str">
            <v>N/A</v>
          </cell>
          <cell r="U472" t="str">
            <v>N/A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Z472" t="str">
            <v>N/A</v>
          </cell>
          <cell r="AA472" t="str">
            <v>N/A</v>
          </cell>
          <cell r="AB472" t="str">
            <v>N/A</v>
          </cell>
          <cell r="AC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>
            <v>0</v>
          </cell>
        </row>
        <row r="473">
          <cell r="A473">
            <v>36933</v>
          </cell>
          <cell r="B473" t="str">
            <v>N/A</v>
          </cell>
          <cell r="C473" t="str">
            <v>N/A</v>
          </cell>
          <cell r="D473" t="str">
            <v>N/A</v>
          </cell>
          <cell r="E473" t="str">
            <v>N/A</v>
          </cell>
          <cell r="F473" t="str">
            <v>N/A</v>
          </cell>
          <cell r="G473" t="str">
            <v>N/A</v>
          </cell>
          <cell r="H473" t="str">
            <v>N/A</v>
          </cell>
          <cell r="I473" t="str">
            <v>N/A</v>
          </cell>
          <cell r="J473" t="str">
            <v>N/A</v>
          </cell>
          <cell r="K473" t="str">
            <v>N/A</v>
          </cell>
          <cell r="L473" t="str">
            <v>N/A</v>
          </cell>
          <cell r="M473" t="str">
            <v>N/A</v>
          </cell>
          <cell r="N473" t="str">
            <v>N/A</v>
          </cell>
          <cell r="O473" t="str">
            <v>N/A</v>
          </cell>
          <cell r="P473" t="str">
            <v>N/A</v>
          </cell>
          <cell r="Q473" t="str">
            <v>N/A</v>
          </cell>
          <cell r="R473" t="str">
            <v>N/A</v>
          </cell>
          <cell r="S473" t="str">
            <v>N/A</v>
          </cell>
          <cell r="T473" t="str">
            <v>N/A</v>
          </cell>
          <cell r="U473" t="str">
            <v>N/A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Z473" t="str">
            <v>N/A</v>
          </cell>
          <cell r="AA473" t="str">
            <v>N/A</v>
          </cell>
          <cell r="AB473" t="str">
            <v>N/A</v>
          </cell>
          <cell r="AC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>
            <v>0</v>
          </cell>
        </row>
        <row r="474">
          <cell r="A474">
            <v>36934</v>
          </cell>
          <cell r="B474" t="str">
            <v>N/A</v>
          </cell>
          <cell r="C474" t="str">
            <v>N/A</v>
          </cell>
          <cell r="D474" t="str">
            <v>N/A</v>
          </cell>
          <cell r="E474" t="str">
            <v>N/A</v>
          </cell>
          <cell r="F474" t="str">
            <v>N/A</v>
          </cell>
          <cell r="G474" t="str">
            <v>N/A</v>
          </cell>
          <cell r="H474" t="str">
            <v>N/A</v>
          </cell>
          <cell r="I474" t="str">
            <v>N/A</v>
          </cell>
          <cell r="J474" t="str">
            <v>N/A</v>
          </cell>
          <cell r="K474" t="str">
            <v>N/A</v>
          </cell>
          <cell r="L474" t="str">
            <v>N/A</v>
          </cell>
          <cell r="M474" t="str">
            <v>N/A</v>
          </cell>
          <cell r="N474" t="str">
            <v>N/A</v>
          </cell>
          <cell r="O474" t="str">
            <v>N/A</v>
          </cell>
          <cell r="P474" t="str">
            <v>N/A</v>
          </cell>
          <cell r="Q474" t="str">
            <v>N/A</v>
          </cell>
          <cell r="R474" t="str">
            <v>N/A</v>
          </cell>
          <cell r="S474" t="str">
            <v>N/A</v>
          </cell>
          <cell r="T474" t="str">
            <v>N/A</v>
          </cell>
          <cell r="U474" t="str">
            <v>N/A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Z474" t="str">
            <v>N/A</v>
          </cell>
          <cell r="AA474" t="str">
            <v>N/A</v>
          </cell>
          <cell r="AB474" t="str">
            <v>N/A</v>
          </cell>
          <cell r="AC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>
            <v>0</v>
          </cell>
        </row>
        <row r="475">
          <cell r="A475">
            <v>36935</v>
          </cell>
          <cell r="B475" t="str">
            <v>N/A</v>
          </cell>
          <cell r="C475" t="str">
            <v>N/A</v>
          </cell>
          <cell r="D475" t="str">
            <v>N/A</v>
          </cell>
          <cell r="E475" t="str">
            <v>N/A</v>
          </cell>
          <cell r="F475" t="str">
            <v>N/A</v>
          </cell>
          <cell r="G475" t="str">
            <v>N/A</v>
          </cell>
          <cell r="H475" t="str">
            <v>N/A</v>
          </cell>
          <cell r="I475" t="str">
            <v>N/A</v>
          </cell>
          <cell r="J475" t="str">
            <v>N/A</v>
          </cell>
          <cell r="K475" t="str">
            <v>N/A</v>
          </cell>
          <cell r="L475" t="str">
            <v>N/A</v>
          </cell>
          <cell r="M475" t="str">
            <v>N/A</v>
          </cell>
          <cell r="N475" t="str">
            <v>N/A</v>
          </cell>
          <cell r="O475" t="str">
            <v>N/A</v>
          </cell>
          <cell r="P475" t="str">
            <v>N/A</v>
          </cell>
          <cell r="Q475" t="str">
            <v>N/A</v>
          </cell>
          <cell r="R475" t="str">
            <v>N/A</v>
          </cell>
          <cell r="S475" t="str">
            <v>N/A</v>
          </cell>
          <cell r="T475" t="str">
            <v>N/A</v>
          </cell>
          <cell r="U475" t="str">
            <v>N/A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Z475" t="str">
            <v>N/A</v>
          </cell>
          <cell r="AA475" t="str">
            <v>N/A</v>
          </cell>
          <cell r="AB475" t="str">
            <v>N/A</v>
          </cell>
          <cell r="AC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>
            <v>0</v>
          </cell>
        </row>
        <row r="476">
          <cell r="A476">
            <v>36936</v>
          </cell>
          <cell r="B476" t="str">
            <v>N/A</v>
          </cell>
          <cell r="C476" t="str">
            <v>N/A</v>
          </cell>
          <cell r="D476" t="str">
            <v>N/A</v>
          </cell>
          <cell r="E476" t="str">
            <v>N/A</v>
          </cell>
          <cell r="F476" t="str">
            <v>N/A</v>
          </cell>
          <cell r="G476" t="str">
            <v>N/A</v>
          </cell>
          <cell r="H476" t="str">
            <v>N/A</v>
          </cell>
          <cell r="I476" t="str">
            <v>N/A</v>
          </cell>
          <cell r="J476" t="str">
            <v>N/A</v>
          </cell>
          <cell r="K476" t="str">
            <v>N/A</v>
          </cell>
          <cell r="L476" t="str">
            <v>N/A</v>
          </cell>
          <cell r="M476" t="str">
            <v>N/A</v>
          </cell>
          <cell r="N476" t="str">
            <v>N/A</v>
          </cell>
          <cell r="O476" t="str">
            <v>N/A</v>
          </cell>
          <cell r="P476" t="str">
            <v>N/A</v>
          </cell>
          <cell r="Q476" t="str">
            <v>N/A</v>
          </cell>
          <cell r="R476" t="str">
            <v>N/A</v>
          </cell>
          <cell r="S476" t="str">
            <v>N/A</v>
          </cell>
          <cell r="T476" t="str">
            <v>N/A</v>
          </cell>
          <cell r="U476" t="str">
            <v>N/A</v>
          </cell>
          <cell r="V476" t="str">
            <v>N/A</v>
          </cell>
          <cell r="W476" t="str">
            <v>N/A</v>
          </cell>
          <cell r="X476" t="str">
            <v>N/A</v>
          </cell>
          <cell r="Y476" t="str">
            <v>N/A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 t="str">
            <v>N/A</v>
          </cell>
          <cell r="AE476" t="str">
            <v>N/A</v>
          </cell>
          <cell r="AF476" t="str">
            <v>N/A</v>
          </cell>
          <cell r="AG476" t="str">
            <v>N/A</v>
          </cell>
          <cell r="AH476">
            <v>0</v>
          </cell>
        </row>
        <row r="477">
          <cell r="A477">
            <v>36937</v>
          </cell>
          <cell r="B477" t="str">
            <v>N/A</v>
          </cell>
          <cell r="C477" t="str">
            <v>N/A</v>
          </cell>
          <cell r="D477" t="str">
            <v>N/A</v>
          </cell>
          <cell r="E477" t="str">
            <v>N/A</v>
          </cell>
          <cell r="F477" t="str">
            <v>N/A</v>
          </cell>
          <cell r="G477" t="str">
            <v>N/A</v>
          </cell>
          <cell r="H477" t="str">
            <v>N/A</v>
          </cell>
          <cell r="I477" t="str">
            <v>N/A</v>
          </cell>
          <cell r="J477" t="str">
            <v>N/A</v>
          </cell>
          <cell r="K477" t="str">
            <v>N/A</v>
          </cell>
          <cell r="L477" t="str">
            <v>N/A</v>
          </cell>
          <cell r="M477" t="str">
            <v>N/A</v>
          </cell>
          <cell r="N477" t="str">
            <v>N/A</v>
          </cell>
          <cell r="O477" t="str">
            <v>N/A</v>
          </cell>
          <cell r="P477" t="str">
            <v>N/A</v>
          </cell>
          <cell r="Q477" t="str">
            <v>N/A</v>
          </cell>
          <cell r="R477" t="str">
            <v>N/A</v>
          </cell>
          <cell r="S477" t="str">
            <v>N/A</v>
          </cell>
          <cell r="T477" t="str">
            <v>N/A</v>
          </cell>
          <cell r="U477" t="str">
            <v>N/A</v>
          </cell>
          <cell r="V477" t="str">
            <v>N/A</v>
          </cell>
          <cell r="W477" t="str">
            <v>N/A</v>
          </cell>
          <cell r="X477" t="str">
            <v>N/A</v>
          </cell>
          <cell r="Y477" t="str">
            <v>N/A</v>
          </cell>
          <cell r="Z477" t="str">
            <v>N/A</v>
          </cell>
          <cell r="AA477" t="str">
            <v>N/A</v>
          </cell>
          <cell r="AB477" t="str">
            <v>N/A</v>
          </cell>
          <cell r="AC477" t="str">
            <v>N/A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>
            <v>0</v>
          </cell>
        </row>
        <row r="478">
          <cell r="A478">
            <v>36938</v>
          </cell>
          <cell r="B478" t="str">
            <v>N/A</v>
          </cell>
          <cell r="C478" t="str">
            <v>N/A</v>
          </cell>
          <cell r="D478" t="str">
            <v>N/A</v>
          </cell>
          <cell r="E478" t="str">
            <v>N/A</v>
          </cell>
          <cell r="F478" t="str">
            <v>N/A</v>
          </cell>
          <cell r="G478" t="str">
            <v>N/A</v>
          </cell>
          <cell r="H478" t="str">
            <v>N/A</v>
          </cell>
          <cell r="I478" t="str">
            <v>N/A</v>
          </cell>
          <cell r="J478" t="str">
            <v>N/A</v>
          </cell>
          <cell r="K478" t="str">
            <v>N/A</v>
          </cell>
          <cell r="L478" t="str">
            <v>N/A</v>
          </cell>
          <cell r="M478" t="str">
            <v>N/A</v>
          </cell>
          <cell r="N478" t="str">
            <v>N/A</v>
          </cell>
          <cell r="O478" t="str">
            <v>N/A</v>
          </cell>
          <cell r="P478" t="str">
            <v>N/A</v>
          </cell>
          <cell r="Q478" t="str">
            <v>N/A</v>
          </cell>
          <cell r="R478" t="str">
            <v>N/A</v>
          </cell>
          <cell r="S478" t="str">
            <v>N/A</v>
          </cell>
          <cell r="T478" t="str">
            <v>N/A</v>
          </cell>
          <cell r="U478" t="str">
            <v>N/A</v>
          </cell>
          <cell r="V478" t="str">
            <v>N/A</v>
          </cell>
          <cell r="W478" t="str">
            <v>N/A</v>
          </cell>
          <cell r="X478" t="str">
            <v>N/A</v>
          </cell>
          <cell r="Y478" t="str">
            <v>N/A</v>
          </cell>
          <cell r="Z478" t="str">
            <v>N/A</v>
          </cell>
          <cell r="AA478" t="str">
            <v>N/A</v>
          </cell>
          <cell r="AB478" t="str">
            <v>N/A</v>
          </cell>
          <cell r="AC478" t="str">
            <v>N/A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>
            <v>0</v>
          </cell>
        </row>
        <row r="479">
          <cell r="A479">
            <v>36939</v>
          </cell>
          <cell r="B479" t="str">
            <v>N/A</v>
          </cell>
          <cell r="C479" t="str">
            <v>N/A</v>
          </cell>
          <cell r="D479" t="str">
            <v>N/A</v>
          </cell>
          <cell r="E479" t="str">
            <v>N/A</v>
          </cell>
          <cell r="F479" t="str">
            <v>N/A</v>
          </cell>
          <cell r="G479" t="str">
            <v>N/A</v>
          </cell>
          <cell r="H479" t="str">
            <v>N/A</v>
          </cell>
          <cell r="I479" t="str">
            <v>N/A</v>
          </cell>
          <cell r="J479" t="str">
            <v>N/A</v>
          </cell>
          <cell r="K479" t="str">
            <v>N/A</v>
          </cell>
          <cell r="L479" t="str">
            <v>N/A</v>
          </cell>
          <cell r="M479" t="str">
            <v>N/A</v>
          </cell>
          <cell r="N479" t="str">
            <v>N/A</v>
          </cell>
          <cell r="O479" t="str">
            <v>N/A</v>
          </cell>
          <cell r="P479" t="str">
            <v>N/A</v>
          </cell>
          <cell r="Q479" t="str">
            <v>N/A</v>
          </cell>
          <cell r="R479" t="str">
            <v>N/A</v>
          </cell>
          <cell r="S479" t="str">
            <v>N/A</v>
          </cell>
          <cell r="T479" t="str">
            <v>N/A</v>
          </cell>
          <cell r="U479" t="str">
            <v>N/A</v>
          </cell>
          <cell r="V479" t="str">
            <v>N/A</v>
          </cell>
          <cell r="W479" t="str">
            <v>N/A</v>
          </cell>
          <cell r="X479" t="str">
            <v>N/A</v>
          </cell>
          <cell r="Y479" t="str">
            <v>N/A</v>
          </cell>
          <cell r="Z479" t="str">
            <v>N/A</v>
          </cell>
          <cell r="AA479" t="str">
            <v>N/A</v>
          </cell>
          <cell r="AB479" t="str">
            <v>N/A</v>
          </cell>
          <cell r="AC479" t="str">
            <v>N/A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>
            <v>0</v>
          </cell>
        </row>
        <row r="480">
          <cell r="A480">
            <v>36940</v>
          </cell>
          <cell r="B480" t="str">
            <v>N/A</v>
          </cell>
          <cell r="C480" t="str">
            <v>N/A</v>
          </cell>
          <cell r="D480" t="str">
            <v>N/A</v>
          </cell>
          <cell r="E480" t="str">
            <v>N/A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 t="str">
            <v>N/A</v>
          </cell>
          <cell r="O480" t="str">
            <v>N/A</v>
          </cell>
          <cell r="P480" t="str">
            <v>N/A</v>
          </cell>
          <cell r="Q480" t="str">
            <v>N/A</v>
          </cell>
          <cell r="R480" t="str">
            <v>N/A</v>
          </cell>
          <cell r="S480" t="str">
            <v>N/A</v>
          </cell>
          <cell r="T480" t="str">
            <v>N/A</v>
          </cell>
          <cell r="U480" t="str">
            <v>N/A</v>
          </cell>
          <cell r="V480" t="str">
            <v>N/A</v>
          </cell>
          <cell r="W480" t="str">
            <v>N/A</v>
          </cell>
          <cell r="X480" t="str">
            <v>N/A</v>
          </cell>
          <cell r="Y480" t="str">
            <v>N/A</v>
          </cell>
          <cell r="Z480" t="str">
            <v>N/A</v>
          </cell>
          <cell r="AA480" t="str">
            <v>N/A</v>
          </cell>
          <cell r="AB480" t="str">
            <v>N/A</v>
          </cell>
          <cell r="AC480" t="str">
            <v>N/A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>
            <v>0</v>
          </cell>
        </row>
        <row r="481">
          <cell r="A481">
            <v>36941</v>
          </cell>
          <cell r="B481" t="str">
            <v>N/A</v>
          </cell>
          <cell r="C481" t="str">
            <v>N/A</v>
          </cell>
          <cell r="D481" t="str">
            <v>N/A</v>
          </cell>
          <cell r="E481" t="str">
            <v>N/A</v>
          </cell>
          <cell r="F481" t="str">
            <v>N/A</v>
          </cell>
          <cell r="G481" t="str">
            <v>N/A</v>
          </cell>
          <cell r="H481" t="str">
            <v>N/A</v>
          </cell>
          <cell r="I481" t="str">
            <v>N/A</v>
          </cell>
          <cell r="J481" t="str">
            <v>N/A</v>
          </cell>
          <cell r="K481" t="str">
            <v>N/A</v>
          </cell>
          <cell r="L481" t="str">
            <v>N/A</v>
          </cell>
          <cell r="M481" t="str">
            <v>N/A</v>
          </cell>
          <cell r="N481" t="str">
            <v>N/A</v>
          </cell>
          <cell r="O481" t="str">
            <v>N/A</v>
          </cell>
          <cell r="P481" t="str">
            <v>N/A</v>
          </cell>
          <cell r="Q481" t="str">
            <v>N/A</v>
          </cell>
          <cell r="R481" t="str">
            <v>N/A</v>
          </cell>
          <cell r="S481" t="str">
            <v>N/A</v>
          </cell>
          <cell r="T481" t="str">
            <v>N/A</v>
          </cell>
          <cell r="U481" t="str">
            <v>N/A</v>
          </cell>
          <cell r="V481" t="str">
            <v>N/A</v>
          </cell>
          <cell r="W481" t="str">
            <v>N/A</v>
          </cell>
          <cell r="X481" t="str">
            <v>N/A</v>
          </cell>
          <cell r="Y481" t="str">
            <v>N/A</v>
          </cell>
          <cell r="Z481" t="str">
            <v>N/A</v>
          </cell>
          <cell r="AA481" t="str">
            <v>N/A</v>
          </cell>
          <cell r="AB481" t="str">
            <v>N/A</v>
          </cell>
          <cell r="AC481" t="str">
            <v>N/A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>
            <v>0</v>
          </cell>
        </row>
        <row r="482">
          <cell r="A482">
            <v>36942</v>
          </cell>
          <cell r="B482" t="str">
            <v>N/A</v>
          </cell>
          <cell r="C482" t="str">
            <v>N/A</v>
          </cell>
          <cell r="D482" t="str">
            <v>N/A</v>
          </cell>
          <cell r="E482" t="str">
            <v>N/A</v>
          </cell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 t="str">
            <v>N/A</v>
          </cell>
          <cell r="O482" t="str">
            <v>N/A</v>
          </cell>
          <cell r="P482" t="str">
            <v>N/A</v>
          </cell>
          <cell r="Q482" t="str">
            <v>N/A</v>
          </cell>
          <cell r="R482" t="str">
            <v>N/A</v>
          </cell>
          <cell r="S482" t="str">
            <v>N/A</v>
          </cell>
          <cell r="T482" t="str">
            <v>N/A</v>
          </cell>
          <cell r="U482" t="str">
            <v>N/A</v>
          </cell>
          <cell r="V482" t="str">
            <v>N/A</v>
          </cell>
          <cell r="W482" t="str">
            <v>N/A</v>
          </cell>
          <cell r="X482" t="str">
            <v>N/A</v>
          </cell>
          <cell r="Y482" t="str">
            <v>N/A</v>
          </cell>
          <cell r="Z482" t="str">
            <v>N/A</v>
          </cell>
          <cell r="AA482" t="str">
            <v>N/A</v>
          </cell>
          <cell r="AB482" t="str">
            <v>N/A</v>
          </cell>
          <cell r="AC482" t="str">
            <v>N/A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>
            <v>0</v>
          </cell>
        </row>
        <row r="483">
          <cell r="A483">
            <v>36943</v>
          </cell>
          <cell r="B483" t="str">
            <v>N/A</v>
          </cell>
          <cell r="C483" t="str">
            <v>N/A</v>
          </cell>
          <cell r="D483" t="str">
            <v>N/A</v>
          </cell>
          <cell r="E483" t="str">
            <v>N/A</v>
          </cell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 t="str">
            <v>N/A</v>
          </cell>
          <cell r="O483" t="str">
            <v>N/A</v>
          </cell>
          <cell r="P483" t="str">
            <v>N/A</v>
          </cell>
          <cell r="Q483" t="str">
            <v>N/A</v>
          </cell>
          <cell r="R483" t="str">
            <v>N/A</v>
          </cell>
          <cell r="S483" t="str">
            <v>N/A</v>
          </cell>
          <cell r="T483" t="str">
            <v>N/A</v>
          </cell>
          <cell r="U483" t="str">
            <v>N/A</v>
          </cell>
          <cell r="V483" t="str">
            <v>N/A</v>
          </cell>
          <cell r="W483" t="str">
            <v>N/A</v>
          </cell>
          <cell r="X483" t="str">
            <v>N/A</v>
          </cell>
          <cell r="Y483" t="str">
            <v>N/A</v>
          </cell>
          <cell r="Z483" t="str">
            <v>N/A</v>
          </cell>
          <cell r="AA483" t="str">
            <v>N/A</v>
          </cell>
          <cell r="AB483" t="str">
            <v>N/A</v>
          </cell>
          <cell r="AC483" t="str">
            <v>N/A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>
            <v>0</v>
          </cell>
        </row>
        <row r="484">
          <cell r="A484">
            <v>36944</v>
          </cell>
          <cell r="B484" t="str">
            <v>N/A</v>
          </cell>
          <cell r="C484" t="str">
            <v>N/A</v>
          </cell>
          <cell r="D484" t="str">
            <v>N/A</v>
          </cell>
          <cell r="E484" t="str">
            <v>N/A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 t="str">
            <v>N/A</v>
          </cell>
          <cell r="O484" t="str">
            <v>N/A</v>
          </cell>
          <cell r="P484" t="str">
            <v>N/A</v>
          </cell>
          <cell r="Q484" t="str">
            <v>N/A</v>
          </cell>
          <cell r="R484" t="str">
            <v>N/A</v>
          </cell>
          <cell r="S484" t="str">
            <v>N/A</v>
          </cell>
          <cell r="T484" t="str">
            <v>N/A</v>
          </cell>
          <cell r="U484" t="str">
            <v>N/A</v>
          </cell>
          <cell r="V484" t="str">
            <v>N/A</v>
          </cell>
          <cell r="W484" t="str">
            <v>N/A</v>
          </cell>
          <cell r="X484" t="str">
            <v>N/A</v>
          </cell>
          <cell r="Y484" t="str">
            <v>N/A</v>
          </cell>
          <cell r="Z484" t="str">
            <v>N/A</v>
          </cell>
          <cell r="AA484" t="str">
            <v>N/A</v>
          </cell>
          <cell r="AB484" t="str">
            <v>N/A</v>
          </cell>
          <cell r="AC484" t="str">
            <v>N/A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>
            <v>0</v>
          </cell>
        </row>
        <row r="485">
          <cell r="A485">
            <v>36945</v>
          </cell>
          <cell r="B485" t="str">
            <v>N/A</v>
          </cell>
          <cell r="C485" t="str">
            <v>N/A</v>
          </cell>
          <cell r="D485" t="str">
            <v>N/A</v>
          </cell>
          <cell r="E485" t="str">
            <v>N/A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 t="str">
            <v>N/A</v>
          </cell>
          <cell r="O485" t="str">
            <v>N/A</v>
          </cell>
          <cell r="P485" t="str">
            <v>N/A</v>
          </cell>
          <cell r="Q485" t="str">
            <v>N/A</v>
          </cell>
          <cell r="R485" t="str">
            <v>N/A</v>
          </cell>
          <cell r="S485" t="str">
            <v>N/A</v>
          </cell>
          <cell r="T485" t="str">
            <v>N/A</v>
          </cell>
          <cell r="U485" t="str">
            <v>N/A</v>
          </cell>
          <cell r="V485" t="str">
            <v>N/A</v>
          </cell>
          <cell r="W485" t="str">
            <v>N/A</v>
          </cell>
          <cell r="X485" t="str">
            <v>N/A</v>
          </cell>
          <cell r="Y485" t="str">
            <v>N/A</v>
          </cell>
          <cell r="Z485" t="str">
            <v>N/A</v>
          </cell>
          <cell r="AA485" t="str">
            <v>N/A</v>
          </cell>
          <cell r="AB485" t="str">
            <v>N/A</v>
          </cell>
          <cell r="AC485" t="str">
            <v>N/A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>
            <v>0</v>
          </cell>
        </row>
        <row r="486">
          <cell r="A486">
            <v>36946</v>
          </cell>
          <cell r="B486" t="str">
            <v>N/A</v>
          </cell>
          <cell r="C486" t="str">
            <v>N/A</v>
          </cell>
          <cell r="D486" t="str">
            <v>N/A</v>
          </cell>
          <cell r="E486" t="str">
            <v>N/A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 t="str">
            <v>N/A</v>
          </cell>
          <cell r="O486" t="str">
            <v>N/A</v>
          </cell>
          <cell r="P486" t="str">
            <v>N/A</v>
          </cell>
          <cell r="Q486" t="str">
            <v>N/A</v>
          </cell>
          <cell r="R486" t="str">
            <v>N/A</v>
          </cell>
          <cell r="S486" t="str">
            <v>N/A</v>
          </cell>
          <cell r="T486" t="str">
            <v>N/A</v>
          </cell>
          <cell r="U486" t="str">
            <v>N/A</v>
          </cell>
          <cell r="V486" t="str">
            <v>N/A</v>
          </cell>
          <cell r="W486" t="str">
            <v>N/A</v>
          </cell>
          <cell r="X486" t="str">
            <v>N/A</v>
          </cell>
          <cell r="Y486" t="str">
            <v>N/A</v>
          </cell>
          <cell r="Z486" t="str">
            <v>N/A</v>
          </cell>
          <cell r="AA486" t="str">
            <v>N/A</v>
          </cell>
          <cell r="AB486" t="str">
            <v>N/A</v>
          </cell>
          <cell r="AC486" t="str">
            <v>N/A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>
            <v>0</v>
          </cell>
        </row>
        <row r="487">
          <cell r="A487">
            <v>36947</v>
          </cell>
          <cell r="B487" t="str">
            <v>N/A</v>
          </cell>
          <cell r="C487" t="str">
            <v>N/A</v>
          </cell>
          <cell r="D487" t="str">
            <v>N/A</v>
          </cell>
          <cell r="E487" t="str">
            <v>N/A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 t="str">
            <v>N/A</v>
          </cell>
          <cell r="O487" t="str">
            <v>N/A</v>
          </cell>
          <cell r="P487" t="str">
            <v>N/A</v>
          </cell>
          <cell r="Q487" t="str">
            <v>N/A</v>
          </cell>
          <cell r="R487" t="str">
            <v>N/A</v>
          </cell>
          <cell r="S487" t="str">
            <v>N/A</v>
          </cell>
          <cell r="T487" t="str">
            <v>N/A</v>
          </cell>
          <cell r="U487" t="str">
            <v>N/A</v>
          </cell>
          <cell r="V487" t="str">
            <v>N/A</v>
          </cell>
          <cell r="W487" t="str">
            <v>N/A</v>
          </cell>
          <cell r="X487" t="str">
            <v>N/A</v>
          </cell>
          <cell r="Y487" t="str">
            <v>N/A</v>
          </cell>
          <cell r="Z487" t="str">
            <v>N/A</v>
          </cell>
          <cell r="AA487" t="str">
            <v>N/A</v>
          </cell>
          <cell r="AB487" t="str">
            <v>N/A</v>
          </cell>
          <cell r="AC487" t="str">
            <v>N/A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>
            <v>0</v>
          </cell>
        </row>
        <row r="488">
          <cell r="A488">
            <v>36948</v>
          </cell>
          <cell r="B488" t="str">
            <v>N/A</v>
          </cell>
          <cell r="C488" t="str">
            <v>N/A</v>
          </cell>
          <cell r="D488" t="str">
            <v>N/A</v>
          </cell>
          <cell r="E488" t="str">
            <v>N/A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 t="str">
            <v>N/A</v>
          </cell>
          <cell r="O488" t="str">
            <v>N/A</v>
          </cell>
          <cell r="P488" t="str">
            <v>N/A</v>
          </cell>
          <cell r="Q488" t="str">
            <v>N/A</v>
          </cell>
          <cell r="R488" t="str">
            <v>N/A</v>
          </cell>
          <cell r="S488" t="str">
            <v>N/A</v>
          </cell>
          <cell r="T488" t="str">
            <v>N/A</v>
          </cell>
          <cell r="U488" t="str">
            <v>N/A</v>
          </cell>
          <cell r="V488" t="str">
            <v>N/A</v>
          </cell>
          <cell r="W488" t="str">
            <v>N/A</v>
          </cell>
          <cell r="X488" t="str">
            <v>N/A</v>
          </cell>
          <cell r="Y488" t="str">
            <v>N/A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 t="str">
            <v>N/A</v>
          </cell>
          <cell r="AE488" t="str">
            <v>N/A</v>
          </cell>
          <cell r="AF488" t="str">
            <v>N/A</v>
          </cell>
          <cell r="AG488" t="str">
            <v>N/A</v>
          </cell>
          <cell r="AH488">
            <v>0</v>
          </cell>
        </row>
        <row r="489">
          <cell r="A489">
            <v>36949</v>
          </cell>
          <cell r="B489" t="str">
            <v>N/A</v>
          </cell>
          <cell r="C489" t="str">
            <v>N/A</v>
          </cell>
          <cell r="D489" t="str">
            <v>N/A</v>
          </cell>
          <cell r="E489" t="str">
            <v>N/A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 t="str">
            <v>N/A</v>
          </cell>
          <cell r="O489" t="str">
            <v>N/A</v>
          </cell>
          <cell r="P489" t="str">
            <v>N/A</v>
          </cell>
          <cell r="Q489" t="str">
            <v>N/A</v>
          </cell>
          <cell r="R489" t="str">
            <v>N/A</v>
          </cell>
          <cell r="S489" t="str">
            <v>N/A</v>
          </cell>
          <cell r="T489" t="str">
            <v>N/A</v>
          </cell>
          <cell r="U489" t="str">
            <v>N/A</v>
          </cell>
          <cell r="V489" t="str">
            <v>N/A</v>
          </cell>
          <cell r="W489" t="str">
            <v>N/A</v>
          </cell>
          <cell r="X489" t="str">
            <v>N/A</v>
          </cell>
          <cell r="Y489" t="str">
            <v>N/A</v>
          </cell>
          <cell r="Z489" t="str">
            <v>N/A</v>
          </cell>
          <cell r="AA489" t="str">
            <v>N/A</v>
          </cell>
          <cell r="AB489" t="str">
            <v>N/A</v>
          </cell>
          <cell r="AC489" t="str">
            <v>N/A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>
            <v>0</v>
          </cell>
        </row>
        <row r="490">
          <cell r="A490">
            <v>36950</v>
          </cell>
          <cell r="B490" t="str">
            <v>N/A</v>
          </cell>
          <cell r="C490" t="str">
            <v>N/A</v>
          </cell>
          <cell r="D490" t="str">
            <v>N/A</v>
          </cell>
          <cell r="E490" t="str">
            <v>N/A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 t="str">
            <v>N/A</v>
          </cell>
          <cell r="O490" t="str">
            <v>N/A</v>
          </cell>
          <cell r="P490" t="str">
            <v>N/A</v>
          </cell>
          <cell r="Q490" t="str">
            <v>N/A</v>
          </cell>
          <cell r="R490" t="str">
            <v>N/A</v>
          </cell>
          <cell r="S490" t="str">
            <v>N/A</v>
          </cell>
          <cell r="T490" t="str">
            <v>N/A</v>
          </cell>
          <cell r="U490" t="str">
            <v>N/A</v>
          </cell>
          <cell r="V490" t="str">
            <v>N/A</v>
          </cell>
          <cell r="W490" t="str">
            <v>N/A</v>
          </cell>
          <cell r="X490" t="str">
            <v>N/A</v>
          </cell>
          <cell r="Y490" t="str">
            <v>N/A</v>
          </cell>
          <cell r="Z490" t="str">
            <v>N/A</v>
          </cell>
          <cell r="AA490" t="str">
            <v>N/A</v>
          </cell>
          <cell r="AB490" t="str">
            <v>N/A</v>
          </cell>
          <cell r="AC490" t="str">
            <v>N/A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>
            <v>0</v>
          </cell>
        </row>
        <row r="491">
          <cell r="A491">
            <v>36951</v>
          </cell>
          <cell r="B491" t="str">
            <v>N/A</v>
          </cell>
          <cell r="C491" t="str">
            <v>N/A</v>
          </cell>
          <cell r="D491" t="str">
            <v>N/A</v>
          </cell>
          <cell r="E491" t="str">
            <v>N/A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  <cell r="N491" t="str">
            <v>N/A</v>
          </cell>
          <cell r="O491" t="str">
            <v>N/A</v>
          </cell>
          <cell r="P491" t="str">
            <v>N/A</v>
          </cell>
          <cell r="Q491" t="str">
            <v>N/A</v>
          </cell>
          <cell r="R491" t="str">
            <v>N/A</v>
          </cell>
          <cell r="S491" t="str">
            <v>N/A</v>
          </cell>
          <cell r="T491" t="str">
            <v>N/A</v>
          </cell>
          <cell r="U491" t="str">
            <v>N/A</v>
          </cell>
          <cell r="V491" t="str">
            <v>N/A</v>
          </cell>
          <cell r="W491" t="str">
            <v>N/A</v>
          </cell>
          <cell r="X491" t="str">
            <v>N/A</v>
          </cell>
          <cell r="Y491" t="str">
            <v>N/A</v>
          </cell>
          <cell r="Z491" t="str">
            <v>N/A</v>
          </cell>
          <cell r="AA491" t="str">
            <v>N/A</v>
          </cell>
          <cell r="AB491" t="str">
            <v>N/A</v>
          </cell>
          <cell r="AC491" t="str">
            <v>N/A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>
            <v>0</v>
          </cell>
        </row>
        <row r="492">
          <cell r="A492">
            <v>36952</v>
          </cell>
          <cell r="B492" t="str">
            <v>N/A</v>
          </cell>
          <cell r="C492" t="str">
            <v>N/A</v>
          </cell>
          <cell r="D492" t="str">
            <v>N/A</v>
          </cell>
          <cell r="E492" t="str">
            <v>N/A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  <cell r="N492" t="str">
            <v>N/A</v>
          </cell>
          <cell r="O492" t="str">
            <v>N/A</v>
          </cell>
          <cell r="P492" t="str">
            <v>N/A</v>
          </cell>
          <cell r="Q492" t="str">
            <v>N/A</v>
          </cell>
          <cell r="R492" t="str">
            <v>N/A</v>
          </cell>
          <cell r="S492" t="str">
            <v>N/A</v>
          </cell>
          <cell r="T492" t="str">
            <v>N/A</v>
          </cell>
          <cell r="U492" t="str">
            <v>N/A</v>
          </cell>
          <cell r="V492" t="str">
            <v>N/A</v>
          </cell>
          <cell r="W492" t="str">
            <v>N/A</v>
          </cell>
          <cell r="X492" t="str">
            <v>N/A</v>
          </cell>
          <cell r="Y492" t="str">
            <v>N/A</v>
          </cell>
          <cell r="Z492" t="str">
            <v>N/A</v>
          </cell>
          <cell r="AA492" t="str">
            <v>N/A</v>
          </cell>
          <cell r="AB492" t="str">
            <v>N/A</v>
          </cell>
          <cell r="AC492" t="str">
            <v>N/A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>
            <v>0</v>
          </cell>
        </row>
        <row r="493">
          <cell r="A493">
            <v>36953</v>
          </cell>
          <cell r="B493" t="str">
            <v>N/A</v>
          </cell>
          <cell r="C493" t="str">
            <v>N/A</v>
          </cell>
          <cell r="D493" t="str">
            <v>N/A</v>
          </cell>
          <cell r="E493" t="str">
            <v>N/A</v>
          </cell>
          <cell r="F493" t="str">
            <v>N/A</v>
          </cell>
          <cell r="G493" t="str">
            <v>N/A</v>
          </cell>
          <cell r="H493" t="str">
            <v>N/A</v>
          </cell>
          <cell r="I493" t="str">
            <v>N/A</v>
          </cell>
          <cell r="J493" t="str">
            <v>N/A</v>
          </cell>
          <cell r="K493" t="str">
            <v>N/A</v>
          </cell>
          <cell r="L493" t="str">
            <v>N/A</v>
          </cell>
          <cell r="M493" t="str">
            <v>N/A</v>
          </cell>
          <cell r="N493" t="str">
            <v>N/A</v>
          </cell>
          <cell r="O493" t="str">
            <v>N/A</v>
          </cell>
          <cell r="P493" t="str">
            <v>N/A</v>
          </cell>
          <cell r="Q493" t="str">
            <v>N/A</v>
          </cell>
          <cell r="R493" t="str">
            <v>N/A</v>
          </cell>
          <cell r="S493" t="str">
            <v>N/A</v>
          </cell>
          <cell r="T493" t="str">
            <v>N/A</v>
          </cell>
          <cell r="U493" t="str">
            <v>N/A</v>
          </cell>
          <cell r="V493" t="str">
            <v>N/A</v>
          </cell>
          <cell r="W493" t="str">
            <v>N/A</v>
          </cell>
          <cell r="X493" t="str">
            <v>N/A</v>
          </cell>
          <cell r="Y493" t="str">
            <v>N/A</v>
          </cell>
          <cell r="Z493" t="str">
            <v>N/A</v>
          </cell>
          <cell r="AA493" t="str">
            <v>N/A</v>
          </cell>
          <cell r="AB493" t="str">
            <v>N/A</v>
          </cell>
          <cell r="AC493" t="str">
            <v>N/A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>
            <v>0</v>
          </cell>
        </row>
        <row r="494">
          <cell r="A494">
            <v>36954</v>
          </cell>
          <cell r="B494" t="str">
            <v>N/A</v>
          </cell>
          <cell r="C494" t="str">
            <v>N/A</v>
          </cell>
          <cell r="D494" t="str">
            <v>N/A</v>
          </cell>
          <cell r="E494" t="str">
            <v>N/A</v>
          </cell>
          <cell r="F494" t="str">
            <v>N/A</v>
          </cell>
          <cell r="G494" t="str">
            <v>N/A</v>
          </cell>
          <cell r="H494" t="str">
            <v>N/A</v>
          </cell>
          <cell r="I494" t="str">
            <v>N/A</v>
          </cell>
          <cell r="J494" t="str">
            <v>N/A</v>
          </cell>
          <cell r="K494" t="str">
            <v>N/A</v>
          </cell>
          <cell r="L494" t="str">
            <v>N/A</v>
          </cell>
          <cell r="M494" t="str">
            <v>N/A</v>
          </cell>
          <cell r="N494" t="str">
            <v>N/A</v>
          </cell>
          <cell r="O494" t="str">
            <v>N/A</v>
          </cell>
          <cell r="P494" t="str">
            <v>N/A</v>
          </cell>
          <cell r="Q494" t="str">
            <v>N/A</v>
          </cell>
          <cell r="R494" t="str">
            <v>N/A</v>
          </cell>
          <cell r="S494" t="str">
            <v>N/A</v>
          </cell>
          <cell r="T494" t="str">
            <v>N/A</v>
          </cell>
          <cell r="U494" t="str">
            <v>N/A</v>
          </cell>
          <cell r="V494" t="str">
            <v>N/A</v>
          </cell>
          <cell r="W494" t="str">
            <v>N/A</v>
          </cell>
          <cell r="X494" t="str">
            <v>N/A</v>
          </cell>
          <cell r="Y494" t="str">
            <v>N/A</v>
          </cell>
          <cell r="Z494" t="str">
            <v>N/A</v>
          </cell>
          <cell r="AA494" t="str">
            <v>N/A</v>
          </cell>
          <cell r="AB494" t="str">
            <v>N/A</v>
          </cell>
          <cell r="AC494" t="str">
            <v>N/A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>
            <v>0</v>
          </cell>
        </row>
        <row r="495">
          <cell r="A495">
            <v>36955</v>
          </cell>
          <cell r="B495" t="str">
            <v>N/A</v>
          </cell>
          <cell r="C495" t="str">
            <v>N/A</v>
          </cell>
          <cell r="D495" t="str">
            <v>N/A</v>
          </cell>
          <cell r="E495" t="str">
            <v>N/A</v>
          </cell>
          <cell r="F495" t="str">
            <v>N/A</v>
          </cell>
          <cell r="G495" t="str">
            <v>N/A</v>
          </cell>
          <cell r="H495" t="str">
            <v>N/A</v>
          </cell>
          <cell r="I495" t="str">
            <v>N/A</v>
          </cell>
          <cell r="J495" t="str">
            <v>N/A</v>
          </cell>
          <cell r="K495" t="str">
            <v>N/A</v>
          </cell>
          <cell r="L495" t="str">
            <v>N/A</v>
          </cell>
          <cell r="M495" t="str">
            <v>N/A</v>
          </cell>
          <cell r="N495" t="str">
            <v>N/A</v>
          </cell>
          <cell r="O495" t="str">
            <v>N/A</v>
          </cell>
          <cell r="P495" t="str">
            <v>N/A</v>
          </cell>
          <cell r="Q495" t="str">
            <v>N/A</v>
          </cell>
          <cell r="R495" t="str">
            <v>N/A</v>
          </cell>
          <cell r="S495" t="str">
            <v>N/A</v>
          </cell>
          <cell r="T495" t="str">
            <v>N/A</v>
          </cell>
          <cell r="U495" t="str">
            <v>N/A</v>
          </cell>
          <cell r="V495" t="str">
            <v>N/A</v>
          </cell>
          <cell r="W495" t="str">
            <v>N/A</v>
          </cell>
          <cell r="X495" t="str">
            <v>N/A</v>
          </cell>
          <cell r="Y495" t="str">
            <v>N/A</v>
          </cell>
          <cell r="Z495" t="str">
            <v>N/A</v>
          </cell>
          <cell r="AA495" t="str">
            <v>N/A</v>
          </cell>
          <cell r="AB495" t="str">
            <v>N/A</v>
          </cell>
          <cell r="AC495" t="str">
            <v>N/A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>
            <v>0</v>
          </cell>
        </row>
        <row r="496">
          <cell r="A496">
            <v>36956</v>
          </cell>
          <cell r="B496" t="str">
            <v>N/A</v>
          </cell>
          <cell r="C496" t="str">
            <v>N/A</v>
          </cell>
          <cell r="D496" t="str">
            <v>N/A</v>
          </cell>
          <cell r="E496" t="str">
            <v>N/A</v>
          </cell>
          <cell r="F496" t="str">
            <v>N/A</v>
          </cell>
          <cell r="G496" t="str">
            <v>N/A</v>
          </cell>
          <cell r="H496" t="str">
            <v>N/A</v>
          </cell>
          <cell r="I496" t="str">
            <v>N/A</v>
          </cell>
          <cell r="J496" t="str">
            <v>N/A</v>
          </cell>
          <cell r="K496" t="str">
            <v>N/A</v>
          </cell>
          <cell r="L496" t="str">
            <v>N/A</v>
          </cell>
          <cell r="M496" t="str">
            <v>N/A</v>
          </cell>
          <cell r="N496" t="str">
            <v>N/A</v>
          </cell>
          <cell r="O496" t="str">
            <v>N/A</v>
          </cell>
          <cell r="P496" t="str">
            <v>N/A</v>
          </cell>
          <cell r="Q496" t="str">
            <v>N/A</v>
          </cell>
          <cell r="R496" t="str">
            <v>N/A</v>
          </cell>
          <cell r="S496" t="str">
            <v>N/A</v>
          </cell>
          <cell r="T496" t="str">
            <v>N/A</v>
          </cell>
          <cell r="U496" t="str">
            <v>N/A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Z496" t="str">
            <v>N/A</v>
          </cell>
          <cell r="AA496" t="str">
            <v>N/A</v>
          </cell>
          <cell r="AB496" t="str">
            <v>N/A</v>
          </cell>
          <cell r="AC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>
            <v>0</v>
          </cell>
        </row>
        <row r="497">
          <cell r="A497">
            <v>36957</v>
          </cell>
          <cell r="B497" t="str">
            <v>N/A</v>
          </cell>
          <cell r="C497" t="str">
            <v>N/A</v>
          </cell>
          <cell r="D497" t="str">
            <v>N/A</v>
          </cell>
          <cell r="E497" t="str">
            <v>N/A</v>
          </cell>
          <cell r="F497" t="str">
            <v>N/A</v>
          </cell>
          <cell r="G497" t="str">
            <v>N/A</v>
          </cell>
          <cell r="H497" t="str">
            <v>N/A</v>
          </cell>
          <cell r="I497" t="str">
            <v>N/A</v>
          </cell>
          <cell r="J497" t="str">
            <v>N/A</v>
          </cell>
          <cell r="K497" t="str">
            <v>N/A</v>
          </cell>
          <cell r="L497" t="str">
            <v>N/A</v>
          </cell>
          <cell r="M497" t="str">
            <v>N/A</v>
          </cell>
          <cell r="N497" t="str">
            <v>N/A</v>
          </cell>
          <cell r="O497" t="str">
            <v>N/A</v>
          </cell>
          <cell r="P497" t="str">
            <v>N/A</v>
          </cell>
          <cell r="Q497" t="str">
            <v>N/A</v>
          </cell>
          <cell r="R497" t="str">
            <v>N/A</v>
          </cell>
          <cell r="S497" t="str">
            <v>N/A</v>
          </cell>
          <cell r="T497" t="str">
            <v>N/A</v>
          </cell>
          <cell r="U497" t="str">
            <v>N/A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Z497" t="str">
            <v>N/A</v>
          </cell>
          <cell r="AA497" t="str">
            <v>N/A</v>
          </cell>
          <cell r="AB497" t="str">
            <v>N/A</v>
          </cell>
          <cell r="AC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>
            <v>0</v>
          </cell>
        </row>
        <row r="498">
          <cell r="A498">
            <v>36958</v>
          </cell>
          <cell r="B498" t="str">
            <v>N/A</v>
          </cell>
          <cell r="C498" t="str">
            <v>N/A</v>
          </cell>
          <cell r="D498" t="str">
            <v>N/A</v>
          </cell>
          <cell r="E498" t="str">
            <v>N/A</v>
          </cell>
          <cell r="F498" t="str">
            <v>N/A</v>
          </cell>
          <cell r="G498" t="str">
            <v>N/A</v>
          </cell>
          <cell r="H498" t="str">
            <v>N/A</v>
          </cell>
          <cell r="I498" t="str">
            <v>N/A</v>
          </cell>
          <cell r="J498" t="str">
            <v>N/A</v>
          </cell>
          <cell r="K498" t="str">
            <v>N/A</v>
          </cell>
          <cell r="L498" t="str">
            <v>N/A</v>
          </cell>
          <cell r="M498" t="str">
            <v>N/A</v>
          </cell>
          <cell r="N498" t="str">
            <v>N/A</v>
          </cell>
          <cell r="O498" t="str">
            <v>N/A</v>
          </cell>
          <cell r="P498" t="str">
            <v>N/A</v>
          </cell>
          <cell r="Q498" t="str">
            <v>N/A</v>
          </cell>
          <cell r="R498" t="str">
            <v>N/A</v>
          </cell>
          <cell r="S498" t="str">
            <v>N/A</v>
          </cell>
          <cell r="T498" t="str">
            <v>N/A</v>
          </cell>
          <cell r="U498" t="str">
            <v>N/A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Z498" t="str">
            <v>N/A</v>
          </cell>
          <cell r="AA498" t="str">
            <v>N/A</v>
          </cell>
          <cell r="AB498" t="str">
            <v>N/A</v>
          </cell>
          <cell r="AC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>
            <v>0</v>
          </cell>
        </row>
        <row r="499">
          <cell r="A499">
            <v>36959</v>
          </cell>
          <cell r="B499" t="str">
            <v>N/A</v>
          </cell>
          <cell r="C499" t="str">
            <v>N/A</v>
          </cell>
          <cell r="D499" t="str">
            <v>N/A</v>
          </cell>
          <cell r="E499" t="str">
            <v>N/A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 t="str">
            <v>N/A</v>
          </cell>
          <cell r="P499" t="str">
            <v>N/A</v>
          </cell>
          <cell r="Q499" t="str">
            <v>N/A</v>
          </cell>
          <cell r="R499" t="str">
            <v>N/A</v>
          </cell>
          <cell r="S499" t="str">
            <v>N/A</v>
          </cell>
          <cell r="T499" t="str">
            <v>N/A</v>
          </cell>
          <cell r="U499" t="str">
            <v>N/A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Z499" t="str">
            <v>N/A</v>
          </cell>
          <cell r="AA499" t="str">
            <v>N/A</v>
          </cell>
          <cell r="AB499" t="str">
            <v>N/A</v>
          </cell>
          <cell r="AC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>
            <v>0</v>
          </cell>
        </row>
        <row r="500">
          <cell r="A500">
            <v>36960</v>
          </cell>
          <cell r="B500" t="str">
            <v>N/A</v>
          </cell>
          <cell r="C500" t="str">
            <v>N/A</v>
          </cell>
          <cell r="D500" t="str">
            <v>N/A</v>
          </cell>
          <cell r="E500" t="str">
            <v>N/A</v>
          </cell>
          <cell r="F500" t="str">
            <v>N/A</v>
          </cell>
          <cell r="G500" t="str">
            <v>N/A</v>
          </cell>
          <cell r="H500" t="str">
            <v>N/A</v>
          </cell>
          <cell r="I500" t="str">
            <v>N/A</v>
          </cell>
          <cell r="J500" t="str">
            <v>N/A</v>
          </cell>
          <cell r="K500" t="str">
            <v>N/A</v>
          </cell>
          <cell r="L500" t="str">
            <v>N/A</v>
          </cell>
          <cell r="M500" t="str">
            <v>N/A</v>
          </cell>
          <cell r="N500" t="str">
            <v>N/A</v>
          </cell>
          <cell r="O500" t="str">
            <v>N/A</v>
          </cell>
          <cell r="P500" t="str">
            <v>N/A</v>
          </cell>
          <cell r="Q500" t="str">
            <v>N/A</v>
          </cell>
          <cell r="R500" t="str">
            <v>N/A</v>
          </cell>
          <cell r="S500" t="str">
            <v>N/A</v>
          </cell>
          <cell r="T500" t="str">
            <v>N/A</v>
          </cell>
          <cell r="U500" t="str">
            <v>N/A</v>
          </cell>
          <cell r="V500" t="str">
            <v>N/A</v>
          </cell>
          <cell r="W500" t="str">
            <v>N/A</v>
          </cell>
          <cell r="X500" t="str">
            <v>N/A</v>
          </cell>
          <cell r="Y500" t="str">
            <v>N/A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 t="str">
            <v>N/A</v>
          </cell>
          <cell r="AE500" t="str">
            <v>N/A</v>
          </cell>
          <cell r="AF500" t="str">
            <v>N/A</v>
          </cell>
          <cell r="AG500" t="str">
            <v>N/A</v>
          </cell>
          <cell r="AH500">
            <v>0</v>
          </cell>
        </row>
        <row r="501">
          <cell r="A501">
            <v>36961</v>
          </cell>
          <cell r="B501" t="str">
            <v>N/A</v>
          </cell>
          <cell r="C501" t="str">
            <v>N/A</v>
          </cell>
          <cell r="D501" t="str">
            <v>N/A</v>
          </cell>
          <cell r="E501" t="str">
            <v>N/A</v>
          </cell>
          <cell r="F501" t="str">
            <v>N/A</v>
          </cell>
          <cell r="G501" t="str">
            <v>N/A</v>
          </cell>
          <cell r="H501" t="str">
            <v>N/A</v>
          </cell>
          <cell r="I501" t="str">
            <v>N/A</v>
          </cell>
          <cell r="J501" t="str">
            <v>N/A</v>
          </cell>
          <cell r="K501" t="str">
            <v>N/A</v>
          </cell>
          <cell r="L501" t="str">
            <v>N/A</v>
          </cell>
          <cell r="M501" t="str">
            <v>N/A</v>
          </cell>
          <cell r="N501" t="str">
            <v>N/A</v>
          </cell>
          <cell r="O501" t="str">
            <v>N/A</v>
          </cell>
          <cell r="P501" t="str">
            <v>N/A</v>
          </cell>
          <cell r="Q501" t="str">
            <v>N/A</v>
          </cell>
          <cell r="R501" t="str">
            <v>N/A</v>
          </cell>
          <cell r="S501" t="str">
            <v>N/A</v>
          </cell>
          <cell r="T501" t="str">
            <v>N/A</v>
          </cell>
          <cell r="U501" t="str">
            <v>N/A</v>
          </cell>
          <cell r="V501" t="str">
            <v>N/A</v>
          </cell>
          <cell r="W501" t="str">
            <v>N/A</v>
          </cell>
          <cell r="X501" t="str">
            <v>N/A</v>
          </cell>
          <cell r="Y501" t="str">
            <v>N/A</v>
          </cell>
          <cell r="Z501" t="str">
            <v>N/A</v>
          </cell>
          <cell r="AA501" t="str">
            <v>N/A</v>
          </cell>
          <cell r="AB501" t="str">
            <v>N/A</v>
          </cell>
          <cell r="AC501" t="str">
            <v>N/A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>
            <v>0</v>
          </cell>
        </row>
        <row r="502">
          <cell r="A502">
            <v>36962</v>
          </cell>
          <cell r="B502" t="str">
            <v>N/A</v>
          </cell>
          <cell r="C502" t="str">
            <v>N/A</v>
          </cell>
          <cell r="D502" t="str">
            <v>N/A</v>
          </cell>
          <cell r="E502" t="str">
            <v>N/A</v>
          </cell>
          <cell r="F502" t="str">
            <v>N/A</v>
          </cell>
          <cell r="G502" t="str">
            <v>N/A</v>
          </cell>
          <cell r="H502" t="str">
            <v>N/A</v>
          </cell>
          <cell r="I502" t="str">
            <v>N/A</v>
          </cell>
          <cell r="J502" t="str">
            <v>N/A</v>
          </cell>
          <cell r="K502" t="str">
            <v>N/A</v>
          </cell>
          <cell r="L502" t="str">
            <v>N/A</v>
          </cell>
          <cell r="M502" t="str">
            <v>N/A</v>
          </cell>
          <cell r="N502" t="str">
            <v>N/A</v>
          </cell>
          <cell r="O502" t="str">
            <v>N/A</v>
          </cell>
          <cell r="P502" t="str">
            <v>N/A</v>
          </cell>
          <cell r="Q502" t="str">
            <v>N/A</v>
          </cell>
          <cell r="R502" t="str">
            <v>N/A</v>
          </cell>
          <cell r="S502" t="str">
            <v>N/A</v>
          </cell>
          <cell r="T502" t="str">
            <v>N/A</v>
          </cell>
          <cell r="U502" t="str">
            <v>N/A</v>
          </cell>
          <cell r="V502" t="str">
            <v>N/A</v>
          </cell>
          <cell r="W502" t="str">
            <v>N/A</v>
          </cell>
          <cell r="X502" t="str">
            <v>N/A</v>
          </cell>
          <cell r="Y502" t="str">
            <v>N/A</v>
          </cell>
          <cell r="Z502" t="str">
            <v>N/A</v>
          </cell>
          <cell r="AA502" t="str">
            <v>N/A</v>
          </cell>
          <cell r="AB502" t="str">
            <v>N/A</v>
          </cell>
          <cell r="AC502" t="str">
            <v>N/A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>
            <v>0</v>
          </cell>
        </row>
        <row r="503">
          <cell r="A503">
            <v>36963</v>
          </cell>
          <cell r="B503" t="str">
            <v>N/A</v>
          </cell>
          <cell r="C503" t="str">
            <v>N/A</v>
          </cell>
          <cell r="D503" t="str">
            <v>N/A</v>
          </cell>
          <cell r="E503" t="str">
            <v>N/A</v>
          </cell>
          <cell r="F503" t="str">
            <v>N/A</v>
          </cell>
          <cell r="G503" t="str">
            <v>N/A</v>
          </cell>
          <cell r="H503" t="str">
            <v>N/A</v>
          </cell>
          <cell r="I503" t="str">
            <v>N/A</v>
          </cell>
          <cell r="J503" t="str">
            <v>N/A</v>
          </cell>
          <cell r="K503" t="str">
            <v>N/A</v>
          </cell>
          <cell r="L503" t="str">
            <v>N/A</v>
          </cell>
          <cell r="M503" t="str">
            <v>N/A</v>
          </cell>
          <cell r="N503" t="str">
            <v>N/A</v>
          </cell>
          <cell r="O503" t="str">
            <v>N/A</v>
          </cell>
          <cell r="P503" t="str">
            <v>N/A</v>
          </cell>
          <cell r="Q503" t="str">
            <v>N/A</v>
          </cell>
          <cell r="R503" t="str">
            <v>N/A</v>
          </cell>
          <cell r="S503" t="str">
            <v>N/A</v>
          </cell>
          <cell r="T503" t="str">
            <v>N/A</v>
          </cell>
          <cell r="U503" t="str">
            <v>N/A</v>
          </cell>
          <cell r="V503" t="str">
            <v>N/A</v>
          </cell>
          <cell r="W503" t="str">
            <v>N/A</v>
          </cell>
          <cell r="X503" t="str">
            <v>N/A</v>
          </cell>
          <cell r="Y503" t="str">
            <v>N/A</v>
          </cell>
          <cell r="Z503" t="str">
            <v>N/A</v>
          </cell>
          <cell r="AA503" t="str">
            <v>N/A</v>
          </cell>
          <cell r="AB503" t="str">
            <v>N/A</v>
          </cell>
          <cell r="AC503" t="str">
            <v>N/A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>
            <v>0</v>
          </cell>
        </row>
        <row r="504">
          <cell r="A504">
            <v>36964</v>
          </cell>
          <cell r="B504" t="str">
            <v>N/A</v>
          </cell>
          <cell r="C504" t="str">
            <v>N/A</v>
          </cell>
          <cell r="D504" t="str">
            <v>N/A</v>
          </cell>
          <cell r="E504" t="str">
            <v>N/A</v>
          </cell>
          <cell r="F504" t="str">
            <v>N/A</v>
          </cell>
          <cell r="G504" t="str">
            <v>N/A</v>
          </cell>
          <cell r="H504" t="str">
            <v>N/A</v>
          </cell>
          <cell r="I504" t="str">
            <v>N/A</v>
          </cell>
          <cell r="J504" t="str">
            <v>N/A</v>
          </cell>
          <cell r="K504" t="str">
            <v>N/A</v>
          </cell>
          <cell r="L504" t="str">
            <v>N/A</v>
          </cell>
          <cell r="M504" t="str">
            <v>N/A</v>
          </cell>
          <cell r="N504" t="str">
            <v>N/A</v>
          </cell>
          <cell r="O504" t="str">
            <v>N/A</v>
          </cell>
          <cell r="P504" t="str">
            <v>N/A</v>
          </cell>
          <cell r="Q504" t="str">
            <v>N/A</v>
          </cell>
          <cell r="R504" t="str">
            <v>N/A</v>
          </cell>
          <cell r="S504" t="str">
            <v>N/A</v>
          </cell>
          <cell r="T504" t="str">
            <v>N/A</v>
          </cell>
          <cell r="U504" t="str">
            <v>N/A</v>
          </cell>
          <cell r="V504" t="str">
            <v>N/A</v>
          </cell>
          <cell r="W504" t="str">
            <v>N/A</v>
          </cell>
          <cell r="X504" t="str">
            <v>N/A</v>
          </cell>
          <cell r="Y504" t="str">
            <v>N/A</v>
          </cell>
          <cell r="Z504" t="str">
            <v>N/A</v>
          </cell>
          <cell r="AA504" t="str">
            <v>N/A</v>
          </cell>
          <cell r="AB504" t="str">
            <v>N/A</v>
          </cell>
          <cell r="AC504" t="str">
            <v>N/A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>
            <v>0</v>
          </cell>
        </row>
        <row r="505">
          <cell r="A505">
            <v>36965</v>
          </cell>
          <cell r="B505" t="str">
            <v>N/A</v>
          </cell>
          <cell r="C505" t="str">
            <v>N/A</v>
          </cell>
          <cell r="D505" t="str">
            <v>N/A</v>
          </cell>
          <cell r="E505" t="str">
            <v>N/A</v>
          </cell>
          <cell r="F505" t="str">
            <v>N/A</v>
          </cell>
          <cell r="G505" t="str">
            <v>N/A</v>
          </cell>
          <cell r="H505" t="str">
            <v>N/A</v>
          </cell>
          <cell r="I505" t="str">
            <v>N/A</v>
          </cell>
          <cell r="J505" t="str">
            <v>N/A</v>
          </cell>
          <cell r="K505" t="str">
            <v>N/A</v>
          </cell>
          <cell r="L505" t="str">
            <v>N/A</v>
          </cell>
          <cell r="M505" t="str">
            <v>N/A</v>
          </cell>
          <cell r="N505" t="str">
            <v>N/A</v>
          </cell>
          <cell r="O505" t="str">
            <v>N/A</v>
          </cell>
          <cell r="P505" t="str">
            <v>N/A</v>
          </cell>
          <cell r="Q505" t="str">
            <v>N/A</v>
          </cell>
          <cell r="R505" t="str">
            <v>N/A</v>
          </cell>
          <cell r="S505" t="str">
            <v>N/A</v>
          </cell>
          <cell r="T505" t="str">
            <v>N/A</v>
          </cell>
          <cell r="U505" t="str">
            <v>N/A</v>
          </cell>
          <cell r="V505" t="str">
            <v>N/A</v>
          </cell>
          <cell r="W505" t="str">
            <v>N/A</v>
          </cell>
          <cell r="X505" t="str">
            <v>N/A</v>
          </cell>
          <cell r="Y505" t="str">
            <v>N/A</v>
          </cell>
          <cell r="Z505" t="str">
            <v>N/A</v>
          </cell>
          <cell r="AA505" t="str">
            <v>N/A</v>
          </cell>
          <cell r="AB505" t="str">
            <v>N/A</v>
          </cell>
          <cell r="AC505" t="str">
            <v>N/A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>
            <v>0</v>
          </cell>
        </row>
        <row r="506">
          <cell r="A506">
            <v>36966</v>
          </cell>
          <cell r="B506" t="str">
            <v>N/A</v>
          </cell>
          <cell r="C506" t="str">
            <v>N/A</v>
          </cell>
          <cell r="D506" t="str">
            <v>N/A</v>
          </cell>
          <cell r="E506" t="str">
            <v>N/A</v>
          </cell>
          <cell r="F506" t="str">
            <v>N/A</v>
          </cell>
          <cell r="G506" t="str">
            <v>N/A</v>
          </cell>
          <cell r="H506" t="str">
            <v>N/A</v>
          </cell>
          <cell r="I506" t="str">
            <v>N/A</v>
          </cell>
          <cell r="J506" t="str">
            <v>N/A</v>
          </cell>
          <cell r="K506" t="str">
            <v>N/A</v>
          </cell>
          <cell r="L506" t="str">
            <v>N/A</v>
          </cell>
          <cell r="M506" t="str">
            <v>N/A</v>
          </cell>
          <cell r="N506" t="str">
            <v>N/A</v>
          </cell>
          <cell r="O506" t="str">
            <v>N/A</v>
          </cell>
          <cell r="P506" t="str">
            <v>N/A</v>
          </cell>
          <cell r="Q506" t="str">
            <v>N/A</v>
          </cell>
          <cell r="R506" t="str">
            <v>N/A</v>
          </cell>
          <cell r="S506" t="str">
            <v>N/A</v>
          </cell>
          <cell r="T506" t="str">
            <v>N/A</v>
          </cell>
          <cell r="U506" t="str">
            <v>N/A</v>
          </cell>
          <cell r="V506" t="str">
            <v>N/A</v>
          </cell>
          <cell r="W506" t="str">
            <v>N/A</v>
          </cell>
          <cell r="X506" t="str">
            <v>N/A</v>
          </cell>
          <cell r="Y506" t="str">
            <v>N/A</v>
          </cell>
          <cell r="Z506" t="str">
            <v>N/A</v>
          </cell>
          <cell r="AA506" t="str">
            <v>N/A</v>
          </cell>
          <cell r="AB506" t="str">
            <v>N/A</v>
          </cell>
          <cell r="AC506" t="str">
            <v>N/A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>
            <v>0</v>
          </cell>
        </row>
        <row r="507">
          <cell r="A507">
            <v>36967</v>
          </cell>
          <cell r="B507" t="str">
            <v>N/A</v>
          </cell>
          <cell r="C507" t="str">
            <v>N/A</v>
          </cell>
          <cell r="D507" t="str">
            <v>N/A</v>
          </cell>
          <cell r="E507" t="str">
            <v>N/A</v>
          </cell>
          <cell r="F507" t="str">
            <v>N/A</v>
          </cell>
          <cell r="G507" t="str">
            <v>N/A</v>
          </cell>
          <cell r="H507" t="str">
            <v>N/A</v>
          </cell>
          <cell r="I507" t="str">
            <v>N/A</v>
          </cell>
          <cell r="J507" t="str">
            <v>N/A</v>
          </cell>
          <cell r="K507" t="str">
            <v>N/A</v>
          </cell>
          <cell r="L507" t="str">
            <v>N/A</v>
          </cell>
          <cell r="M507" t="str">
            <v>N/A</v>
          </cell>
          <cell r="N507" t="str">
            <v>N/A</v>
          </cell>
          <cell r="O507" t="str">
            <v>N/A</v>
          </cell>
          <cell r="P507" t="str">
            <v>N/A</v>
          </cell>
          <cell r="Q507" t="str">
            <v>N/A</v>
          </cell>
          <cell r="R507" t="str">
            <v>N/A</v>
          </cell>
          <cell r="S507" t="str">
            <v>N/A</v>
          </cell>
          <cell r="T507" t="str">
            <v>N/A</v>
          </cell>
          <cell r="U507" t="str">
            <v>N/A</v>
          </cell>
          <cell r="V507" t="str">
            <v>N/A</v>
          </cell>
          <cell r="W507" t="str">
            <v>N/A</v>
          </cell>
          <cell r="X507" t="str">
            <v>N/A</v>
          </cell>
          <cell r="Y507" t="str">
            <v>N/A</v>
          </cell>
          <cell r="Z507" t="str">
            <v>N/A</v>
          </cell>
          <cell r="AA507" t="str">
            <v>N/A</v>
          </cell>
          <cell r="AB507" t="str">
            <v>N/A</v>
          </cell>
          <cell r="AC507" t="str">
            <v>N/A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>
            <v>0</v>
          </cell>
        </row>
        <row r="508">
          <cell r="A508">
            <v>36968</v>
          </cell>
          <cell r="B508" t="str">
            <v>N/A</v>
          </cell>
          <cell r="C508" t="str">
            <v>N/A</v>
          </cell>
          <cell r="D508" t="str">
            <v>N/A</v>
          </cell>
          <cell r="E508" t="str">
            <v>N/A</v>
          </cell>
          <cell r="F508" t="str">
            <v>N/A</v>
          </cell>
          <cell r="G508" t="str">
            <v>N/A</v>
          </cell>
          <cell r="H508" t="str">
            <v>N/A</v>
          </cell>
          <cell r="I508" t="str">
            <v>N/A</v>
          </cell>
          <cell r="J508" t="str">
            <v>N/A</v>
          </cell>
          <cell r="K508" t="str">
            <v>N/A</v>
          </cell>
          <cell r="L508" t="str">
            <v>N/A</v>
          </cell>
          <cell r="M508" t="str">
            <v>N/A</v>
          </cell>
          <cell r="N508" t="str">
            <v>N/A</v>
          </cell>
          <cell r="O508" t="str">
            <v>N/A</v>
          </cell>
          <cell r="P508" t="str">
            <v>N/A</v>
          </cell>
          <cell r="Q508" t="str">
            <v>N/A</v>
          </cell>
          <cell r="R508" t="str">
            <v>N/A</v>
          </cell>
          <cell r="S508" t="str">
            <v>N/A</v>
          </cell>
          <cell r="T508" t="str">
            <v>N/A</v>
          </cell>
          <cell r="U508" t="str">
            <v>N/A</v>
          </cell>
          <cell r="V508" t="str">
            <v>N/A</v>
          </cell>
          <cell r="W508" t="str">
            <v>N/A</v>
          </cell>
          <cell r="X508" t="str">
            <v>N/A</v>
          </cell>
          <cell r="Y508" t="str">
            <v>N/A</v>
          </cell>
          <cell r="Z508" t="str">
            <v>N/A</v>
          </cell>
          <cell r="AA508" t="str">
            <v>N/A</v>
          </cell>
          <cell r="AB508" t="str">
            <v>N/A</v>
          </cell>
          <cell r="AC508" t="str">
            <v>N/A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>
            <v>0</v>
          </cell>
        </row>
        <row r="509">
          <cell r="A509">
            <v>36969</v>
          </cell>
          <cell r="B509" t="str">
            <v>N/A</v>
          </cell>
          <cell r="C509" t="str">
            <v>N/A</v>
          </cell>
          <cell r="D509" t="str">
            <v>N/A</v>
          </cell>
          <cell r="E509" t="str">
            <v>N/A</v>
          </cell>
          <cell r="F509" t="str">
            <v>N/A</v>
          </cell>
          <cell r="G509" t="str">
            <v>N/A</v>
          </cell>
          <cell r="H509" t="str">
            <v>N/A</v>
          </cell>
          <cell r="I509" t="str">
            <v>N/A</v>
          </cell>
          <cell r="J509" t="str">
            <v>N/A</v>
          </cell>
          <cell r="K509" t="str">
            <v>N/A</v>
          </cell>
          <cell r="L509" t="str">
            <v>N/A</v>
          </cell>
          <cell r="M509" t="str">
            <v>N/A</v>
          </cell>
          <cell r="N509" t="str">
            <v>N/A</v>
          </cell>
          <cell r="O509" t="str">
            <v>N/A</v>
          </cell>
          <cell r="P509" t="str">
            <v>N/A</v>
          </cell>
          <cell r="Q509" t="str">
            <v>N/A</v>
          </cell>
          <cell r="R509" t="str">
            <v>N/A</v>
          </cell>
          <cell r="S509" t="str">
            <v>N/A</v>
          </cell>
          <cell r="T509" t="str">
            <v>N/A</v>
          </cell>
          <cell r="U509" t="str">
            <v>N/A</v>
          </cell>
          <cell r="V509" t="str">
            <v>N/A</v>
          </cell>
          <cell r="W509" t="str">
            <v>N/A</v>
          </cell>
          <cell r="X509" t="str">
            <v>N/A</v>
          </cell>
          <cell r="Y509" t="str">
            <v>N/A</v>
          </cell>
          <cell r="Z509" t="str">
            <v>N/A</v>
          </cell>
          <cell r="AA509" t="str">
            <v>N/A</v>
          </cell>
          <cell r="AB509" t="str">
            <v>N/A</v>
          </cell>
          <cell r="AC509" t="str">
            <v>N/A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>
            <v>0</v>
          </cell>
        </row>
        <row r="510">
          <cell r="A510">
            <v>36970</v>
          </cell>
          <cell r="B510" t="str">
            <v>N/A</v>
          </cell>
          <cell r="C510" t="str">
            <v>N/A</v>
          </cell>
          <cell r="D510" t="str">
            <v>N/A</v>
          </cell>
          <cell r="E510" t="str">
            <v>N/A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 t="str">
            <v>N/A</v>
          </cell>
          <cell r="O510" t="str">
            <v>N/A</v>
          </cell>
          <cell r="P510" t="str">
            <v>N/A</v>
          </cell>
          <cell r="Q510" t="str">
            <v>N/A</v>
          </cell>
          <cell r="R510" t="str">
            <v>N/A</v>
          </cell>
          <cell r="S510" t="str">
            <v>N/A</v>
          </cell>
          <cell r="T510" t="str">
            <v>N/A</v>
          </cell>
          <cell r="U510" t="str">
            <v>N/A</v>
          </cell>
          <cell r="V510" t="str">
            <v>N/A</v>
          </cell>
          <cell r="W510" t="str">
            <v>N/A</v>
          </cell>
          <cell r="X510" t="str">
            <v>N/A</v>
          </cell>
          <cell r="Y510" t="str">
            <v>N/A</v>
          </cell>
          <cell r="Z510" t="str">
            <v>N/A</v>
          </cell>
          <cell r="AA510" t="str">
            <v>N/A</v>
          </cell>
          <cell r="AB510" t="str">
            <v>N/A</v>
          </cell>
          <cell r="AC510" t="str">
            <v>N/A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>
            <v>0</v>
          </cell>
        </row>
        <row r="511">
          <cell r="A511">
            <v>36971</v>
          </cell>
          <cell r="B511" t="str">
            <v>N/A</v>
          </cell>
          <cell r="C511" t="str">
            <v>N/A</v>
          </cell>
          <cell r="D511" t="str">
            <v>N/A</v>
          </cell>
          <cell r="E511" t="str">
            <v>N/A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 t="str">
            <v>N/A</v>
          </cell>
          <cell r="O511" t="str">
            <v>N/A</v>
          </cell>
          <cell r="P511" t="str">
            <v>N/A</v>
          </cell>
          <cell r="Q511" t="str">
            <v>N/A</v>
          </cell>
          <cell r="R511" t="str">
            <v>N/A</v>
          </cell>
          <cell r="S511" t="str">
            <v>N/A</v>
          </cell>
          <cell r="T511" t="str">
            <v>N/A</v>
          </cell>
          <cell r="U511" t="str">
            <v>N/A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Z511" t="str">
            <v>N/A</v>
          </cell>
          <cell r="AA511" t="str">
            <v>N/A</v>
          </cell>
          <cell r="AB511" t="str">
            <v>N/A</v>
          </cell>
          <cell r="AC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>
            <v>0</v>
          </cell>
        </row>
        <row r="512">
          <cell r="A512">
            <v>36972</v>
          </cell>
          <cell r="B512" t="str">
            <v>N/A</v>
          </cell>
          <cell r="C512" t="str">
            <v>N/A</v>
          </cell>
          <cell r="D512" t="str">
            <v>N/A</v>
          </cell>
          <cell r="E512" t="str">
            <v>N/A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 t="str">
            <v>N/A</v>
          </cell>
          <cell r="O512" t="str">
            <v>N/A</v>
          </cell>
          <cell r="P512" t="str">
            <v>N/A</v>
          </cell>
          <cell r="Q512" t="str">
            <v>N/A</v>
          </cell>
          <cell r="R512" t="str">
            <v>N/A</v>
          </cell>
          <cell r="S512" t="str">
            <v>N/A</v>
          </cell>
          <cell r="T512" t="str">
            <v>N/A</v>
          </cell>
          <cell r="U512" t="str">
            <v>N/A</v>
          </cell>
          <cell r="V512" t="str">
            <v>N/A</v>
          </cell>
          <cell r="W512" t="str">
            <v>N/A</v>
          </cell>
          <cell r="X512" t="str">
            <v>N/A</v>
          </cell>
          <cell r="Y512" t="str">
            <v>N/A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 t="str">
            <v>N/A</v>
          </cell>
          <cell r="AE512" t="str">
            <v>N/A</v>
          </cell>
          <cell r="AF512" t="str">
            <v>N/A</v>
          </cell>
          <cell r="AG512" t="str">
            <v>N/A</v>
          </cell>
          <cell r="AH512">
            <v>0</v>
          </cell>
        </row>
        <row r="513">
          <cell r="A513">
            <v>36973</v>
          </cell>
          <cell r="B513" t="str">
            <v>N/A</v>
          </cell>
          <cell r="C513" t="str">
            <v>N/A</v>
          </cell>
          <cell r="D513" t="str">
            <v>N/A</v>
          </cell>
          <cell r="E513" t="str">
            <v>N/A</v>
          </cell>
          <cell r="F513" t="str">
            <v>N/A</v>
          </cell>
          <cell r="G513" t="str">
            <v>N/A</v>
          </cell>
          <cell r="H513" t="str">
            <v>N/A</v>
          </cell>
          <cell r="I513" t="str">
            <v>N/A</v>
          </cell>
          <cell r="J513" t="str">
            <v>N/A</v>
          </cell>
          <cell r="K513" t="str">
            <v>N/A</v>
          </cell>
          <cell r="L513" t="str">
            <v>N/A</v>
          </cell>
          <cell r="M513" t="str">
            <v>N/A</v>
          </cell>
          <cell r="N513" t="str">
            <v>N/A</v>
          </cell>
          <cell r="O513" t="str">
            <v>N/A</v>
          </cell>
          <cell r="P513" t="str">
            <v>N/A</v>
          </cell>
          <cell r="Q513" t="str">
            <v>N/A</v>
          </cell>
          <cell r="R513" t="str">
            <v>N/A</v>
          </cell>
          <cell r="S513" t="str">
            <v>N/A</v>
          </cell>
          <cell r="T513" t="str">
            <v>N/A</v>
          </cell>
          <cell r="U513" t="str">
            <v>N/A</v>
          </cell>
          <cell r="V513" t="str">
            <v>N/A</v>
          </cell>
          <cell r="W513" t="str">
            <v>N/A</v>
          </cell>
          <cell r="X513" t="str">
            <v>N/A</v>
          </cell>
          <cell r="Y513" t="str">
            <v>N/A</v>
          </cell>
          <cell r="Z513" t="str">
            <v>N/A</v>
          </cell>
          <cell r="AA513" t="str">
            <v>N/A</v>
          </cell>
          <cell r="AB513" t="str">
            <v>N/A</v>
          </cell>
          <cell r="AC513" t="str">
            <v>N/A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>
            <v>0</v>
          </cell>
        </row>
        <row r="514">
          <cell r="A514">
            <v>36974</v>
          </cell>
          <cell r="B514" t="str">
            <v>N/A</v>
          </cell>
          <cell r="C514" t="str">
            <v>N/A</v>
          </cell>
          <cell r="D514" t="str">
            <v>N/A</v>
          </cell>
          <cell r="E514" t="str">
            <v>N/A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 t="str">
            <v>N/A</v>
          </cell>
          <cell r="P514" t="str">
            <v>N/A</v>
          </cell>
          <cell r="Q514" t="str">
            <v>N/A</v>
          </cell>
          <cell r="R514" t="str">
            <v>N/A</v>
          </cell>
          <cell r="S514" t="str">
            <v>N/A</v>
          </cell>
          <cell r="T514" t="str">
            <v>N/A</v>
          </cell>
          <cell r="U514" t="str">
            <v>N/A</v>
          </cell>
          <cell r="V514" t="str">
            <v>N/A</v>
          </cell>
          <cell r="W514" t="str">
            <v>N/A</v>
          </cell>
          <cell r="X514" t="str">
            <v>N/A</v>
          </cell>
          <cell r="Y514" t="str">
            <v>N/A</v>
          </cell>
          <cell r="Z514" t="str">
            <v>N/A</v>
          </cell>
          <cell r="AA514" t="str">
            <v>N/A</v>
          </cell>
          <cell r="AB514" t="str">
            <v>N/A</v>
          </cell>
          <cell r="AC514" t="str">
            <v>N/A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>
            <v>0</v>
          </cell>
        </row>
        <row r="515">
          <cell r="A515">
            <v>36975</v>
          </cell>
          <cell r="B515" t="str">
            <v>N/A</v>
          </cell>
          <cell r="C515" t="str">
            <v>N/A</v>
          </cell>
          <cell r="D515" t="str">
            <v>N/A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 t="str">
            <v>N/A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  <cell r="X515" t="str">
            <v>N/A</v>
          </cell>
          <cell r="Y515" t="str">
            <v>N/A</v>
          </cell>
          <cell r="Z515" t="str">
            <v>N/A</v>
          </cell>
          <cell r="AA515" t="str">
            <v>N/A</v>
          </cell>
          <cell r="AB515" t="str">
            <v>N/A</v>
          </cell>
          <cell r="AC515" t="str">
            <v>N/A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>
            <v>0</v>
          </cell>
        </row>
        <row r="516">
          <cell r="A516">
            <v>36976</v>
          </cell>
          <cell r="B516" t="str">
            <v>N/A</v>
          </cell>
          <cell r="C516" t="str">
            <v>N/A</v>
          </cell>
          <cell r="D516" t="str">
            <v>N/A</v>
          </cell>
          <cell r="E516" t="str">
            <v>N/A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 t="str">
            <v>N/A</v>
          </cell>
          <cell r="O516" t="str">
            <v>N/A</v>
          </cell>
          <cell r="P516" t="str">
            <v>N/A</v>
          </cell>
          <cell r="Q516" t="str">
            <v>N/A</v>
          </cell>
          <cell r="R516" t="str">
            <v>N/A</v>
          </cell>
          <cell r="S516" t="str">
            <v>N/A</v>
          </cell>
          <cell r="T516" t="str">
            <v>N/A</v>
          </cell>
          <cell r="U516" t="str">
            <v>N/A</v>
          </cell>
          <cell r="V516" t="str">
            <v>N/A</v>
          </cell>
          <cell r="W516" t="str">
            <v>N/A</v>
          </cell>
          <cell r="X516" t="str">
            <v>N/A</v>
          </cell>
          <cell r="Y516" t="str">
            <v>N/A</v>
          </cell>
          <cell r="Z516" t="str">
            <v>N/A</v>
          </cell>
          <cell r="AA516" t="str">
            <v>N/A</v>
          </cell>
          <cell r="AB516" t="str">
            <v>N/A</v>
          </cell>
          <cell r="AC516" t="str">
            <v>N/A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>
            <v>0</v>
          </cell>
        </row>
        <row r="517">
          <cell r="A517">
            <v>36977</v>
          </cell>
          <cell r="B517" t="str">
            <v>N/A</v>
          </cell>
          <cell r="C517" t="str">
            <v>N/A</v>
          </cell>
          <cell r="D517" t="str">
            <v>N/A</v>
          </cell>
          <cell r="E517" t="str">
            <v>N/A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 t="str">
            <v>N/A</v>
          </cell>
          <cell r="O517" t="str">
            <v>N/A</v>
          </cell>
          <cell r="P517" t="str">
            <v>N/A</v>
          </cell>
          <cell r="Q517" t="str">
            <v>N/A</v>
          </cell>
          <cell r="R517" t="str">
            <v>N/A</v>
          </cell>
          <cell r="S517" t="str">
            <v>N/A</v>
          </cell>
          <cell r="T517" t="str">
            <v>N/A</v>
          </cell>
          <cell r="U517" t="str">
            <v>N/A</v>
          </cell>
          <cell r="V517" t="str">
            <v>N/A</v>
          </cell>
          <cell r="W517" t="str">
            <v>N/A</v>
          </cell>
          <cell r="X517" t="str">
            <v>N/A</v>
          </cell>
          <cell r="Y517" t="str">
            <v>N/A</v>
          </cell>
          <cell r="Z517" t="str">
            <v>N/A</v>
          </cell>
          <cell r="AA517" t="str">
            <v>N/A</v>
          </cell>
          <cell r="AB517" t="str">
            <v>N/A</v>
          </cell>
          <cell r="AC517" t="str">
            <v>N/A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>
            <v>0</v>
          </cell>
        </row>
        <row r="518">
          <cell r="A518">
            <v>36978</v>
          </cell>
          <cell r="B518" t="str">
            <v>N/A</v>
          </cell>
          <cell r="C518" t="str">
            <v>N/A</v>
          </cell>
          <cell r="D518" t="str">
            <v>N/A</v>
          </cell>
          <cell r="E518" t="str">
            <v>N/A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 t="str">
            <v>N/A</v>
          </cell>
          <cell r="O518" t="str">
            <v>N/A</v>
          </cell>
          <cell r="P518" t="str">
            <v>N/A</v>
          </cell>
          <cell r="Q518" t="str">
            <v>N/A</v>
          </cell>
          <cell r="R518" t="str">
            <v>N/A</v>
          </cell>
          <cell r="S518" t="str">
            <v>N/A</v>
          </cell>
          <cell r="T518" t="str">
            <v>N/A</v>
          </cell>
          <cell r="U518" t="str">
            <v>N/A</v>
          </cell>
          <cell r="V518" t="str">
            <v>N/A</v>
          </cell>
          <cell r="W518" t="str">
            <v>N/A</v>
          </cell>
          <cell r="X518" t="str">
            <v>N/A</v>
          </cell>
          <cell r="Y518" t="str">
            <v>N/A</v>
          </cell>
          <cell r="Z518" t="str">
            <v>N/A</v>
          </cell>
          <cell r="AA518" t="str">
            <v>N/A</v>
          </cell>
          <cell r="AB518" t="str">
            <v>N/A</v>
          </cell>
          <cell r="AC518" t="str">
            <v>N/A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>
            <v>0</v>
          </cell>
        </row>
        <row r="519">
          <cell r="A519">
            <v>36979</v>
          </cell>
          <cell r="B519" t="str">
            <v>N/A</v>
          </cell>
          <cell r="C519" t="str">
            <v>N/A</v>
          </cell>
          <cell r="D519" t="str">
            <v>N/A</v>
          </cell>
          <cell r="E519" t="str">
            <v>N/A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 t="str">
            <v>N/A</v>
          </cell>
          <cell r="O519" t="str">
            <v>N/A</v>
          </cell>
          <cell r="P519" t="str">
            <v>N/A</v>
          </cell>
          <cell r="Q519" t="str">
            <v>N/A</v>
          </cell>
          <cell r="R519" t="str">
            <v>N/A</v>
          </cell>
          <cell r="S519" t="str">
            <v>N/A</v>
          </cell>
          <cell r="T519" t="str">
            <v>N/A</v>
          </cell>
          <cell r="U519" t="str">
            <v>N/A</v>
          </cell>
          <cell r="V519" t="str">
            <v>N/A</v>
          </cell>
          <cell r="W519" t="str">
            <v>N/A</v>
          </cell>
          <cell r="X519" t="str">
            <v>N/A</v>
          </cell>
          <cell r="Y519" t="str">
            <v>N/A</v>
          </cell>
          <cell r="Z519" t="str">
            <v>N/A</v>
          </cell>
          <cell r="AA519" t="str">
            <v>N/A</v>
          </cell>
          <cell r="AB519" t="str">
            <v>N/A</v>
          </cell>
          <cell r="AC519" t="str">
            <v>N/A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>
            <v>0</v>
          </cell>
        </row>
        <row r="520">
          <cell r="A520">
            <v>36980</v>
          </cell>
          <cell r="B520" t="str">
            <v>N/A</v>
          </cell>
          <cell r="C520" t="str">
            <v>N/A</v>
          </cell>
          <cell r="D520" t="str">
            <v>N/A</v>
          </cell>
          <cell r="E520" t="str">
            <v>N/A</v>
          </cell>
          <cell r="F520" t="str">
            <v>N/A</v>
          </cell>
          <cell r="G520" t="str">
            <v>N/A</v>
          </cell>
          <cell r="H520" t="str">
            <v>N/A</v>
          </cell>
          <cell r="I520" t="str">
            <v>N/A</v>
          </cell>
          <cell r="J520" t="str">
            <v>N/A</v>
          </cell>
          <cell r="K520" t="str">
            <v>N/A</v>
          </cell>
          <cell r="L520" t="str">
            <v>N/A</v>
          </cell>
          <cell r="M520" t="str">
            <v>N/A</v>
          </cell>
          <cell r="N520" t="str">
            <v>N/A</v>
          </cell>
          <cell r="O520" t="str">
            <v>N/A</v>
          </cell>
          <cell r="P520" t="str">
            <v>N/A</v>
          </cell>
          <cell r="Q520" t="str">
            <v>N/A</v>
          </cell>
          <cell r="R520" t="str">
            <v>N/A</v>
          </cell>
          <cell r="S520" t="str">
            <v>N/A</v>
          </cell>
          <cell r="T520" t="str">
            <v>N/A</v>
          </cell>
          <cell r="U520" t="str">
            <v>N/A</v>
          </cell>
          <cell r="V520" t="str">
            <v>N/A</v>
          </cell>
          <cell r="W520" t="str">
            <v>N/A</v>
          </cell>
          <cell r="X520" t="str">
            <v>N/A</v>
          </cell>
          <cell r="Y520" t="str">
            <v>N/A</v>
          </cell>
          <cell r="Z520" t="str">
            <v>N/A</v>
          </cell>
          <cell r="AA520" t="str">
            <v>N/A</v>
          </cell>
          <cell r="AB520" t="str">
            <v>N/A</v>
          </cell>
          <cell r="AC520" t="str">
            <v>N/A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>
            <v>0</v>
          </cell>
        </row>
        <row r="521">
          <cell r="A521">
            <v>36981</v>
          </cell>
          <cell r="B521" t="str">
            <v>N/A</v>
          </cell>
          <cell r="C521" t="str">
            <v>N/A</v>
          </cell>
          <cell r="D521" t="str">
            <v>N/A</v>
          </cell>
          <cell r="E521" t="str">
            <v>N/A</v>
          </cell>
          <cell r="F521" t="str">
            <v>N/A</v>
          </cell>
          <cell r="G521" t="str">
            <v>N/A</v>
          </cell>
          <cell r="H521" t="str">
            <v>N/A</v>
          </cell>
          <cell r="I521" t="str">
            <v>N/A</v>
          </cell>
          <cell r="J521" t="str">
            <v>N/A</v>
          </cell>
          <cell r="K521" t="str">
            <v>N/A</v>
          </cell>
          <cell r="L521" t="str">
            <v>N/A</v>
          </cell>
          <cell r="M521" t="str">
            <v>N/A</v>
          </cell>
          <cell r="N521" t="str">
            <v>N/A</v>
          </cell>
          <cell r="O521" t="str">
            <v>N/A</v>
          </cell>
          <cell r="P521" t="str">
            <v>N/A</v>
          </cell>
          <cell r="Q521" t="str">
            <v>N/A</v>
          </cell>
          <cell r="R521" t="str">
            <v>N/A</v>
          </cell>
          <cell r="S521" t="str">
            <v>N/A</v>
          </cell>
          <cell r="T521" t="str">
            <v>N/A</v>
          </cell>
          <cell r="U521" t="str">
            <v>N/A</v>
          </cell>
          <cell r="V521" t="str">
            <v>N/A</v>
          </cell>
          <cell r="W521" t="str">
            <v>N/A</v>
          </cell>
          <cell r="X521" t="str">
            <v>N/A</v>
          </cell>
          <cell r="Y521" t="str">
            <v>N/A</v>
          </cell>
          <cell r="Z521" t="str">
            <v>N/A</v>
          </cell>
          <cell r="AA521" t="str">
            <v>N/A</v>
          </cell>
          <cell r="AB521" t="str">
            <v>N/A</v>
          </cell>
          <cell r="AC521" t="str">
            <v>N/A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>
            <v>0</v>
          </cell>
        </row>
        <row r="522">
          <cell r="A522">
            <v>36982</v>
          </cell>
          <cell r="B522" t="str">
            <v>N/A</v>
          </cell>
          <cell r="C522" t="str">
            <v>N/A</v>
          </cell>
          <cell r="D522" t="str">
            <v>N/A</v>
          </cell>
          <cell r="E522" t="str">
            <v>N/A</v>
          </cell>
          <cell r="F522" t="str">
            <v>N/A</v>
          </cell>
          <cell r="G522" t="str">
            <v>N/A</v>
          </cell>
          <cell r="H522" t="str">
            <v>N/A</v>
          </cell>
          <cell r="I522" t="str">
            <v>N/A</v>
          </cell>
          <cell r="J522" t="str">
            <v>N/A</v>
          </cell>
          <cell r="K522" t="str">
            <v>N/A</v>
          </cell>
          <cell r="L522" t="str">
            <v>N/A</v>
          </cell>
          <cell r="M522" t="str">
            <v>N/A</v>
          </cell>
          <cell r="N522" t="str">
            <v>N/A</v>
          </cell>
          <cell r="O522" t="str">
            <v>N/A</v>
          </cell>
          <cell r="P522" t="str">
            <v>N/A</v>
          </cell>
          <cell r="Q522" t="str">
            <v>N/A</v>
          </cell>
          <cell r="R522" t="str">
            <v>N/A</v>
          </cell>
          <cell r="S522" t="str">
            <v>N/A</v>
          </cell>
          <cell r="T522" t="str">
            <v>N/A</v>
          </cell>
          <cell r="U522" t="str">
            <v>N/A</v>
          </cell>
          <cell r="V522" t="str">
            <v>N/A</v>
          </cell>
          <cell r="W522" t="str">
            <v>N/A</v>
          </cell>
          <cell r="X522" t="str">
            <v>N/A</v>
          </cell>
          <cell r="Y522" t="str">
            <v>N/A</v>
          </cell>
          <cell r="Z522" t="str">
            <v>N/A</v>
          </cell>
          <cell r="AA522" t="str">
            <v>N/A</v>
          </cell>
          <cell r="AB522" t="str">
            <v>N/A</v>
          </cell>
          <cell r="AC522" t="str">
            <v>N/A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>
            <v>0</v>
          </cell>
        </row>
        <row r="523">
          <cell r="A523">
            <v>36983</v>
          </cell>
          <cell r="B523" t="str">
            <v>N/A</v>
          </cell>
          <cell r="C523" t="str">
            <v>N/A</v>
          </cell>
          <cell r="D523" t="str">
            <v>N/A</v>
          </cell>
          <cell r="E523" t="str">
            <v>N/A</v>
          </cell>
          <cell r="F523" t="str">
            <v>N/A</v>
          </cell>
          <cell r="G523" t="str">
            <v>N/A</v>
          </cell>
          <cell r="H523" t="str">
            <v>N/A</v>
          </cell>
          <cell r="I523" t="str">
            <v>N/A</v>
          </cell>
          <cell r="J523" t="str">
            <v>N/A</v>
          </cell>
          <cell r="K523" t="str">
            <v>N/A</v>
          </cell>
          <cell r="L523" t="str">
            <v>N/A</v>
          </cell>
          <cell r="M523" t="str">
            <v>N/A</v>
          </cell>
          <cell r="N523" t="str">
            <v>N/A</v>
          </cell>
          <cell r="O523" t="str">
            <v>N/A</v>
          </cell>
          <cell r="P523" t="str">
            <v>N/A</v>
          </cell>
          <cell r="Q523" t="str">
            <v>N/A</v>
          </cell>
          <cell r="R523" t="str">
            <v>N/A</v>
          </cell>
          <cell r="S523" t="str">
            <v>N/A</v>
          </cell>
          <cell r="T523" t="str">
            <v>N/A</v>
          </cell>
          <cell r="U523" t="str">
            <v>N/A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Z523" t="str">
            <v>N/A</v>
          </cell>
          <cell r="AA523" t="str">
            <v>N/A</v>
          </cell>
          <cell r="AB523" t="str">
            <v>N/A</v>
          </cell>
          <cell r="AC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>
            <v>0</v>
          </cell>
        </row>
        <row r="524">
          <cell r="A524">
            <v>36984</v>
          </cell>
          <cell r="B524" t="str">
            <v>N/A</v>
          </cell>
          <cell r="C524" t="str">
            <v>N/A</v>
          </cell>
          <cell r="D524" t="str">
            <v>N/A</v>
          </cell>
          <cell r="E524" t="str">
            <v>N/A</v>
          </cell>
          <cell r="F524" t="str">
            <v>N/A</v>
          </cell>
          <cell r="G524" t="str">
            <v>N/A</v>
          </cell>
          <cell r="H524" t="str">
            <v>N/A</v>
          </cell>
          <cell r="I524" t="str">
            <v>N/A</v>
          </cell>
          <cell r="J524" t="str">
            <v>N/A</v>
          </cell>
          <cell r="K524" t="str">
            <v>N/A</v>
          </cell>
          <cell r="L524" t="str">
            <v>N/A</v>
          </cell>
          <cell r="M524" t="str">
            <v>N/A</v>
          </cell>
          <cell r="N524" t="str">
            <v>N/A</v>
          </cell>
          <cell r="O524" t="str">
            <v>N/A</v>
          </cell>
          <cell r="P524" t="str">
            <v>N/A</v>
          </cell>
          <cell r="Q524" t="str">
            <v>N/A</v>
          </cell>
          <cell r="R524" t="str">
            <v>N/A</v>
          </cell>
          <cell r="S524" t="str">
            <v>N/A</v>
          </cell>
          <cell r="T524" t="str">
            <v>N/A</v>
          </cell>
          <cell r="U524" t="str">
            <v>N/A</v>
          </cell>
          <cell r="V524" t="str">
            <v>N/A</v>
          </cell>
          <cell r="W524" t="str">
            <v>N/A</v>
          </cell>
          <cell r="X524" t="str">
            <v>N/A</v>
          </cell>
          <cell r="Y524" t="str">
            <v>N/A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 t="str">
            <v>N/A</v>
          </cell>
          <cell r="AE524" t="str">
            <v>N/A</v>
          </cell>
          <cell r="AF524" t="str">
            <v>N/A</v>
          </cell>
          <cell r="AG524" t="str">
            <v>N/A</v>
          </cell>
          <cell r="AH524">
            <v>0</v>
          </cell>
        </row>
        <row r="525">
          <cell r="A525">
            <v>36985</v>
          </cell>
          <cell r="B525" t="str">
            <v>N/A</v>
          </cell>
          <cell r="C525" t="str">
            <v>N/A</v>
          </cell>
          <cell r="D525" t="str">
            <v>N/A</v>
          </cell>
          <cell r="E525" t="str">
            <v>N/A</v>
          </cell>
          <cell r="F525" t="str">
            <v>N/A</v>
          </cell>
          <cell r="G525" t="str">
            <v>N/A</v>
          </cell>
          <cell r="H525" t="str">
            <v>N/A</v>
          </cell>
          <cell r="I525" t="str">
            <v>N/A</v>
          </cell>
          <cell r="J525" t="str">
            <v>N/A</v>
          </cell>
          <cell r="K525" t="str">
            <v>N/A</v>
          </cell>
          <cell r="L525" t="str">
            <v>N/A</v>
          </cell>
          <cell r="M525" t="str">
            <v>N/A</v>
          </cell>
          <cell r="N525" t="str">
            <v>N/A</v>
          </cell>
          <cell r="O525" t="str">
            <v>N/A</v>
          </cell>
          <cell r="P525" t="str">
            <v>N/A</v>
          </cell>
          <cell r="Q525" t="str">
            <v>N/A</v>
          </cell>
          <cell r="R525" t="str">
            <v>N/A</v>
          </cell>
          <cell r="S525" t="str">
            <v>N/A</v>
          </cell>
          <cell r="T525" t="str">
            <v>N/A</v>
          </cell>
          <cell r="U525" t="str">
            <v>N/A</v>
          </cell>
          <cell r="V525" t="str">
            <v>N/A</v>
          </cell>
          <cell r="W525" t="str">
            <v>N/A</v>
          </cell>
          <cell r="X525" t="str">
            <v>N/A</v>
          </cell>
          <cell r="Y525" t="str">
            <v>N/A</v>
          </cell>
          <cell r="Z525" t="str">
            <v>N/A</v>
          </cell>
          <cell r="AA525" t="str">
            <v>N/A</v>
          </cell>
          <cell r="AB525" t="str">
            <v>N/A</v>
          </cell>
          <cell r="AC525" t="str">
            <v>N/A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>
            <v>0</v>
          </cell>
        </row>
        <row r="526">
          <cell r="A526">
            <v>36986</v>
          </cell>
          <cell r="B526" t="str">
            <v>N/A</v>
          </cell>
          <cell r="C526" t="str">
            <v>N/A</v>
          </cell>
          <cell r="D526" t="str">
            <v>N/A</v>
          </cell>
          <cell r="E526" t="str">
            <v>N/A</v>
          </cell>
          <cell r="F526" t="str">
            <v>N/A</v>
          </cell>
          <cell r="G526" t="str">
            <v>N/A</v>
          </cell>
          <cell r="H526" t="str">
            <v>N/A</v>
          </cell>
          <cell r="I526" t="str">
            <v>N/A</v>
          </cell>
          <cell r="J526" t="str">
            <v>N/A</v>
          </cell>
          <cell r="K526" t="str">
            <v>N/A</v>
          </cell>
          <cell r="L526" t="str">
            <v>N/A</v>
          </cell>
          <cell r="M526" t="str">
            <v>N/A</v>
          </cell>
          <cell r="N526" t="str">
            <v>N/A</v>
          </cell>
          <cell r="O526" t="str">
            <v>N/A</v>
          </cell>
          <cell r="P526" t="str">
            <v>N/A</v>
          </cell>
          <cell r="Q526" t="str">
            <v>N/A</v>
          </cell>
          <cell r="R526" t="str">
            <v>N/A</v>
          </cell>
          <cell r="S526" t="str">
            <v>N/A</v>
          </cell>
          <cell r="T526" t="str">
            <v>N/A</v>
          </cell>
          <cell r="U526" t="str">
            <v>N/A</v>
          </cell>
          <cell r="V526" t="str">
            <v>N/A</v>
          </cell>
          <cell r="W526" t="str">
            <v>N/A</v>
          </cell>
          <cell r="X526" t="str">
            <v>N/A</v>
          </cell>
          <cell r="Y526" t="str">
            <v>N/A</v>
          </cell>
          <cell r="Z526" t="str">
            <v>N/A</v>
          </cell>
          <cell r="AA526" t="str">
            <v>N/A</v>
          </cell>
          <cell r="AB526" t="str">
            <v>N/A</v>
          </cell>
          <cell r="AC526" t="str">
            <v>N/A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>
            <v>0</v>
          </cell>
        </row>
        <row r="527">
          <cell r="A527">
            <v>36987</v>
          </cell>
          <cell r="B527" t="str">
            <v>N/A</v>
          </cell>
          <cell r="C527" t="str">
            <v>N/A</v>
          </cell>
          <cell r="D527" t="str">
            <v>N/A</v>
          </cell>
          <cell r="E527" t="str">
            <v>N/A</v>
          </cell>
          <cell r="F527" t="str">
            <v>N/A</v>
          </cell>
          <cell r="G527" t="str">
            <v>N/A</v>
          </cell>
          <cell r="H527" t="str">
            <v>N/A</v>
          </cell>
          <cell r="I527" t="str">
            <v>N/A</v>
          </cell>
          <cell r="J527" t="str">
            <v>N/A</v>
          </cell>
          <cell r="K527" t="str">
            <v>N/A</v>
          </cell>
          <cell r="L527" t="str">
            <v>N/A</v>
          </cell>
          <cell r="M527" t="str">
            <v>N/A</v>
          </cell>
          <cell r="N527" t="str">
            <v>N/A</v>
          </cell>
          <cell r="O527" t="str">
            <v>N/A</v>
          </cell>
          <cell r="P527" t="str">
            <v>N/A</v>
          </cell>
          <cell r="Q527" t="str">
            <v>N/A</v>
          </cell>
          <cell r="R527" t="str">
            <v>N/A</v>
          </cell>
          <cell r="S527" t="str">
            <v>N/A</v>
          </cell>
          <cell r="T527" t="str">
            <v>N/A</v>
          </cell>
          <cell r="U527" t="str">
            <v>N/A</v>
          </cell>
          <cell r="V527" t="str">
            <v>N/A</v>
          </cell>
          <cell r="W527" t="str">
            <v>N/A</v>
          </cell>
          <cell r="X527" t="str">
            <v>N/A</v>
          </cell>
          <cell r="Y527" t="str">
            <v>N/A</v>
          </cell>
          <cell r="Z527" t="str">
            <v>N/A</v>
          </cell>
          <cell r="AA527" t="str">
            <v>N/A</v>
          </cell>
          <cell r="AB527" t="str">
            <v>N/A</v>
          </cell>
          <cell r="AC527" t="str">
            <v>N/A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>
            <v>0</v>
          </cell>
        </row>
        <row r="528">
          <cell r="A528">
            <v>36988</v>
          </cell>
          <cell r="B528" t="str">
            <v>N/A</v>
          </cell>
          <cell r="C528" t="str">
            <v>N/A</v>
          </cell>
          <cell r="D528" t="str">
            <v>N/A</v>
          </cell>
          <cell r="E528" t="str">
            <v>N/A</v>
          </cell>
          <cell r="F528" t="str">
            <v>N/A</v>
          </cell>
          <cell r="G528" t="str">
            <v>N/A</v>
          </cell>
          <cell r="H528" t="str">
            <v>N/A</v>
          </cell>
          <cell r="I528" t="str">
            <v>N/A</v>
          </cell>
          <cell r="J528" t="str">
            <v>N/A</v>
          </cell>
          <cell r="K528" t="str">
            <v>N/A</v>
          </cell>
          <cell r="L528" t="str">
            <v>N/A</v>
          </cell>
          <cell r="M528" t="str">
            <v>N/A</v>
          </cell>
          <cell r="N528" t="str">
            <v>N/A</v>
          </cell>
          <cell r="O528" t="str">
            <v>N/A</v>
          </cell>
          <cell r="P528" t="str">
            <v>N/A</v>
          </cell>
          <cell r="Q528" t="str">
            <v>N/A</v>
          </cell>
          <cell r="R528" t="str">
            <v>N/A</v>
          </cell>
          <cell r="S528" t="str">
            <v>N/A</v>
          </cell>
          <cell r="T528" t="str">
            <v>N/A</v>
          </cell>
          <cell r="U528" t="str">
            <v>N/A</v>
          </cell>
          <cell r="V528" t="str">
            <v>N/A</v>
          </cell>
          <cell r="W528" t="str">
            <v>N/A</v>
          </cell>
          <cell r="X528" t="str">
            <v>N/A</v>
          </cell>
          <cell r="Y528" t="str">
            <v>N/A</v>
          </cell>
          <cell r="Z528" t="str">
            <v>N/A</v>
          </cell>
          <cell r="AA528" t="str">
            <v>N/A</v>
          </cell>
          <cell r="AB528" t="str">
            <v>N/A</v>
          </cell>
          <cell r="AC528" t="str">
            <v>N/A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>
            <v>0</v>
          </cell>
        </row>
        <row r="529">
          <cell r="A529">
            <v>36989</v>
          </cell>
          <cell r="B529" t="str">
            <v>N/A</v>
          </cell>
          <cell r="C529" t="str">
            <v>N/A</v>
          </cell>
          <cell r="D529" t="str">
            <v>N/A</v>
          </cell>
          <cell r="E529" t="str">
            <v>N/A</v>
          </cell>
          <cell r="F529" t="str">
            <v>N/A</v>
          </cell>
          <cell r="G529" t="str">
            <v>N/A</v>
          </cell>
          <cell r="H529" t="str">
            <v>N/A</v>
          </cell>
          <cell r="I529" t="str">
            <v>N/A</v>
          </cell>
          <cell r="J529" t="str">
            <v>N/A</v>
          </cell>
          <cell r="K529" t="str">
            <v>N/A</v>
          </cell>
          <cell r="L529" t="str">
            <v>N/A</v>
          </cell>
          <cell r="M529" t="str">
            <v>N/A</v>
          </cell>
          <cell r="N529" t="str">
            <v>N/A</v>
          </cell>
          <cell r="O529" t="str">
            <v>N/A</v>
          </cell>
          <cell r="P529" t="str">
            <v>N/A</v>
          </cell>
          <cell r="Q529" t="str">
            <v>N/A</v>
          </cell>
          <cell r="R529" t="str">
            <v>N/A</v>
          </cell>
          <cell r="S529" t="str">
            <v>N/A</v>
          </cell>
          <cell r="T529" t="str">
            <v>N/A</v>
          </cell>
          <cell r="U529" t="str">
            <v>N/A</v>
          </cell>
          <cell r="V529" t="str">
            <v>N/A</v>
          </cell>
          <cell r="W529" t="str">
            <v>N/A</v>
          </cell>
          <cell r="X529" t="str">
            <v>N/A</v>
          </cell>
          <cell r="Y529" t="str">
            <v>N/A</v>
          </cell>
          <cell r="Z529" t="str">
            <v>N/A</v>
          </cell>
          <cell r="AA529" t="str">
            <v>N/A</v>
          </cell>
          <cell r="AB529" t="str">
            <v>N/A</v>
          </cell>
          <cell r="AC529" t="str">
            <v>N/A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>
            <v>0</v>
          </cell>
        </row>
        <row r="530">
          <cell r="A530">
            <v>36990</v>
          </cell>
          <cell r="B530" t="str">
            <v>N/A</v>
          </cell>
          <cell r="C530" t="str">
            <v>N/A</v>
          </cell>
          <cell r="D530" t="str">
            <v>N/A</v>
          </cell>
          <cell r="E530" t="str">
            <v>N/A</v>
          </cell>
          <cell r="F530" t="str">
            <v>N/A</v>
          </cell>
          <cell r="G530" t="str">
            <v>N/A</v>
          </cell>
          <cell r="H530" t="str">
            <v>N/A</v>
          </cell>
          <cell r="I530" t="str">
            <v>N/A</v>
          </cell>
          <cell r="J530" t="str">
            <v>N/A</v>
          </cell>
          <cell r="K530" t="str">
            <v>N/A</v>
          </cell>
          <cell r="L530" t="str">
            <v>N/A</v>
          </cell>
          <cell r="M530" t="str">
            <v>N/A</v>
          </cell>
          <cell r="N530" t="str">
            <v>N/A</v>
          </cell>
          <cell r="O530" t="str">
            <v>N/A</v>
          </cell>
          <cell r="P530" t="str">
            <v>N/A</v>
          </cell>
          <cell r="Q530" t="str">
            <v>N/A</v>
          </cell>
          <cell r="R530" t="str">
            <v>N/A</v>
          </cell>
          <cell r="S530" t="str">
            <v>N/A</v>
          </cell>
          <cell r="T530" t="str">
            <v>N/A</v>
          </cell>
          <cell r="U530" t="str">
            <v>N/A</v>
          </cell>
          <cell r="V530" t="str">
            <v>N/A</v>
          </cell>
          <cell r="W530" t="str">
            <v>N/A</v>
          </cell>
          <cell r="X530" t="str">
            <v>N/A</v>
          </cell>
          <cell r="Y530" t="str">
            <v>N/A</v>
          </cell>
          <cell r="Z530" t="str">
            <v>N/A</v>
          </cell>
          <cell r="AA530" t="str">
            <v>N/A</v>
          </cell>
          <cell r="AB530" t="str">
            <v>N/A</v>
          </cell>
          <cell r="AC530" t="str">
            <v>N/A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>
            <v>0</v>
          </cell>
        </row>
        <row r="531">
          <cell r="A531">
            <v>36991</v>
          </cell>
          <cell r="B531" t="str">
            <v>N/A</v>
          </cell>
          <cell r="C531" t="str">
            <v>N/A</v>
          </cell>
          <cell r="D531" t="str">
            <v>N/A</v>
          </cell>
          <cell r="E531" t="str">
            <v>N/A</v>
          </cell>
          <cell r="F531" t="str">
            <v>N/A</v>
          </cell>
          <cell r="G531" t="str">
            <v>N/A</v>
          </cell>
          <cell r="H531" t="str">
            <v>N/A</v>
          </cell>
          <cell r="I531" t="str">
            <v>N/A</v>
          </cell>
          <cell r="J531" t="str">
            <v>N/A</v>
          </cell>
          <cell r="K531" t="str">
            <v>N/A</v>
          </cell>
          <cell r="L531" t="str">
            <v>N/A</v>
          </cell>
          <cell r="M531" t="str">
            <v>N/A</v>
          </cell>
          <cell r="N531" t="str">
            <v>N/A</v>
          </cell>
          <cell r="O531" t="str">
            <v>N/A</v>
          </cell>
          <cell r="P531" t="str">
            <v>N/A</v>
          </cell>
          <cell r="Q531" t="str">
            <v>N/A</v>
          </cell>
          <cell r="R531" t="str">
            <v>N/A</v>
          </cell>
          <cell r="S531" t="str">
            <v>N/A</v>
          </cell>
          <cell r="T531" t="str">
            <v>N/A</v>
          </cell>
          <cell r="U531" t="str">
            <v>N/A</v>
          </cell>
          <cell r="V531" t="str">
            <v>N/A</v>
          </cell>
          <cell r="W531" t="str">
            <v>N/A</v>
          </cell>
          <cell r="X531" t="str">
            <v>N/A</v>
          </cell>
          <cell r="Y531" t="str">
            <v>N/A</v>
          </cell>
          <cell r="Z531" t="str">
            <v>N/A</v>
          </cell>
          <cell r="AA531" t="str">
            <v>N/A</v>
          </cell>
          <cell r="AB531" t="str">
            <v>N/A</v>
          </cell>
          <cell r="AC531" t="str">
            <v>N/A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>
            <v>0</v>
          </cell>
        </row>
        <row r="532">
          <cell r="A532">
            <v>36992</v>
          </cell>
          <cell r="B532" t="str">
            <v>N/A</v>
          </cell>
          <cell r="C532" t="str">
            <v>N/A</v>
          </cell>
          <cell r="D532" t="str">
            <v>N/A</v>
          </cell>
          <cell r="E532" t="str">
            <v>N/A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 t="str">
            <v>N/A</v>
          </cell>
          <cell r="O532" t="str">
            <v>N/A</v>
          </cell>
          <cell r="P532" t="str">
            <v>N/A</v>
          </cell>
          <cell r="Q532" t="str">
            <v>N/A</v>
          </cell>
          <cell r="R532" t="str">
            <v>N/A</v>
          </cell>
          <cell r="S532" t="str">
            <v>N/A</v>
          </cell>
          <cell r="T532" t="str">
            <v>N/A</v>
          </cell>
          <cell r="U532" t="str">
            <v>N/A</v>
          </cell>
          <cell r="V532" t="str">
            <v>N/A</v>
          </cell>
          <cell r="W532" t="str">
            <v>N/A</v>
          </cell>
          <cell r="X532" t="str">
            <v>N/A</v>
          </cell>
          <cell r="Y532" t="str">
            <v>N/A</v>
          </cell>
          <cell r="Z532" t="str">
            <v>N/A</v>
          </cell>
          <cell r="AA532" t="str">
            <v>N/A</v>
          </cell>
          <cell r="AB532" t="str">
            <v>N/A</v>
          </cell>
          <cell r="AC532" t="str">
            <v>N/A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>
            <v>0</v>
          </cell>
        </row>
        <row r="533">
          <cell r="A533">
            <v>36993</v>
          </cell>
          <cell r="B533" t="str">
            <v>N/A</v>
          </cell>
          <cell r="C533" t="str">
            <v>N/A</v>
          </cell>
          <cell r="D533" t="str">
            <v>N/A</v>
          </cell>
          <cell r="E533" t="str">
            <v>N/A</v>
          </cell>
          <cell r="F533" t="str">
            <v>N/A</v>
          </cell>
          <cell r="G533" t="str">
            <v>N/A</v>
          </cell>
          <cell r="H533" t="str">
            <v>N/A</v>
          </cell>
          <cell r="I533" t="str">
            <v>N/A</v>
          </cell>
          <cell r="J533" t="str">
            <v>N/A</v>
          </cell>
          <cell r="K533" t="str">
            <v>N/A</v>
          </cell>
          <cell r="L533" t="str">
            <v>N/A</v>
          </cell>
          <cell r="M533" t="str">
            <v>N/A</v>
          </cell>
          <cell r="N533" t="str">
            <v>N/A</v>
          </cell>
          <cell r="O533" t="str">
            <v>N/A</v>
          </cell>
          <cell r="P533" t="str">
            <v>N/A</v>
          </cell>
          <cell r="Q533" t="str">
            <v>N/A</v>
          </cell>
          <cell r="R533" t="str">
            <v>N/A</v>
          </cell>
          <cell r="S533" t="str">
            <v>N/A</v>
          </cell>
          <cell r="T533" t="str">
            <v>N/A</v>
          </cell>
          <cell r="U533" t="str">
            <v>N/A</v>
          </cell>
          <cell r="V533" t="str">
            <v>N/A</v>
          </cell>
          <cell r="W533" t="str">
            <v>N/A</v>
          </cell>
          <cell r="X533" t="str">
            <v>N/A</v>
          </cell>
          <cell r="Y533" t="str">
            <v>N/A</v>
          </cell>
          <cell r="Z533" t="str">
            <v>N/A</v>
          </cell>
          <cell r="AA533" t="str">
            <v>N/A</v>
          </cell>
          <cell r="AB533" t="str">
            <v>N/A</v>
          </cell>
          <cell r="AC533" t="str">
            <v>N/A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>
            <v>0</v>
          </cell>
        </row>
        <row r="534">
          <cell r="A534">
            <v>36994</v>
          </cell>
          <cell r="B534" t="str">
            <v>N/A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  <cell r="I534" t="str">
            <v>N/A</v>
          </cell>
          <cell r="J534" t="str">
            <v>N/A</v>
          </cell>
          <cell r="K534" t="str">
            <v>N/A</v>
          </cell>
          <cell r="L534" t="str">
            <v>N/A</v>
          </cell>
          <cell r="M534" t="str">
            <v>N/A</v>
          </cell>
          <cell r="N534" t="str">
            <v>N/A</v>
          </cell>
          <cell r="O534" t="str">
            <v>N/A</v>
          </cell>
          <cell r="P534" t="str">
            <v>N/A</v>
          </cell>
          <cell r="Q534" t="str">
            <v>N/A</v>
          </cell>
          <cell r="R534" t="str">
            <v>N/A</v>
          </cell>
          <cell r="S534" t="str">
            <v>N/A</v>
          </cell>
          <cell r="T534" t="str">
            <v>N/A</v>
          </cell>
          <cell r="U534" t="str">
            <v>N/A</v>
          </cell>
          <cell r="V534" t="str">
            <v>N/A</v>
          </cell>
          <cell r="W534" t="str">
            <v>N/A</v>
          </cell>
          <cell r="X534" t="str">
            <v>N/A</v>
          </cell>
          <cell r="Y534" t="str">
            <v>N/A</v>
          </cell>
          <cell r="Z534" t="str">
            <v>N/A</v>
          </cell>
          <cell r="AA534" t="str">
            <v>N/A</v>
          </cell>
          <cell r="AB534" t="str">
            <v>N/A</v>
          </cell>
          <cell r="AC534" t="str">
            <v>N/A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>
            <v>0</v>
          </cell>
        </row>
        <row r="535">
          <cell r="A535">
            <v>36995</v>
          </cell>
          <cell r="B535" t="str">
            <v>N/A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  <cell r="I535" t="str">
            <v>N/A</v>
          </cell>
          <cell r="J535" t="str">
            <v>N/A</v>
          </cell>
          <cell r="K535" t="str">
            <v>N/A</v>
          </cell>
          <cell r="L535" t="str">
            <v>N/A</v>
          </cell>
          <cell r="M535" t="str">
            <v>N/A</v>
          </cell>
          <cell r="N535" t="str">
            <v>N/A</v>
          </cell>
          <cell r="O535" t="str">
            <v>N/A</v>
          </cell>
          <cell r="P535" t="str">
            <v>N/A</v>
          </cell>
          <cell r="Q535" t="str">
            <v>N/A</v>
          </cell>
          <cell r="R535" t="str">
            <v>N/A</v>
          </cell>
          <cell r="S535" t="str">
            <v>N/A</v>
          </cell>
          <cell r="T535" t="str">
            <v>N/A</v>
          </cell>
          <cell r="U535" t="str">
            <v>N/A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Z535" t="str">
            <v>N/A</v>
          </cell>
          <cell r="AA535" t="str">
            <v>N/A</v>
          </cell>
          <cell r="AB535" t="str">
            <v>N/A</v>
          </cell>
          <cell r="AC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>
            <v>0</v>
          </cell>
        </row>
        <row r="536">
          <cell r="A536">
            <v>36996</v>
          </cell>
          <cell r="B536" t="str">
            <v>N/A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 t="str">
            <v>N/A</v>
          </cell>
          <cell r="S536" t="str">
            <v>N/A</v>
          </cell>
          <cell r="T536" t="str">
            <v>N/A</v>
          </cell>
          <cell r="U536" t="str">
            <v>N/A</v>
          </cell>
          <cell r="V536" t="str">
            <v>N/A</v>
          </cell>
          <cell r="W536" t="str">
            <v>N/A</v>
          </cell>
          <cell r="X536" t="str">
            <v>N/A</v>
          </cell>
          <cell r="Y536" t="str">
            <v>N/A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 t="str">
            <v>N/A</v>
          </cell>
          <cell r="AE536" t="str">
            <v>N/A</v>
          </cell>
          <cell r="AF536" t="str">
            <v>N/A</v>
          </cell>
          <cell r="AG536" t="str">
            <v>N/A</v>
          </cell>
          <cell r="AH536">
            <v>0</v>
          </cell>
        </row>
        <row r="537">
          <cell r="A537">
            <v>36997</v>
          </cell>
          <cell r="B537" t="str">
            <v>N/A</v>
          </cell>
          <cell r="C537" t="str">
            <v>N/A</v>
          </cell>
          <cell r="D537" t="str">
            <v>N/A</v>
          </cell>
          <cell r="E537" t="str">
            <v>N/A</v>
          </cell>
          <cell r="F537" t="str">
            <v>N/A</v>
          </cell>
          <cell r="G537" t="str">
            <v>N/A</v>
          </cell>
          <cell r="H537" t="str">
            <v>N/A</v>
          </cell>
          <cell r="I537" t="str">
            <v>N/A</v>
          </cell>
          <cell r="J537" t="str">
            <v>N/A</v>
          </cell>
          <cell r="K537" t="str">
            <v>N/A</v>
          </cell>
          <cell r="L537" t="str">
            <v>N/A</v>
          </cell>
          <cell r="M537" t="str">
            <v>N/A</v>
          </cell>
          <cell r="N537" t="str">
            <v>N/A</v>
          </cell>
          <cell r="O537" t="str">
            <v>N/A</v>
          </cell>
          <cell r="P537" t="str">
            <v>N/A</v>
          </cell>
          <cell r="Q537" t="str">
            <v>N/A</v>
          </cell>
          <cell r="R537" t="str">
            <v>N/A</v>
          </cell>
          <cell r="S537" t="str">
            <v>N/A</v>
          </cell>
          <cell r="T537" t="str">
            <v>N/A</v>
          </cell>
          <cell r="U537" t="str">
            <v>N/A</v>
          </cell>
          <cell r="V537" t="str">
            <v>N/A</v>
          </cell>
          <cell r="W537" t="str">
            <v>N/A</v>
          </cell>
          <cell r="X537" t="str">
            <v>N/A</v>
          </cell>
          <cell r="Y537" t="str">
            <v>N/A</v>
          </cell>
          <cell r="Z537" t="str">
            <v>N/A</v>
          </cell>
          <cell r="AA537" t="str">
            <v>N/A</v>
          </cell>
          <cell r="AB537" t="str">
            <v>N/A</v>
          </cell>
          <cell r="AC537" t="str">
            <v>N/A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>
            <v>0</v>
          </cell>
        </row>
        <row r="538">
          <cell r="A538">
            <v>36998</v>
          </cell>
          <cell r="B538" t="str">
            <v>N/A</v>
          </cell>
          <cell r="C538" t="str">
            <v>N/A</v>
          </cell>
          <cell r="D538" t="str">
            <v>N/A</v>
          </cell>
          <cell r="E538" t="str">
            <v>N/A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 t="str">
            <v>N/A</v>
          </cell>
          <cell r="O538" t="str">
            <v>N/A</v>
          </cell>
          <cell r="P538" t="str">
            <v>N/A</v>
          </cell>
          <cell r="Q538" t="str">
            <v>N/A</v>
          </cell>
          <cell r="R538" t="str">
            <v>N/A</v>
          </cell>
          <cell r="S538" t="str">
            <v>N/A</v>
          </cell>
          <cell r="T538" t="str">
            <v>N/A</v>
          </cell>
          <cell r="U538" t="str">
            <v>N/A</v>
          </cell>
          <cell r="V538" t="str">
            <v>N/A</v>
          </cell>
          <cell r="W538" t="str">
            <v>N/A</v>
          </cell>
          <cell r="X538" t="str">
            <v>N/A</v>
          </cell>
          <cell r="Y538" t="str">
            <v>N/A</v>
          </cell>
          <cell r="Z538" t="str">
            <v>N/A</v>
          </cell>
          <cell r="AA538" t="str">
            <v>N/A</v>
          </cell>
          <cell r="AB538" t="str">
            <v>N/A</v>
          </cell>
          <cell r="AC538" t="str">
            <v>N/A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>
            <v>0</v>
          </cell>
        </row>
        <row r="539">
          <cell r="A539">
            <v>36999</v>
          </cell>
          <cell r="B539" t="str">
            <v>N/A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  <cell r="I539" t="str">
            <v>N/A</v>
          </cell>
          <cell r="J539" t="str">
            <v>N/A</v>
          </cell>
          <cell r="K539" t="str">
            <v>N/A</v>
          </cell>
          <cell r="L539" t="str">
            <v>N/A</v>
          </cell>
          <cell r="M539" t="str">
            <v>N/A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 t="str">
            <v>N/A</v>
          </cell>
          <cell r="S539" t="str">
            <v>N/A</v>
          </cell>
          <cell r="T539" t="str">
            <v>N/A</v>
          </cell>
          <cell r="U539" t="str">
            <v>N/A</v>
          </cell>
          <cell r="V539" t="str">
            <v>N/A</v>
          </cell>
          <cell r="W539" t="str">
            <v>N/A</v>
          </cell>
          <cell r="X539" t="str">
            <v>N/A</v>
          </cell>
          <cell r="Y539" t="str">
            <v>N/A</v>
          </cell>
          <cell r="Z539" t="str">
            <v>N/A</v>
          </cell>
          <cell r="AA539" t="str">
            <v>N/A</v>
          </cell>
          <cell r="AB539" t="str">
            <v>N/A</v>
          </cell>
          <cell r="AC539" t="str">
            <v>N/A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>
            <v>0</v>
          </cell>
        </row>
        <row r="540">
          <cell r="A540">
            <v>37000</v>
          </cell>
          <cell r="B540" t="str">
            <v>N/A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 t="str">
            <v>N/A</v>
          </cell>
          <cell r="O540" t="str">
            <v>N/A</v>
          </cell>
          <cell r="P540" t="str">
            <v>N/A</v>
          </cell>
          <cell r="Q540" t="str">
            <v>N/A</v>
          </cell>
          <cell r="R540" t="str">
            <v>N/A</v>
          </cell>
          <cell r="S540" t="str">
            <v>N/A</v>
          </cell>
          <cell r="T540" t="str">
            <v>N/A</v>
          </cell>
          <cell r="U540" t="str">
            <v>N/A</v>
          </cell>
          <cell r="V540" t="str">
            <v>N/A</v>
          </cell>
          <cell r="W540" t="str">
            <v>N/A</v>
          </cell>
          <cell r="X540" t="str">
            <v>N/A</v>
          </cell>
          <cell r="Y540" t="str">
            <v>N/A</v>
          </cell>
          <cell r="Z540" t="str">
            <v>N/A</v>
          </cell>
          <cell r="AA540" t="str">
            <v>N/A</v>
          </cell>
          <cell r="AB540" t="str">
            <v>N/A</v>
          </cell>
          <cell r="AC540" t="str">
            <v>N/A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>
            <v>0</v>
          </cell>
        </row>
        <row r="541">
          <cell r="A541">
            <v>37001</v>
          </cell>
          <cell r="B541" t="str">
            <v>N/A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  <cell r="I541" t="str">
            <v>N/A</v>
          </cell>
          <cell r="J541" t="str">
            <v>N/A</v>
          </cell>
          <cell r="K541" t="str">
            <v>N/A</v>
          </cell>
          <cell r="L541" t="str">
            <v>N/A</v>
          </cell>
          <cell r="M541" t="str">
            <v>N/A</v>
          </cell>
          <cell r="N541" t="str">
            <v>N/A</v>
          </cell>
          <cell r="O541" t="str">
            <v>N/A</v>
          </cell>
          <cell r="P541" t="str">
            <v>N/A</v>
          </cell>
          <cell r="Q541" t="str">
            <v>N/A</v>
          </cell>
          <cell r="R541" t="str">
            <v>N/A</v>
          </cell>
          <cell r="S541" t="str">
            <v>N/A</v>
          </cell>
          <cell r="T541" t="str">
            <v>N/A</v>
          </cell>
          <cell r="U541" t="str">
            <v>N/A</v>
          </cell>
          <cell r="V541" t="str">
            <v>N/A</v>
          </cell>
          <cell r="W541" t="str">
            <v>N/A</v>
          </cell>
          <cell r="X541" t="str">
            <v>N/A</v>
          </cell>
          <cell r="Y541" t="str">
            <v>N/A</v>
          </cell>
          <cell r="Z541" t="str">
            <v>N/A</v>
          </cell>
          <cell r="AA541" t="str">
            <v>N/A</v>
          </cell>
          <cell r="AB541" t="str">
            <v>N/A</v>
          </cell>
          <cell r="AC541" t="str">
            <v>N/A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>
            <v>0</v>
          </cell>
        </row>
        <row r="542">
          <cell r="A542">
            <v>37002</v>
          </cell>
          <cell r="B542" t="str">
            <v>N/A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  <cell r="I542" t="str">
            <v>N/A</v>
          </cell>
          <cell r="J542" t="str">
            <v>N/A</v>
          </cell>
          <cell r="K542" t="str">
            <v>N/A</v>
          </cell>
          <cell r="L542" t="str">
            <v>N/A</v>
          </cell>
          <cell r="M542" t="str">
            <v>N/A</v>
          </cell>
          <cell r="N542" t="str">
            <v>N/A</v>
          </cell>
          <cell r="O542" t="str">
            <v>N/A</v>
          </cell>
          <cell r="P542" t="str">
            <v>N/A</v>
          </cell>
          <cell r="Q542" t="str">
            <v>N/A</v>
          </cell>
          <cell r="R542" t="str">
            <v>N/A</v>
          </cell>
          <cell r="S542" t="str">
            <v>N/A</v>
          </cell>
          <cell r="T542" t="str">
            <v>N/A</v>
          </cell>
          <cell r="U542" t="str">
            <v>N/A</v>
          </cell>
          <cell r="V542" t="str">
            <v>N/A</v>
          </cell>
          <cell r="W542" t="str">
            <v>N/A</v>
          </cell>
          <cell r="X542" t="str">
            <v>N/A</v>
          </cell>
          <cell r="Y542" t="str">
            <v>N/A</v>
          </cell>
          <cell r="Z542" t="str">
            <v>N/A</v>
          </cell>
          <cell r="AA542" t="str">
            <v>N/A</v>
          </cell>
          <cell r="AB542" t="str">
            <v>N/A</v>
          </cell>
          <cell r="AC542" t="str">
            <v>N/A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>
            <v>0</v>
          </cell>
        </row>
        <row r="543">
          <cell r="A543">
            <v>37003</v>
          </cell>
          <cell r="B543" t="str">
            <v>N/A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  <cell r="I543" t="str">
            <v>N/A</v>
          </cell>
          <cell r="J543" t="str">
            <v>N/A</v>
          </cell>
          <cell r="K543" t="str">
            <v>N/A</v>
          </cell>
          <cell r="L543" t="str">
            <v>N/A</v>
          </cell>
          <cell r="M543" t="str">
            <v>N/A</v>
          </cell>
          <cell r="N543" t="str">
            <v>N/A</v>
          </cell>
          <cell r="O543" t="str">
            <v>N/A</v>
          </cell>
          <cell r="P543" t="str">
            <v>N/A</v>
          </cell>
          <cell r="Q543" t="str">
            <v>N/A</v>
          </cell>
          <cell r="R543" t="str">
            <v>N/A</v>
          </cell>
          <cell r="S543" t="str">
            <v>N/A</v>
          </cell>
          <cell r="T543" t="str">
            <v>N/A</v>
          </cell>
          <cell r="U543" t="str">
            <v>N/A</v>
          </cell>
          <cell r="V543" t="str">
            <v>N/A</v>
          </cell>
          <cell r="W543" t="str">
            <v>N/A</v>
          </cell>
          <cell r="X543" t="str">
            <v>N/A</v>
          </cell>
          <cell r="Y543" t="str">
            <v>N/A</v>
          </cell>
          <cell r="Z543" t="str">
            <v>N/A</v>
          </cell>
          <cell r="AA543" t="str">
            <v>N/A</v>
          </cell>
          <cell r="AB543" t="str">
            <v>N/A</v>
          </cell>
          <cell r="AC543" t="str">
            <v>N/A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>
            <v>0</v>
          </cell>
        </row>
        <row r="544">
          <cell r="A544">
            <v>37004</v>
          </cell>
          <cell r="B544" t="str">
            <v>N/A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  <cell r="I544" t="str">
            <v>N/A</v>
          </cell>
          <cell r="J544" t="str">
            <v>N/A</v>
          </cell>
          <cell r="K544" t="str">
            <v>N/A</v>
          </cell>
          <cell r="L544" t="str">
            <v>N/A</v>
          </cell>
          <cell r="M544" t="str">
            <v>N/A</v>
          </cell>
          <cell r="N544" t="str">
            <v>N/A</v>
          </cell>
          <cell r="O544" t="str">
            <v>N/A</v>
          </cell>
          <cell r="P544" t="str">
            <v>N/A</v>
          </cell>
          <cell r="Q544" t="str">
            <v>N/A</v>
          </cell>
          <cell r="R544" t="str">
            <v>N/A</v>
          </cell>
          <cell r="S544" t="str">
            <v>N/A</v>
          </cell>
          <cell r="T544" t="str">
            <v>N/A</v>
          </cell>
          <cell r="U544" t="str">
            <v>N/A</v>
          </cell>
          <cell r="V544" t="str">
            <v>N/A</v>
          </cell>
          <cell r="W544" t="str">
            <v>N/A</v>
          </cell>
          <cell r="X544" t="str">
            <v>N/A</v>
          </cell>
          <cell r="Y544" t="str">
            <v>N/A</v>
          </cell>
          <cell r="Z544" t="str">
            <v>N/A</v>
          </cell>
          <cell r="AA544" t="str">
            <v>N/A</v>
          </cell>
          <cell r="AB544" t="str">
            <v>N/A</v>
          </cell>
          <cell r="AC544" t="str">
            <v>N/A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>
            <v>0</v>
          </cell>
        </row>
        <row r="545">
          <cell r="A545">
            <v>37005</v>
          </cell>
          <cell r="B545" t="str">
            <v>N/A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  <cell r="I545" t="str">
            <v>N/A</v>
          </cell>
          <cell r="J545" t="str">
            <v>N/A</v>
          </cell>
          <cell r="K545" t="str">
            <v>N/A</v>
          </cell>
          <cell r="L545" t="str">
            <v>N/A</v>
          </cell>
          <cell r="M545" t="str">
            <v>N/A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 t="str">
            <v>N/A</v>
          </cell>
          <cell r="S545" t="str">
            <v>N/A</v>
          </cell>
          <cell r="T545" t="str">
            <v>N/A</v>
          </cell>
          <cell r="U545" t="str">
            <v>N/A</v>
          </cell>
          <cell r="V545" t="str">
            <v>N/A</v>
          </cell>
          <cell r="W545" t="str">
            <v>N/A</v>
          </cell>
          <cell r="X545" t="str">
            <v>N/A</v>
          </cell>
          <cell r="Y545" t="str">
            <v>N/A</v>
          </cell>
          <cell r="Z545" t="str">
            <v>N/A</v>
          </cell>
          <cell r="AA545" t="str">
            <v>N/A</v>
          </cell>
          <cell r="AB545" t="str">
            <v>N/A</v>
          </cell>
          <cell r="AC545" t="str">
            <v>N/A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>
            <v>0</v>
          </cell>
        </row>
        <row r="546">
          <cell r="A546">
            <v>37006</v>
          </cell>
          <cell r="B546" t="str">
            <v>N/A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  <cell r="I546" t="str">
            <v>N/A</v>
          </cell>
          <cell r="J546" t="str">
            <v>N/A</v>
          </cell>
          <cell r="K546" t="str">
            <v>N/A</v>
          </cell>
          <cell r="L546" t="str">
            <v>N/A</v>
          </cell>
          <cell r="M546" t="str">
            <v>N/A</v>
          </cell>
          <cell r="N546" t="str">
            <v>N/A</v>
          </cell>
          <cell r="O546" t="str">
            <v>N/A</v>
          </cell>
          <cell r="P546" t="str">
            <v>N/A</v>
          </cell>
          <cell r="Q546" t="str">
            <v>N/A</v>
          </cell>
          <cell r="R546" t="str">
            <v>N/A</v>
          </cell>
          <cell r="S546" t="str">
            <v>N/A</v>
          </cell>
          <cell r="T546" t="str">
            <v>N/A</v>
          </cell>
          <cell r="U546" t="str">
            <v>N/A</v>
          </cell>
          <cell r="V546" t="str">
            <v>N/A</v>
          </cell>
          <cell r="W546" t="str">
            <v>N/A</v>
          </cell>
          <cell r="X546" t="str">
            <v>N/A</v>
          </cell>
          <cell r="Y546" t="str">
            <v>N/A</v>
          </cell>
          <cell r="Z546" t="str">
            <v>N/A</v>
          </cell>
          <cell r="AA546" t="str">
            <v>N/A</v>
          </cell>
          <cell r="AB546" t="str">
            <v>N/A</v>
          </cell>
          <cell r="AC546" t="str">
            <v>N/A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>
            <v>0</v>
          </cell>
        </row>
        <row r="547">
          <cell r="A547">
            <v>37007</v>
          </cell>
          <cell r="B547" t="str">
            <v>N/A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  <cell r="I547" t="str">
            <v>N/A</v>
          </cell>
          <cell r="J547" t="str">
            <v>N/A</v>
          </cell>
          <cell r="K547" t="str">
            <v>N/A</v>
          </cell>
          <cell r="L547" t="str">
            <v>N/A</v>
          </cell>
          <cell r="M547" t="str">
            <v>N/A</v>
          </cell>
          <cell r="N547" t="str">
            <v>N/A</v>
          </cell>
          <cell r="O547" t="str">
            <v>N/A</v>
          </cell>
          <cell r="P547" t="str">
            <v>N/A</v>
          </cell>
          <cell r="Q547" t="str">
            <v>N/A</v>
          </cell>
          <cell r="R547" t="str">
            <v>N/A</v>
          </cell>
          <cell r="S547" t="str">
            <v>N/A</v>
          </cell>
          <cell r="T547" t="str">
            <v>N/A</v>
          </cell>
          <cell r="U547" t="str">
            <v>N/A</v>
          </cell>
          <cell r="V547" t="str">
            <v>N/A</v>
          </cell>
          <cell r="W547" t="str">
            <v>N/A</v>
          </cell>
          <cell r="X547" t="str">
            <v>N/A</v>
          </cell>
          <cell r="Y547" t="str">
            <v>N/A</v>
          </cell>
          <cell r="Z547" t="str">
            <v>N/A</v>
          </cell>
          <cell r="AA547" t="str">
            <v>N/A</v>
          </cell>
          <cell r="AB547" t="str">
            <v>N/A</v>
          </cell>
          <cell r="AC547" t="str">
            <v>N/A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>
            <v>0</v>
          </cell>
        </row>
        <row r="548">
          <cell r="A548">
            <v>37008</v>
          </cell>
          <cell r="B548" t="str">
            <v>N/A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  <cell r="I548" t="str">
            <v>N/A</v>
          </cell>
          <cell r="J548" t="str">
            <v>N/A</v>
          </cell>
          <cell r="K548" t="str">
            <v>N/A</v>
          </cell>
          <cell r="L548" t="str">
            <v>N/A</v>
          </cell>
          <cell r="M548" t="str">
            <v>N/A</v>
          </cell>
          <cell r="N548" t="str">
            <v>N/A</v>
          </cell>
          <cell r="O548" t="str">
            <v>N/A</v>
          </cell>
          <cell r="P548" t="str">
            <v>N/A</v>
          </cell>
          <cell r="Q548" t="str">
            <v>N/A</v>
          </cell>
          <cell r="R548" t="str">
            <v>N/A</v>
          </cell>
          <cell r="S548" t="str">
            <v>N/A</v>
          </cell>
          <cell r="T548" t="str">
            <v>N/A</v>
          </cell>
          <cell r="U548" t="str">
            <v>N/A</v>
          </cell>
          <cell r="V548" t="str">
            <v>N/A</v>
          </cell>
          <cell r="W548" t="str">
            <v>N/A</v>
          </cell>
          <cell r="X548" t="str">
            <v>N/A</v>
          </cell>
          <cell r="Y548" t="str">
            <v>N/A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 t="str">
            <v>N/A</v>
          </cell>
          <cell r="AE548" t="str">
            <v>N/A</v>
          </cell>
          <cell r="AF548" t="str">
            <v>N/A</v>
          </cell>
          <cell r="AG548" t="str">
            <v>N/A</v>
          </cell>
          <cell r="AH548">
            <v>0</v>
          </cell>
        </row>
        <row r="549">
          <cell r="A549">
            <v>37009</v>
          </cell>
          <cell r="B549" t="str">
            <v>N/A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 t="str">
            <v>N/A</v>
          </cell>
          <cell r="P549" t="str">
            <v>N/A</v>
          </cell>
          <cell r="Q549" t="str">
            <v>N/A</v>
          </cell>
          <cell r="R549" t="str">
            <v>N/A</v>
          </cell>
          <cell r="S549" t="str">
            <v>N/A</v>
          </cell>
          <cell r="T549" t="str">
            <v>N/A</v>
          </cell>
          <cell r="U549" t="str">
            <v>N/A</v>
          </cell>
          <cell r="V549" t="str">
            <v>N/A</v>
          </cell>
          <cell r="W549" t="str">
            <v>N/A</v>
          </cell>
          <cell r="X549" t="str">
            <v>N/A</v>
          </cell>
          <cell r="Y549" t="str">
            <v>N/A</v>
          </cell>
          <cell r="Z549" t="str">
            <v>N/A</v>
          </cell>
          <cell r="AA549" t="str">
            <v>N/A</v>
          </cell>
          <cell r="AB549" t="str">
            <v>N/A</v>
          </cell>
          <cell r="AC549" t="str">
            <v>N/A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>
            <v>0</v>
          </cell>
        </row>
        <row r="550">
          <cell r="A550">
            <v>37010</v>
          </cell>
          <cell r="B550" t="str">
            <v>N/A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  <cell r="I550" t="str">
            <v>N/A</v>
          </cell>
          <cell r="J550" t="str">
            <v>N/A</v>
          </cell>
          <cell r="K550" t="str">
            <v>N/A</v>
          </cell>
          <cell r="L550" t="str">
            <v>N/A</v>
          </cell>
          <cell r="M550" t="str">
            <v>N/A</v>
          </cell>
          <cell r="N550" t="str">
            <v>N/A</v>
          </cell>
          <cell r="O550" t="str">
            <v>N/A</v>
          </cell>
          <cell r="P550" t="str">
            <v>N/A</v>
          </cell>
          <cell r="Q550" t="str">
            <v>N/A</v>
          </cell>
          <cell r="R550" t="str">
            <v>N/A</v>
          </cell>
          <cell r="S550" t="str">
            <v>N/A</v>
          </cell>
          <cell r="T550" t="str">
            <v>N/A</v>
          </cell>
          <cell r="U550" t="str">
            <v>N/A</v>
          </cell>
          <cell r="V550" t="str">
            <v>N/A</v>
          </cell>
          <cell r="W550" t="str">
            <v>N/A</v>
          </cell>
          <cell r="X550" t="str">
            <v>N/A</v>
          </cell>
          <cell r="Y550" t="str">
            <v>N/A</v>
          </cell>
          <cell r="Z550" t="str">
            <v>N/A</v>
          </cell>
          <cell r="AA550" t="str">
            <v>N/A</v>
          </cell>
          <cell r="AB550" t="str">
            <v>N/A</v>
          </cell>
          <cell r="AC550" t="str">
            <v>N/A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>
            <v>0</v>
          </cell>
        </row>
        <row r="551">
          <cell r="A551">
            <v>37011</v>
          </cell>
          <cell r="B551" t="str">
            <v>N/A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  <cell r="I551" t="str">
            <v>N/A</v>
          </cell>
          <cell r="J551" t="str">
            <v>N/A</v>
          </cell>
          <cell r="K551" t="str">
            <v>N/A</v>
          </cell>
          <cell r="L551" t="str">
            <v>N/A</v>
          </cell>
          <cell r="M551" t="str">
            <v>N/A</v>
          </cell>
          <cell r="N551" t="str">
            <v>N/A</v>
          </cell>
          <cell r="O551" t="str">
            <v>N/A</v>
          </cell>
          <cell r="P551" t="str">
            <v>N/A</v>
          </cell>
          <cell r="Q551" t="str">
            <v>N/A</v>
          </cell>
          <cell r="R551" t="str">
            <v>N/A</v>
          </cell>
          <cell r="S551" t="str">
            <v>N/A</v>
          </cell>
          <cell r="T551" t="str">
            <v>N/A</v>
          </cell>
          <cell r="U551" t="str">
            <v>N/A</v>
          </cell>
          <cell r="V551" t="str">
            <v>N/A</v>
          </cell>
          <cell r="W551" t="str">
            <v>N/A</v>
          </cell>
          <cell r="X551" t="str">
            <v>N/A</v>
          </cell>
          <cell r="Y551" t="str">
            <v>N/A</v>
          </cell>
          <cell r="Z551" t="str">
            <v>N/A</v>
          </cell>
          <cell r="AA551" t="str">
            <v>N/A</v>
          </cell>
          <cell r="AB551" t="str">
            <v>N/A</v>
          </cell>
          <cell r="AC551" t="str">
            <v>N/A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>
            <v>0</v>
          </cell>
        </row>
        <row r="552">
          <cell r="A552">
            <v>37012</v>
          </cell>
          <cell r="B552" t="str">
            <v>N/A</v>
          </cell>
          <cell r="C552" t="str">
            <v>N/A</v>
          </cell>
          <cell r="D552" t="str">
            <v>N/A</v>
          </cell>
          <cell r="E552" t="str">
            <v>N/A</v>
          </cell>
          <cell r="F552" t="str">
            <v>N/A</v>
          </cell>
          <cell r="G552" t="str">
            <v>N/A</v>
          </cell>
          <cell r="H552" t="str">
            <v>N/A</v>
          </cell>
          <cell r="I552" t="str">
            <v>N/A</v>
          </cell>
          <cell r="J552" t="str">
            <v>N/A</v>
          </cell>
          <cell r="K552" t="str">
            <v>N/A</v>
          </cell>
          <cell r="L552" t="str">
            <v>N/A</v>
          </cell>
          <cell r="M552" t="str">
            <v>N/A</v>
          </cell>
          <cell r="N552" t="str">
            <v>N/A</v>
          </cell>
          <cell r="O552" t="str">
            <v>N/A</v>
          </cell>
          <cell r="P552" t="str">
            <v>N/A</v>
          </cell>
          <cell r="Q552" t="str">
            <v>N/A</v>
          </cell>
          <cell r="R552" t="str">
            <v>N/A</v>
          </cell>
          <cell r="S552" t="str">
            <v>N/A</v>
          </cell>
          <cell r="T552" t="str">
            <v>N/A</v>
          </cell>
          <cell r="U552" t="str">
            <v>N/A</v>
          </cell>
          <cell r="V552" t="str">
            <v>N/A</v>
          </cell>
          <cell r="W552" t="str">
            <v>N/A</v>
          </cell>
          <cell r="X552" t="str">
            <v>N/A</v>
          </cell>
          <cell r="Y552" t="str">
            <v>N/A</v>
          </cell>
          <cell r="Z552" t="str">
            <v>N/A</v>
          </cell>
          <cell r="AA552" t="str">
            <v>N/A</v>
          </cell>
          <cell r="AB552" t="str">
            <v>N/A</v>
          </cell>
          <cell r="AC552" t="str">
            <v>N/A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>
            <v>0</v>
          </cell>
        </row>
        <row r="553">
          <cell r="A553">
            <v>37013</v>
          </cell>
          <cell r="B553" t="str">
            <v>N/A</v>
          </cell>
          <cell r="C553" t="str">
            <v>N/A</v>
          </cell>
          <cell r="D553" t="str">
            <v>N/A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 t="str">
            <v>N/A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  <cell r="X553" t="str">
            <v>N/A</v>
          </cell>
          <cell r="Y553" t="str">
            <v>N/A</v>
          </cell>
          <cell r="Z553" t="str">
            <v>N/A</v>
          </cell>
          <cell r="AA553" t="str">
            <v>N/A</v>
          </cell>
          <cell r="AB553" t="str">
            <v>N/A</v>
          </cell>
          <cell r="AC553" t="str">
            <v>N/A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>
            <v>0</v>
          </cell>
        </row>
        <row r="554">
          <cell r="A554">
            <v>37014</v>
          </cell>
          <cell r="B554" t="str">
            <v>N/A</v>
          </cell>
          <cell r="C554" t="str">
            <v>N/A</v>
          </cell>
          <cell r="D554" t="str">
            <v>N/A</v>
          </cell>
          <cell r="E554" t="str">
            <v>N/A</v>
          </cell>
          <cell r="F554" t="str">
            <v>N/A</v>
          </cell>
          <cell r="G554" t="str">
            <v>N/A</v>
          </cell>
          <cell r="H554" t="str">
            <v>N/A</v>
          </cell>
          <cell r="I554" t="str">
            <v>N/A</v>
          </cell>
          <cell r="J554" t="str">
            <v>N/A</v>
          </cell>
          <cell r="K554" t="str">
            <v>N/A</v>
          </cell>
          <cell r="L554" t="str">
            <v>N/A</v>
          </cell>
          <cell r="M554" t="str">
            <v>N/A</v>
          </cell>
          <cell r="N554" t="str">
            <v>N/A</v>
          </cell>
          <cell r="O554" t="str">
            <v>N/A</v>
          </cell>
          <cell r="P554" t="str">
            <v>N/A</v>
          </cell>
          <cell r="Q554" t="str">
            <v>N/A</v>
          </cell>
          <cell r="R554" t="str">
            <v>N/A</v>
          </cell>
          <cell r="S554" t="str">
            <v>N/A</v>
          </cell>
          <cell r="T554" t="str">
            <v>N/A</v>
          </cell>
          <cell r="U554" t="str">
            <v>N/A</v>
          </cell>
          <cell r="V554" t="str">
            <v>N/A</v>
          </cell>
          <cell r="W554" t="str">
            <v>N/A</v>
          </cell>
          <cell r="X554" t="str">
            <v>N/A</v>
          </cell>
          <cell r="Y554" t="str">
            <v>N/A</v>
          </cell>
          <cell r="Z554" t="str">
            <v>N/A</v>
          </cell>
          <cell r="AA554" t="str">
            <v>N/A</v>
          </cell>
          <cell r="AB554" t="str">
            <v>N/A</v>
          </cell>
          <cell r="AC554" t="str">
            <v>N/A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>
            <v>0</v>
          </cell>
        </row>
        <row r="555">
          <cell r="A555">
            <v>37015</v>
          </cell>
          <cell r="B555" t="str">
            <v>N/A</v>
          </cell>
          <cell r="C555" t="str">
            <v>N/A</v>
          </cell>
          <cell r="D555" t="str">
            <v>N/A</v>
          </cell>
          <cell r="E555" t="str">
            <v>N/A</v>
          </cell>
          <cell r="F555" t="str">
            <v>N/A</v>
          </cell>
          <cell r="G555" t="str">
            <v>N/A</v>
          </cell>
          <cell r="H555" t="str">
            <v>N/A</v>
          </cell>
          <cell r="I555" t="str">
            <v>N/A</v>
          </cell>
          <cell r="J555" t="str">
            <v>N/A</v>
          </cell>
          <cell r="K555" t="str">
            <v>N/A</v>
          </cell>
          <cell r="L555" t="str">
            <v>N/A</v>
          </cell>
          <cell r="M555" t="str">
            <v>N/A</v>
          </cell>
          <cell r="N555" t="str">
            <v>N/A</v>
          </cell>
          <cell r="O555" t="str">
            <v>N/A</v>
          </cell>
          <cell r="P555" t="str">
            <v>N/A</v>
          </cell>
          <cell r="Q555" t="str">
            <v>N/A</v>
          </cell>
          <cell r="R555" t="str">
            <v>N/A</v>
          </cell>
          <cell r="S555" t="str">
            <v>N/A</v>
          </cell>
          <cell r="T555" t="str">
            <v>N/A</v>
          </cell>
          <cell r="U555" t="str">
            <v>N/A</v>
          </cell>
          <cell r="V555" t="str">
            <v>N/A</v>
          </cell>
          <cell r="W555" t="str">
            <v>N/A</v>
          </cell>
          <cell r="X555" t="str">
            <v>N/A</v>
          </cell>
          <cell r="Y555" t="str">
            <v>N/A</v>
          </cell>
          <cell r="Z555" t="str">
            <v>N/A</v>
          </cell>
          <cell r="AA555" t="str">
            <v>N/A</v>
          </cell>
          <cell r="AB555" t="str">
            <v>N/A</v>
          </cell>
          <cell r="AC555" t="str">
            <v>N/A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>
            <v>0</v>
          </cell>
        </row>
        <row r="556">
          <cell r="A556">
            <v>37016</v>
          </cell>
          <cell r="B556" t="str">
            <v>N/A</v>
          </cell>
          <cell r="C556" t="str">
            <v>N/A</v>
          </cell>
          <cell r="D556" t="str">
            <v>N/A</v>
          </cell>
          <cell r="E556" t="str">
            <v>N/A</v>
          </cell>
          <cell r="F556" t="str">
            <v>N/A</v>
          </cell>
          <cell r="G556" t="str">
            <v>N/A</v>
          </cell>
          <cell r="H556" t="str">
            <v>N/A</v>
          </cell>
          <cell r="I556" t="str">
            <v>N/A</v>
          </cell>
          <cell r="J556" t="str">
            <v>N/A</v>
          </cell>
          <cell r="K556" t="str">
            <v>N/A</v>
          </cell>
          <cell r="L556" t="str">
            <v>N/A</v>
          </cell>
          <cell r="M556" t="str">
            <v>N/A</v>
          </cell>
          <cell r="N556" t="str">
            <v>N/A</v>
          </cell>
          <cell r="O556" t="str">
            <v>N/A</v>
          </cell>
          <cell r="P556" t="str">
            <v>N/A</v>
          </cell>
          <cell r="Q556" t="str">
            <v>N/A</v>
          </cell>
          <cell r="R556" t="str">
            <v>N/A</v>
          </cell>
          <cell r="S556" t="str">
            <v>N/A</v>
          </cell>
          <cell r="T556" t="str">
            <v>N/A</v>
          </cell>
          <cell r="U556" t="str">
            <v>N/A</v>
          </cell>
          <cell r="V556" t="str">
            <v>N/A</v>
          </cell>
          <cell r="W556" t="str">
            <v>N/A</v>
          </cell>
          <cell r="X556" t="str">
            <v>N/A</v>
          </cell>
          <cell r="Y556" t="str">
            <v>N/A</v>
          </cell>
          <cell r="Z556" t="str">
            <v>N/A</v>
          </cell>
          <cell r="AA556" t="str">
            <v>N/A</v>
          </cell>
          <cell r="AB556" t="str">
            <v>N/A</v>
          </cell>
          <cell r="AC556" t="str">
            <v>N/A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>
            <v>0</v>
          </cell>
        </row>
        <row r="557">
          <cell r="A557">
            <v>37017</v>
          </cell>
          <cell r="B557" t="str">
            <v>N/A</v>
          </cell>
          <cell r="C557" t="str">
            <v>N/A</v>
          </cell>
          <cell r="D557" t="str">
            <v>N/A</v>
          </cell>
          <cell r="E557" t="str">
            <v>N/A</v>
          </cell>
          <cell r="F557" t="str">
            <v>N/A</v>
          </cell>
          <cell r="G557" t="str">
            <v>N/A</v>
          </cell>
          <cell r="H557" t="str">
            <v>N/A</v>
          </cell>
          <cell r="I557" t="str">
            <v>N/A</v>
          </cell>
          <cell r="J557" t="str">
            <v>N/A</v>
          </cell>
          <cell r="K557" t="str">
            <v>N/A</v>
          </cell>
          <cell r="L557" t="str">
            <v>N/A</v>
          </cell>
          <cell r="M557" t="str">
            <v>N/A</v>
          </cell>
          <cell r="N557" t="str">
            <v>N/A</v>
          </cell>
          <cell r="O557" t="str">
            <v>N/A</v>
          </cell>
          <cell r="P557" t="str">
            <v>N/A</v>
          </cell>
          <cell r="Q557" t="str">
            <v>N/A</v>
          </cell>
          <cell r="R557" t="str">
            <v>N/A</v>
          </cell>
          <cell r="S557" t="str">
            <v>N/A</v>
          </cell>
          <cell r="T557" t="str">
            <v>N/A</v>
          </cell>
          <cell r="U557" t="str">
            <v>N/A</v>
          </cell>
          <cell r="V557" t="str">
            <v>N/A</v>
          </cell>
          <cell r="W557" t="str">
            <v>N/A</v>
          </cell>
          <cell r="X557" t="str">
            <v>N/A</v>
          </cell>
          <cell r="Y557" t="str">
            <v>N/A</v>
          </cell>
          <cell r="Z557" t="str">
            <v>N/A</v>
          </cell>
          <cell r="AA557" t="str">
            <v>N/A</v>
          </cell>
          <cell r="AB557" t="str">
            <v>N/A</v>
          </cell>
          <cell r="AC557" t="str">
            <v>N/A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>
            <v>0</v>
          </cell>
        </row>
        <row r="558">
          <cell r="A558">
            <v>37018</v>
          </cell>
          <cell r="B558" t="str">
            <v>N/A</v>
          </cell>
          <cell r="C558" t="str">
            <v>N/A</v>
          </cell>
          <cell r="D558" t="str">
            <v>N/A</v>
          </cell>
          <cell r="E558" t="str">
            <v>N/A</v>
          </cell>
          <cell r="F558" t="str">
            <v>N/A</v>
          </cell>
          <cell r="G558" t="str">
            <v>N/A</v>
          </cell>
          <cell r="H558" t="str">
            <v>N/A</v>
          </cell>
          <cell r="I558" t="str">
            <v>N/A</v>
          </cell>
          <cell r="J558" t="str">
            <v>N/A</v>
          </cell>
          <cell r="K558" t="str">
            <v>N/A</v>
          </cell>
          <cell r="L558" t="str">
            <v>N/A</v>
          </cell>
          <cell r="M558" t="str">
            <v>N/A</v>
          </cell>
          <cell r="N558" t="str">
            <v>N/A</v>
          </cell>
          <cell r="O558" t="str">
            <v>N/A</v>
          </cell>
          <cell r="P558" t="str">
            <v>N/A</v>
          </cell>
          <cell r="Q558" t="str">
            <v>N/A</v>
          </cell>
          <cell r="R558" t="str">
            <v>N/A</v>
          </cell>
          <cell r="S558" t="str">
            <v>N/A</v>
          </cell>
          <cell r="T558" t="str">
            <v>N/A</v>
          </cell>
          <cell r="U558" t="str">
            <v>N/A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Z558" t="str">
            <v>N/A</v>
          </cell>
          <cell r="AA558" t="str">
            <v>N/A</v>
          </cell>
          <cell r="AB558" t="str">
            <v>N/A</v>
          </cell>
          <cell r="AC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>
            <v>0</v>
          </cell>
        </row>
        <row r="559">
          <cell r="A559">
            <v>37019</v>
          </cell>
          <cell r="B559" t="str">
            <v>N/A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  <cell r="I559" t="str">
            <v>N/A</v>
          </cell>
          <cell r="J559" t="str">
            <v>N/A</v>
          </cell>
          <cell r="K559" t="str">
            <v>N/A</v>
          </cell>
          <cell r="L559" t="str">
            <v>N/A</v>
          </cell>
          <cell r="M559" t="str">
            <v>N/A</v>
          </cell>
          <cell r="N559" t="str">
            <v>N/A</v>
          </cell>
          <cell r="O559" t="str">
            <v>N/A</v>
          </cell>
          <cell r="P559" t="str">
            <v>N/A</v>
          </cell>
          <cell r="Q559" t="str">
            <v>N/A</v>
          </cell>
          <cell r="R559" t="str">
            <v>N/A</v>
          </cell>
          <cell r="S559" t="str">
            <v>N/A</v>
          </cell>
          <cell r="T559" t="str">
            <v>N/A</v>
          </cell>
          <cell r="U559" t="str">
            <v>N/A</v>
          </cell>
          <cell r="V559" t="str">
            <v>N/A</v>
          </cell>
          <cell r="W559" t="str">
            <v>N/A</v>
          </cell>
          <cell r="X559" t="str">
            <v>N/A</v>
          </cell>
          <cell r="Y559" t="str">
            <v>N/A</v>
          </cell>
          <cell r="Z559" t="str">
            <v>N/A</v>
          </cell>
          <cell r="AA559" t="str">
            <v>N/A</v>
          </cell>
          <cell r="AB559" t="str">
            <v>N/A</v>
          </cell>
          <cell r="AC559" t="str">
            <v>N/A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>
            <v>0</v>
          </cell>
        </row>
        <row r="560">
          <cell r="A560">
            <v>37020</v>
          </cell>
          <cell r="B560" t="str">
            <v>N/A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  <cell r="I560" t="str">
            <v>N/A</v>
          </cell>
          <cell r="J560" t="str">
            <v>N/A</v>
          </cell>
          <cell r="K560" t="str">
            <v>N/A</v>
          </cell>
          <cell r="L560" t="str">
            <v>N/A</v>
          </cell>
          <cell r="M560" t="str">
            <v>N/A</v>
          </cell>
          <cell r="N560" t="str">
            <v>N/A</v>
          </cell>
          <cell r="O560" t="str">
            <v>N/A</v>
          </cell>
          <cell r="P560" t="str">
            <v>N/A</v>
          </cell>
          <cell r="Q560" t="str">
            <v>N/A</v>
          </cell>
          <cell r="R560" t="str">
            <v>N/A</v>
          </cell>
          <cell r="S560" t="str">
            <v>N/A</v>
          </cell>
          <cell r="T560" t="str">
            <v>N/A</v>
          </cell>
          <cell r="U560" t="str">
            <v>N/A</v>
          </cell>
          <cell r="V560" t="str">
            <v>N/A</v>
          </cell>
          <cell r="W560" t="str">
            <v>N/A</v>
          </cell>
          <cell r="X560" t="str">
            <v>N/A</v>
          </cell>
          <cell r="Y560" t="str">
            <v>N/A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 t="str">
            <v>N/A</v>
          </cell>
          <cell r="AE560" t="str">
            <v>N/A</v>
          </cell>
          <cell r="AF560" t="str">
            <v>N/A</v>
          </cell>
          <cell r="AG560" t="str">
            <v>N/A</v>
          </cell>
          <cell r="AH560">
            <v>0</v>
          </cell>
        </row>
        <row r="561">
          <cell r="A561">
            <v>37021</v>
          </cell>
          <cell r="B561" t="str">
            <v>N/A</v>
          </cell>
          <cell r="C561" t="str">
            <v>N/A</v>
          </cell>
          <cell r="D561" t="str">
            <v>N/A</v>
          </cell>
          <cell r="E561" t="str">
            <v>N/A</v>
          </cell>
          <cell r="F561" t="str">
            <v>N/A</v>
          </cell>
          <cell r="G561" t="str">
            <v>N/A</v>
          </cell>
          <cell r="H561" t="str">
            <v>N/A</v>
          </cell>
          <cell r="I561" t="str">
            <v>N/A</v>
          </cell>
          <cell r="J561" t="str">
            <v>N/A</v>
          </cell>
          <cell r="K561" t="str">
            <v>N/A</v>
          </cell>
          <cell r="L561" t="str">
            <v>N/A</v>
          </cell>
          <cell r="M561" t="str">
            <v>N/A</v>
          </cell>
          <cell r="N561" t="str">
            <v>N/A</v>
          </cell>
          <cell r="O561" t="str">
            <v>N/A</v>
          </cell>
          <cell r="P561" t="str">
            <v>N/A</v>
          </cell>
          <cell r="Q561" t="str">
            <v>N/A</v>
          </cell>
          <cell r="R561" t="str">
            <v>N/A</v>
          </cell>
          <cell r="S561" t="str">
            <v>N/A</v>
          </cell>
          <cell r="T561" t="str">
            <v>N/A</v>
          </cell>
          <cell r="U561" t="str">
            <v>N/A</v>
          </cell>
          <cell r="V561" t="str">
            <v>N/A</v>
          </cell>
          <cell r="W561" t="str">
            <v>N/A</v>
          </cell>
          <cell r="X561" t="str">
            <v>N/A</v>
          </cell>
          <cell r="Y561" t="str">
            <v>N/A</v>
          </cell>
          <cell r="Z561" t="str">
            <v>N/A</v>
          </cell>
          <cell r="AA561" t="str">
            <v>N/A</v>
          </cell>
          <cell r="AB561" t="str">
            <v>N/A</v>
          </cell>
          <cell r="AC561" t="str">
            <v>N/A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>
            <v>0</v>
          </cell>
        </row>
        <row r="562">
          <cell r="A562">
            <v>37022</v>
          </cell>
          <cell r="B562" t="str">
            <v>N/A</v>
          </cell>
          <cell r="C562" t="str">
            <v>N/A</v>
          </cell>
          <cell r="D562" t="str">
            <v>N/A</v>
          </cell>
          <cell r="E562" t="str">
            <v>N/A</v>
          </cell>
          <cell r="F562" t="str">
            <v>N/A</v>
          </cell>
          <cell r="G562" t="str">
            <v>N/A</v>
          </cell>
          <cell r="H562" t="str">
            <v>N/A</v>
          </cell>
          <cell r="I562" t="str">
            <v>N/A</v>
          </cell>
          <cell r="J562" t="str">
            <v>N/A</v>
          </cell>
          <cell r="K562" t="str">
            <v>N/A</v>
          </cell>
          <cell r="L562" t="str">
            <v>N/A</v>
          </cell>
          <cell r="M562" t="str">
            <v>N/A</v>
          </cell>
          <cell r="N562" t="str">
            <v>N/A</v>
          </cell>
          <cell r="O562" t="str">
            <v>N/A</v>
          </cell>
          <cell r="P562" t="str">
            <v>N/A</v>
          </cell>
          <cell r="Q562" t="str">
            <v>N/A</v>
          </cell>
          <cell r="R562" t="str">
            <v>N/A</v>
          </cell>
          <cell r="S562" t="str">
            <v>N/A</v>
          </cell>
          <cell r="T562" t="str">
            <v>N/A</v>
          </cell>
          <cell r="U562" t="str">
            <v>N/A</v>
          </cell>
          <cell r="V562" t="str">
            <v>N/A</v>
          </cell>
          <cell r="W562" t="str">
            <v>N/A</v>
          </cell>
          <cell r="X562" t="str">
            <v>N/A</v>
          </cell>
          <cell r="Y562" t="str">
            <v>N/A</v>
          </cell>
          <cell r="Z562" t="str">
            <v>N/A</v>
          </cell>
          <cell r="AA562" t="str">
            <v>N/A</v>
          </cell>
          <cell r="AB562" t="str">
            <v>N/A</v>
          </cell>
          <cell r="AC562" t="str">
            <v>N/A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>
            <v>0</v>
          </cell>
        </row>
        <row r="563">
          <cell r="A563">
            <v>37023</v>
          </cell>
          <cell r="B563" t="str">
            <v>N/A</v>
          </cell>
          <cell r="C563" t="str">
            <v>N/A</v>
          </cell>
          <cell r="D563" t="str">
            <v>N/A</v>
          </cell>
          <cell r="E563" t="str">
            <v>N/A</v>
          </cell>
          <cell r="F563" t="str">
            <v>N/A</v>
          </cell>
          <cell r="G563" t="str">
            <v>N/A</v>
          </cell>
          <cell r="H563" t="str">
            <v>N/A</v>
          </cell>
          <cell r="I563" t="str">
            <v>N/A</v>
          </cell>
          <cell r="J563" t="str">
            <v>N/A</v>
          </cell>
          <cell r="K563" t="str">
            <v>N/A</v>
          </cell>
          <cell r="L563" t="str">
            <v>N/A</v>
          </cell>
          <cell r="M563" t="str">
            <v>N/A</v>
          </cell>
          <cell r="N563" t="str">
            <v>N/A</v>
          </cell>
          <cell r="O563" t="str">
            <v>N/A</v>
          </cell>
          <cell r="P563" t="str">
            <v>N/A</v>
          </cell>
          <cell r="Q563" t="str">
            <v>N/A</v>
          </cell>
          <cell r="R563" t="str">
            <v>N/A</v>
          </cell>
          <cell r="S563" t="str">
            <v>N/A</v>
          </cell>
          <cell r="T563" t="str">
            <v>N/A</v>
          </cell>
          <cell r="U563" t="str">
            <v>N/A</v>
          </cell>
          <cell r="V563" t="str">
            <v>N/A</v>
          </cell>
          <cell r="W563" t="str">
            <v>N/A</v>
          </cell>
          <cell r="X563" t="str">
            <v>N/A</v>
          </cell>
          <cell r="Y563" t="str">
            <v>N/A</v>
          </cell>
          <cell r="Z563" t="str">
            <v>N/A</v>
          </cell>
          <cell r="AA563" t="str">
            <v>N/A</v>
          </cell>
          <cell r="AB563" t="str">
            <v>N/A</v>
          </cell>
          <cell r="AC563" t="str">
            <v>N/A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>
            <v>0</v>
          </cell>
        </row>
        <row r="564">
          <cell r="A564">
            <v>37024</v>
          </cell>
          <cell r="B564" t="str">
            <v>N/A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  <cell r="I564" t="str">
            <v>N/A</v>
          </cell>
          <cell r="J564" t="str">
            <v>N/A</v>
          </cell>
          <cell r="K564" t="str">
            <v>N/A</v>
          </cell>
          <cell r="L564" t="str">
            <v>N/A</v>
          </cell>
          <cell r="M564" t="str">
            <v>N/A</v>
          </cell>
          <cell r="N564" t="str">
            <v>N/A</v>
          </cell>
          <cell r="O564" t="str">
            <v>N/A</v>
          </cell>
          <cell r="P564" t="str">
            <v>N/A</v>
          </cell>
          <cell r="Q564" t="str">
            <v>N/A</v>
          </cell>
          <cell r="R564" t="str">
            <v>N/A</v>
          </cell>
          <cell r="S564" t="str">
            <v>N/A</v>
          </cell>
          <cell r="T564" t="str">
            <v>N/A</v>
          </cell>
          <cell r="U564" t="str">
            <v>N/A</v>
          </cell>
          <cell r="V564" t="str">
            <v>N/A</v>
          </cell>
          <cell r="W564" t="str">
            <v>N/A</v>
          </cell>
          <cell r="X564" t="str">
            <v>N/A</v>
          </cell>
          <cell r="Y564" t="str">
            <v>N/A</v>
          </cell>
          <cell r="Z564" t="str">
            <v>N/A</v>
          </cell>
          <cell r="AA564" t="str">
            <v>N/A</v>
          </cell>
          <cell r="AB564" t="str">
            <v>N/A</v>
          </cell>
          <cell r="AC564" t="str">
            <v>N/A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>
            <v>0</v>
          </cell>
        </row>
        <row r="565">
          <cell r="A565">
            <v>37025</v>
          </cell>
          <cell r="B565" t="str">
            <v>N/A</v>
          </cell>
          <cell r="C565" t="str">
            <v>N/A</v>
          </cell>
          <cell r="D565" t="str">
            <v>N/A</v>
          </cell>
          <cell r="E565" t="str">
            <v>N/A</v>
          </cell>
          <cell r="F565" t="str">
            <v>N/A</v>
          </cell>
          <cell r="G565" t="str">
            <v>N/A</v>
          </cell>
          <cell r="H565" t="str">
            <v>N/A</v>
          </cell>
          <cell r="I565" t="str">
            <v>N/A</v>
          </cell>
          <cell r="J565" t="str">
            <v>N/A</v>
          </cell>
          <cell r="K565" t="str">
            <v>N/A</v>
          </cell>
          <cell r="L565" t="str">
            <v>N/A</v>
          </cell>
          <cell r="M565" t="str">
            <v>N/A</v>
          </cell>
          <cell r="N565" t="str">
            <v>N/A</v>
          </cell>
          <cell r="O565" t="str">
            <v>N/A</v>
          </cell>
          <cell r="P565" t="str">
            <v>N/A</v>
          </cell>
          <cell r="Q565" t="str">
            <v>N/A</v>
          </cell>
          <cell r="R565" t="str">
            <v>N/A</v>
          </cell>
          <cell r="S565" t="str">
            <v>N/A</v>
          </cell>
          <cell r="T565" t="str">
            <v>N/A</v>
          </cell>
          <cell r="U565" t="str">
            <v>N/A</v>
          </cell>
          <cell r="V565" t="str">
            <v>N/A</v>
          </cell>
          <cell r="W565" t="str">
            <v>N/A</v>
          </cell>
          <cell r="X565" t="str">
            <v>N/A</v>
          </cell>
          <cell r="Y565" t="str">
            <v>N/A</v>
          </cell>
          <cell r="Z565" t="str">
            <v>N/A</v>
          </cell>
          <cell r="AA565" t="str">
            <v>N/A</v>
          </cell>
          <cell r="AB565" t="str">
            <v>N/A</v>
          </cell>
          <cell r="AC565" t="str">
            <v>N/A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>
            <v>0</v>
          </cell>
        </row>
        <row r="566">
          <cell r="A566">
            <v>37026</v>
          </cell>
          <cell r="B566" t="str">
            <v>N/A</v>
          </cell>
          <cell r="C566" t="str">
            <v>N/A</v>
          </cell>
          <cell r="D566" t="str">
            <v>N/A</v>
          </cell>
          <cell r="E566" t="str">
            <v>N/A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 t="str">
            <v>N/A</v>
          </cell>
          <cell r="O566" t="str">
            <v>N/A</v>
          </cell>
          <cell r="P566" t="str">
            <v>N/A</v>
          </cell>
          <cell r="Q566" t="str">
            <v>N/A</v>
          </cell>
          <cell r="R566" t="str">
            <v>N/A</v>
          </cell>
          <cell r="S566" t="str">
            <v>N/A</v>
          </cell>
          <cell r="T566" t="str">
            <v>N/A</v>
          </cell>
          <cell r="U566" t="str">
            <v>N/A</v>
          </cell>
          <cell r="V566" t="str">
            <v>N/A</v>
          </cell>
          <cell r="W566" t="str">
            <v>N/A</v>
          </cell>
          <cell r="X566" t="str">
            <v>N/A</v>
          </cell>
          <cell r="Y566" t="str">
            <v>N/A</v>
          </cell>
          <cell r="Z566" t="str">
            <v>N/A</v>
          </cell>
          <cell r="AA566" t="str">
            <v>N/A</v>
          </cell>
          <cell r="AB566" t="str">
            <v>N/A</v>
          </cell>
          <cell r="AC566" t="str">
            <v>N/A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>
            <v>0</v>
          </cell>
        </row>
        <row r="567">
          <cell r="A567">
            <v>37027</v>
          </cell>
          <cell r="B567" t="str">
            <v>N/A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  <cell r="I567" t="str">
            <v>N/A</v>
          </cell>
          <cell r="J567" t="str">
            <v>N/A</v>
          </cell>
          <cell r="K567" t="str">
            <v>N/A</v>
          </cell>
          <cell r="L567" t="str">
            <v>N/A</v>
          </cell>
          <cell r="M567" t="str">
            <v>N/A</v>
          </cell>
          <cell r="N567" t="str">
            <v>N/A</v>
          </cell>
          <cell r="O567" t="str">
            <v>N/A</v>
          </cell>
          <cell r="P567" t="str">
            <v>N/A</v>
          </cell>
          <cell r="Q567" t="str">
            <v>N/A</v>
          </cell>
          <cell r="R567" t="str">
            <v>N/A</v>
          </cell>
          <cell r="S567" t="str">
            <v>N/A</v>
          </cell>
          <cell r="T567" t="str">
            <v>N/A</v>
          </cell>
          <cell r="U567" t="str">
            <v>N/A</v>
          </cell>
          <cell r="V567" t="str">
            <v>N/A</v>
          </cell>
          <cell r="W567" t="str">
            <v>N/A</v>
          </cell>
          <cell r="X567" t="str">
            <v>N/A</v>
          </cell>
          <cell r="Y567" t="str">
            <v>N/A</v>
          </cell>
          <cell r="Z567" t="str">
            <v>N/A</v>
          </cell>
          <cell r="AA567" t="str">
            <v>N/A</v>
          </cell>
          <cell r="AB567" t="str">
            <v>N/A</v>
          </cell>
          <cell r="AC567" t="str">
            <v>N/A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>
            <v>0</v>
          </cell>
        </row>
        <row r="568">
          <cell r="A568">
            <v>37028</v>
          </cell>
          <cell r="B568" t="str">
            <v>N/A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 t="str">
            <v>N/A</v>
          </cell>
          <cell r="O568" t="str">
            <v>N/A</v>
          </cell>
          <cell r="P568" t="str">
            <v>N/A</v>
          </cell>
          <cell r="Q568" t="str">
            <v>N/A</v>
          </cell>
          <cell r="R568" t="str">
            <v>N/A</v>
          </cell>
          <cell r="S568" t="str">
            <v>N/A</v>
          </cell>
          <cell r="T568" t="str">
            <v>N/A</v>
          </cell>
          <cell r="U568" t="str">
            <v>N/A</v>
          </cell>
          <cell r="V568" t="str">
            <v>N/A</v>
          </cell>
          <cell r="W568" t="str">
            <v>N/A</v>
          </cell>
          <cell r="X568" t="str">
            <v>N/A</v>
          </cell>
          <cell r="Y568" t="str">
            <v>N/A</v>
          </cell>
          <cell r="Z568" t="str">
            <v>N/A</v>
          </cell>
          <cell r="AA568" t="str">
            <v>N/A</v>
          </cell>
          <cell r="AB568" t="str">
            <v>N/A</v>
          </cell>
          <cell r="AC568" t="str">
            <v>N/A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>
            <v>0</v>
          </cell>
        </row>
        <row r="569">
          <cell r="A569">
            <v>37029</v>
          </cell>
          <cell r="B569" t="str">
            <v>N/A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  <cell r="I569" t="str">
            <v>N/A</v>
          </cell>
          <cell r="J569" t="str">
            <v>N/A</v>
          </cell>
          <cell r="K569" t="str">
            <v>N/A</v>
          </cell>
          <cell r="L569" t="str">
            <v>N/A</v>
          </cell>
          <cell r="M569" t="str">
            <v>N/A</v>
          </cell>
          <cell r="N569" t="str">
            <v>N/A</v>
          </cell>
          <cell r="O569" t="str">
            <v>N/A</v>
          </cell>
          <cell r="P569" t="str">
            <v>N/A</v>
          </cell>
          <cell r="Q569" t="str">
            <v>N/A</v>
          </cell>
          <cell r="R569" t="str">
            <v>N/A</v>
          </cell>
          <cell r="S569" t="str">
            <v>N/A</v>
          </cell>
          <cell r="T569" t="str">
            <v>N/A</v>
          </cell>
          <cell r="U569" t="str">
            <v>N/A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Z569" t="str">
            <v>N/A</v>
          </cell>
          <cell r="AA569" t="str">
            <v>N/A</v>
          </cell>
          <cell r="AB569" t="str">
            <v>N/A</v>
          </cell>
          <cell r="AC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>
            <v>0</v>
          </cell>
        </row>
        <row r="570">
          <cell r="A570">
            <v>37030</v>
          </cell>
          <cell r="B570" t="str">
            <v>N/A</v>
          </cell>
          <cell r="C570" t="str">
            <v>N/A</v>
          </cell>
          <cell r="D570" t="str">
            <v>N/A</v>
          </cell>
          <cell r="E570" t="str">
            <v>N/A</v>
          </cell>
          <cell r="F570" t="str">
            <v>N/A</v>
          </cell>
          <cell r="G570" t="str">
            <v>N/A</v>
          </cell>
          <cell r="H570" t="str">
            <v>N/A</v>
          </cell>
          <cell r="I570" t="str">
            <v>N/A</v>
          </cell>
          <cell r="J570" t="str">
            <v>N/A</v>
          </cell>
          <cell r="K570" t="str">
            <v>N/A</v>
          </cell>
          <cell r="L570" t="str">
            <v>N/A</v>
          </cell>
          <cell r="M570" t="str">
            <v>N/A</v>
          </cell>
          <cell r="N570" t="str">
            <v>N/A</v>
          </cell>
          <cell r="O570" t="str">
            <v>N/A</v>
          </cell>
          <cell r="P570" t="str">
            <v>N/A</v>
          </cell>
          <cell r="Q570" t="str">
            <v>N/A</v>
          </cell>
          <cell r="R570" t="str">
            <v>N/A</v>
          </cell>
          <cell r="S570" t="str">
            <v>N/A</v>
          </cell>
          <cell r="T570" t="str">
            <v>N/A</v>
          </cell>
          <cell r="U570" t="str">
            <v>N/A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Z570" t="str">
            <v>N/A</v>
          </cell>
          <cell r="AA570" t="str">
            <v>N/A</v>
          </cell>
          <cell r="AB570" t="str">
            <v>N/A</v>
          </cell>
          <cell r="AC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>
            <v>0</v>
          </cell>
        </row>
        <row r="571">
          <cell r="A571">
            <v>37031</v>
          </cell>
          <cell r="B571" t="str">
            <v>N/A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 t="str">
            <v>N/A</v>
          </cell>
          <cell r="O571" t="str">
            <v>N/A</v>
          </cell>
          <cell r="P571" t="str">
            <v>N/A</v>
          </cell>
          <cell r="Q571" t="str">
            <v>N/A</v>
          </cell>
          <cell r="R571" t="str">
            <v>N/A</v>
          </cell>
          <cell r="S571" t="str">
            <v>N/A</v>
          </cell>
          <cell r="T571" t="str">
            <v>N/A</v>
          </cell>
          <cell r="U571" t="str">
            <v>N/A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Z571" t="str">
            <v>N/A</v>
          </cell>
          <cell r="AA571" t="str">
            <v>N/A</v>
          </cell>
          <cell r="AB571" t="str">
            <v>N/A</v>
          </cell>
          <cell r="AC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>
            <v>0</v>
          </cell>
        </row>
        <row r="572">
          <cell r="A572">
            <v>37032</v>
          </cell>
          <cell r="B572" t="str">
            <v>N/A</v>
          </cell>
          <cell r="C572" t="str">
            <v>N/A</v>
          </cell>
          <cell r="D572" t="str">
            <v>N/A</v>
          </cell>
          <cell r="E572" t="str">
            <v>N/A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  <cell r="N572" t="str">
            <v>N/A</v>
          </cell>
          <cell r="O572" t="str">
            <v>N/A</v>
          </cell>
          <cell r="P572" t="str">
            <v>N/A</v>
          </cell>
          <cell r="Q572" t="str">
            <v>N/A</v>
          </cell>
          <cell r="R572" t="str">
            <v>N/A</v>
          </cell>
          <cell r="S572" t="str">
            <v>N/A</v>
          </cell>
          <cell r="T572" t="str">
            <v>N/A</v>
          </cell>
          <cell r="U572" t="str">
            <v>N/A</v>
          </cell>
          <cell r="V572" t="str">
            <v>N/A</v>
          </cell>
          <cell r="W572" t="str">
            <v>N/A</v>
          </cell>
          <cell r="X572" t="str">
            <v>N/A</v>
          </cell>
          <cell r="Y572" t="str">
            <v>N/A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 t="str">
            <v>N/A</v>
          </cell>
          <cell r="AE572" t="str">
            <v>N/A</v>
          </cell>
          <cell r="AF572" t="str">
            <v>N/A</v>
          </cell>
          <cell r="AG572" t="str">
            <v>N/A</v>
          </cell>
          <cell r="AH572">
            <v>0</v>
          </cell>
        </row>
        <row r="573">
          <cell r="A573">
            <v>37033</v>
          </cell>
          <cell r="B573" t="str">
            <v>N/A</v>
          </cell>
          <cell r="C573" t="str">
            <v>N/A</v>
          </cell>
          <cell r="D573" t="str">
            <v>N/A</v>
          </cell>
          <cell r="E573" t="str">
            <v>N/A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 t="str">
            <v>N/A</v>
          </cell>
          <cell r="O573" t="str">
            <v>N/A</v>
          </cell>
          <cell r="P573" t="str">
            <v>N/A</v>
          </cell>
          <cell r="Q573" t="str">
            <v>N/A</v>
          </cell>
          <cell r="R573" t="str">
            <v>N/A</v>
          </cell>
          <cell r="S573" t="str">
            <v>N/A</v>
          </cell>
          <cell r="T573" t="str">
            <v>N/A</v>
          </cell>
          <cell r="U573" t="str">
            <v>N/A</v>
          </cell>
          <cell r="V573" t="str">
            <v>N/A</v>
          </cell>
          <cell r="W573" t="str">
            <v>N/A</v>
          </cell>
          <cell r="X573" t="str">
            <v>N/A</v>
          </cell>
          <cell r="Y573" t="str">
            <v>N/A</v>
          </cell>
          <cell r="Z573" t="str">
            <v>N/A</v>
          </cell>
          <cell r="AA573" t="str">
            <v>N/A</v>
          </cell>
          <cell r="AB573" t="str">
            <v>N/A</v>
          </cell>
          <cell r="AC573" t="str">
            <v>N/A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>
            <v>0</v>
          </cell>
        </row>
        <row r="574">
          <cell r="A574">
            <v>37034</v>
          </cell>
          <cell r="B574" t="str">
            <v>N/A</v>
          </cell>
          <cell r="C574" t="str">
            <v>N/A</v>
          </cell>
          <cell r="D574" t="str">
            <v>N/A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  <cell r="I574" t="str">
            <v>N/A</v>
          </cell>
          <cell r="J574" t="str">
            <v>N/A</v>
          </cell>
          <cell r="K574" t="str">
            <v>N/A</v>
          </cell>
          <cell r="L574" t="str">
            <v>N/A</v>
          </cell>
          <cell r="M574" t="str">
            <v>N/A</v>
          </cell>
          <cell r="N574" t="str">
            <v>N/A</v>
          </cell>
          <cell r="O574" t="str">
            <v>N/A</v>
          </cell>
          <cell r="P574" t="str">
            <v>N/A</v>
          </cell>
          <cell r="Q574" t="str">
            <v>N/A</v>
          </cell>
          <cell r="R574" t="str">
            <v>N/A</v>
          </cell>
          <cell r="S574" t="str">
            <v>N/A</v>
          </cell>
          <cell r="T574" t="str">
            <v>N/A</v>
          </cell>
          <cell r="U574" t="str">
            <v>N/A</v>
          </cell>
          <cell r="V574" t="str">
            <v>N/A</v>
          </cell>
          <cell r="W574" t="str">
            <v>N/A</v>
          </cell>
          <cell r="X574" t="str">
            <v>N/A</v>
          </cell>
          <cell r="Y574" t="str">
            <v>N/A</v>
          </cell>
          <cell r="Z574" t="str">
            <v>N/A</v>
          </cell>
          <cell r="AA574" t="str">
            <v>N/A</v>
          </cell>
          <cell r="AB574" t="str">
            <v>N/A</v>
          </cell>
          <cell r="AC574" t="str">
            <v>N/A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>
            <v>0</v>
          </cell>
        </row>
        <row r="575">
          <cell r="A575">
            <v>37035</v>
          </cell>
          <cell r="B575" t="str">
            <v>N/A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 t="str">
            <v>N/A</v>
          </cell>
          <cell r="O575" t="str">
            <v>N/A</v>
          </cell>
          <cell r="P575" t="str">
            <v>N/A</v>
          </cell>
          <cell r="Q575" t="str">
            <v>N/A</v>
          </cell>
          <cell r="R575" t="str">
            <v>N/A</v>
          </cell>
          <cell r="S575" t="str">
            <v>N/A</v>
          </cell>
          <cell r="T575" t="str">
            <v>N/A</v>
          </cell>
          <cell r="U575" t="str">
            <v>N/A</v>
          </cell>
          <cell r="V575" t="str">
            <v>N/A</v>
          </cell>
          <cell r="W575" t="str">
            <v>N/A</v>
          </cell>
          <cell r="X575" t="str">
            <v>N/A</v>
          </cell>
          <cell r="Y575" t="str">
            <v>N/A</v>
          </cell>
          <cell r="Z575" t="str">
            <v>N/A</v>
          </cell>
          <cell r="AA575" t="str">
            <v>N/A</v>
          </cell>
          <cell r="AB575" t="str">
            <v>N/A</v>
          </cell>
          <cell r="AC575" t="str">
            <v>N/A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>
            <v>0</v>
          </cell>
        </row>
        <row r="576">
          <cell r="A576">
            <v>37036</v>
          </cell>
          <cell r="B576" t="str">
            <v>N/A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  <cell r="I576" t="str">
            <v>N/A</v>
          </cell>
          <cell r="J576" t="str">
            <v>N/A</v>
          </cell>
          <cell r="K576" t="str">
            <v>N/A</v>
          </cell>
          <cell r="L576" t="str">
            <v>N/A</v>
          </cell>
          <cell r="M576" t="str">
            <v>N/A</v>
          </cell>
          <cell r="N576" t="str">
            <v>N/A</v>
          </cell>
          <cell r="O576" t="str">
            <v>N/A</v>
          </cell>
          <cell r="P576" t="str">
            <v>N/A</v>
          </cell>
          <cell r="Q576" t="str">
            <v>N/A</v>
          </cell>
          <cell r="R576" t="str">
            <v>N/A</v>
          </cell>
          <cell r="S576" t="str">
            <v>N/A</v>
          </cell>
          <cell r="T576" t="str">
            <v>N/A</v>
          </cell>
          <cell r="U576" t="str">
            <v>N/A</v>
          </cell>
          <cell r="V576" t="str">
            <v>N/A</v>
          </cell>
          <cell r="W576" t="str">
            <v>N/A</v>
          </cell>
          <cell r="X576" t="str">
            <v>N/A</v>
          </cell>
          <cell r="Y576" t="str">
            <v>N/A</v>
          </cell>
          <cell r="Z576" t="str">
            <v>N/A</v>
          </cell>
          <cell r="AA576" t="str">
            <v>N/A</v>
          </cell>
          <cell r="AB576" t="str">
            <v>N/A</v>
          </cell>
          <cell r="AC576" t="str">
            <v>N/A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>
            <v>0</v>
          </cell>
        </row>
        <row r="577">
          <cell r="A577">
            <v>37037</v>
          </cell>
          <cell r="B577" t="str">
            <v>N/A</v>
          </cell>
          <cell r="C577" t="str">
            <v>N/A</v>
          </cell>
          <cell r="D577" t="str">
            <v>N/A</v>
          </cell>
          <cell r="E577" t="str">
            <v>N/A</v>
          </cell>
          <cell r="F577" t="str">
            <v>N/A</v>
          </cell>
          <cell r="G577" t="str">
            <v>N/A</v>
          </cell>
          <cell r="H577" t="str">
            <v>N/A</v>
          </cell>
          <cell r="I577" t="str">
            <v>N/A</v>
          </cell>
          <cell r="J577" t="str">
            <v>N/A</v>
          </cell>
          <cell r="K577" t="str">
            <v>N/A</v>
          </cell>
          <cell r="L577" t="str">
            <v>N/A</v>
          </cell>
          <cell r="M577" t="str">
            <v>N/A</v>
          </cell>
          <cell r="N577" t="str">
            <v>N/A</v>
          </cell>
          <cell r="O577" t="str">
            <v>N/A</v>
          </cell>
          <cell r="P577" t="str">
            <v>N/A</v>
          </cell>
          <cell r="Q577" t="str">
            <v>N/A</v>
          </cell>
          <cell r="R577" t="str">
            <v>N/A</v>
          </cell>
          <cell r="S577" t="str">
            <v>N/A</v>
          </cell>
          <cell r="T577" t="str">
            <v>N/A</v>
          </cell>
          <cell r="U577" t="str">
            <v>N/A</v>
          </cell>
          <cell r="V577" t="str">
            <v>N/A</v>
          </cell>
          <cell r="W577" t="str">
            <v>N/A</v>
          </cell>
          <cell r="X577" t="str">
            <v>N/A</v>
          </cell>
          <cell r="Y577" t="str">
            <v>N/A</v>
          </cell>
          <cell r="Z577" t="str">
            <v>N/A</v>
          </cell>
          <cell r="AA577" t="str">
            <v>N/A</v>
          </cell>
          <cell r="AB577" t="str">
            <v>N/A</v>
          </cell>
          <cell r="AC577" t="str">
            <v>N/A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>
            <v>0</v>
          </cell>
        </row>
        <row r="578">
          <cell r="A578">
            <v>37038</v>
          </cell>
          <cell r="B578" t="str">
            <v>N/A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  <cell r="I578" t="str">
            <v>N/A</v>
          </cell>
          <cell r="J578" t="str">
            <v>N/A</v>
          </cell>
          <cell r="K578" t="str">
            <v>N/A</v>
          </cell>
          <cell r="L578" t="str">
            <v>N/A</v>
          </cell>
          <cell r="M578" t="str">
            <v>N/A</v>
          </cell>
          <cell r="N578" t="str">
            <v>N/A</v>
          </cell>
          <cell r="O578" t="str">
            <v>N/A</v>
          </cell>
          <cell r="P578" t="str">
            <v>N/A</v>
          </cell>
          <cell r="Q578" t="str">
            <v>N/A</v>
          </cell>
          <cell r="R578" t="str">
            <v>N/A</v>
          </cell>
          <cell r="S578" t="str">
            <v>N/A</v>
          </cell>
          <cell r="T578" t="str">
            <v>N/A</v>
          </cell>
          <cell r="U578" t="str">
            <v>N/A</v>
          </cell>
          <cell r="V578" t="str">
            <v>N/A</v>
          </cell>
          <cell r="W578" t="str">
            <v>N/A</v>
          </cell>
          <cell r="X578" t="str">
            <v>N/A</v>
          </cell>
          <cell r="Y578" t="str">
            <v>N/A</v>
          </cell>
          <cell r="Z578" t="str">
            <v>N/A</v>
          </cell>
          <cell r="AA578" t="str">
            <v>N/A</v>
          </cell>
          <cell r="AB578" t="str">
            <v>N/A</v>
          </cell>
          <cell r="AC578" t="str">
            <v>N/A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>
            <v>0</v>
          </cell>
        </row>
        <row r="579">
          <cell r="A579">
            <v>37039</v>
          </cell>
          <cell r="B579" t="str">
            <v>N/A</v>
          </cell>
          <cell r="C579" t="str">
            <v>N/A</v>
          </cell>
          <cell r="D579" t="str">
            <v>N/A</v>
          </cell>
          <cell r="E579" t="str">
            <v>N/A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 t="str">
            <v>N/A</v>
          </cell>
          <cell r="O579" t="str">
            <v>N/A</v>
          </cell>
          <cell r="P579" t="str">
            <v>N/A</v>
          </cell>
          <cell r="Q579" t="str">
            <v>N/A</v>
          </cell>
          <cell r="R579" t="str">
            <v>N/A</v>
          </cell>
          <cell r="S579" t="str">
            <v>N/A</v>
          </cell>
          <cell r="T579" t="str">
            <v>N/A</v>
          </cell>
          <cell r="U579" t="str">
            <v>N/A</v>
          </cell>
          <cell r="V579" t="str">
            <v>N/A</v>
          </cell>
          <cell r="W579" t="str">
            <v>N/A</v>
          </cell>
          <cell r="X579" t="str">
            <v>N/A</v>
          </cell>
          <cell r="Y579" t="str">
            <v>N/A</v>
          </cell>
          <cell r="Z579" t="str">
            <v>N/A</v>
          </cell>
          <cell r="AA579" t="str">
            <v>N/A</v>
          </cell>
          <cell r="AB579" t="str">
            <v>N/A</v>
          </cell>
          <cell r="AC579" t="str">
            <v>N/A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>
            <v>0</v>
          </cell>
        </row>
        <row r="580">
          <cell r="A580">
            <v>37040</v>
          </cell>
          <cell r="B580" t="str">
            <v>N/A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 t="str">
            <v>N/A</v>
          </cell>
          <cell r="O580" t="str">
            <v>N/A</v>
          </cell>
          <cell r="P580" t="str">
            <v>N/A</v>
          </cell>
          <cell r="Q580" t="str">
            <v>N/A</v>
          </cell>
          <cell r="R580" t="str">
            <v>N/A</v>
          </cell>
          <cell r="S580" t="str">
            <v>N/A</v>
          </cell>
          <cell r="T580" t="str">
            <v>N/A</v>
          </cell>
          <cell r="U580" t="str">
            <v>N/A</v>
          </cell>
          <cell r="V580" t="str">
            <v>N/A</v>
          </cell>
          <cell r="W580" t="str">
            <v>N/A</v>
          </cell>
          <cell r="X580" t="str">
            <v>N/A</v>
          </cell>
          <cell r="Y580" t="str">
            <v>N/A</v>
          </cell>
          <cell r="Z580" t="str">
            <v>N/A</v>
          </cell>
          <cell r="AA580" t="str">
            <v>N/A</v>
          </cell>
          <cell r="AB580" t="str">
            <v>N/A</v>
          </cell>
          <cell r="AC580" t="str">
            <v>N/A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>
            <v>0</v>
          </cell>
        </row>
        <row r="581">
          <cell r="A581">
            <v>37041</v>
          </cell>
          <cell r="B581" t="str">
            <v>N/A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 t="str">
            <v>N/A</v>
          </cell>
          <cell r="O581" t="str">
            <v>N/A</v>
          </cell>
          <cell r="P581" t="str">
            <v>N/A</v>
          </cell>
          <cell r="Q581" t="str">
            <v>N/A</v>
          </cell>
          <cell r="R581" t="str">
            <v>N/A</v>
          </cell>
          <cell r="S581" t="str">
            <v>N/A</v>
          </cell>
          <cell r="T581" t="str">
            <v>N/A</v>
          </cell>
          <cell r="U581" t="str">
            <v>N/A</v>
          </cell>
          <cell r="V581" t="str">
            <v>N/A</v>
          </cell>
          <cell r="W581" t="str">
            <v>N/A</v>
          </cell>
          <cell r="X581" t="str">
            <v>N/A</v>
          </cell>
          <cell r="Y581" t="str">
            <v>N/A</v>
          </cell>
          <cell r="Z581" t="str">
            <v>N/A</v>
          </cell>
          <cell r="AA581" t="str">
            <v>N/A</v>
          </cell>
          <cell r="AB581" t="str">
            <v>N/A</v>
          </cell>
          <cell r="AC581" t="str">
            <v>N/A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>
            <v>0</v>
          </cell>
        </row>
        <row r="582">
          <cell r="A582">
            <v>37042</v>
          </cell>
          <cell r="B582" t="str">
            <v>N/A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 t="str">
            <v>N/A</v>
          </cell>
          <cell r="O582" t="str">
            <v>N/A</v>
          </cell>
          <cell r="P582" t="str">
            <v>N/A</v>
          </cell>
          <cell r="Q582" t="str">
            <v>N/A</v>
          </cell>
          <cell r="R582" t="str">
            <v>N/A</v>
          </cell>
          <cell r="S582" t="str">
            <v>N/A</v>
          </cell>
          <cell r="T582" t="str">
            <v>N/A</v>
          </cell>
          <cell r="U582" t="str">
            <v>N/A</v>
          </cell>
          <cell r="V582" t="str">
            <v>N/A</v>
          </cell>
          <cell r="W582" t="str">
            <v>N/A</v>
          </cell>
          <cell r="X582" t="str">
            <v>N/A</v>
          </cell>
          <cell r="Y582" t="str">
            <v>N/A</v>
          </cell>
          <cell r="Z582" t="str">
            <v>N/A</v>
          </cell>
          <cell r="AA582" t="str">
            <v>N/A</v>
          </cell>
          <cell r="AB582" t="str">
            <v>N/A</v>
          </cell>
          <cell r="AC582" t="str">
            <v>N/A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>
            <v>0</v>
          </cell>
        </row>
        <row r="583">
          <cell r="A583">
            <v>37043</v>
          </cell>
          <cell r="B583" t="str">
            <v>N/A</v>
          </cell>
          <cell r="C583" t="str">
            <v>N/A</v>
          </cell>
          <cell r="D583" t="str">
            <v>N/A</v>
          </cell>
          <cell r="E583" t="str">
            <v>N/A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 t="str">
            <v>N/A</v>
          </cell>
          <cell r="P583" t="str">
            <v>N/A</v>
          </cell>
          <cell r="Q583" t="str">
            <v>N/A</v>
          </cell>
          <cell r="R583" t="str">
            <v>N/A</v>
          </cell>
          <cell r="S583" t="str">
            <v>N/A</v>
          </cell>
          <cell r="T583" t="str">
            <v>N/A</v>
          </cell>
          <cell r="U583" t="str">
            <v>N/A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Z583" t="str">
            <v>N/A</v>
          </cell>
          <cell r="AA583" t="str">
            <v>N/A</v>
          </cell>
          <cell r="AB583" t="str">
            <v>N/A</v>
          </cell>
          <cell r="AC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>
            <v>0</v>
          </cell>
        </row>
        <row r="584">
          <cell r="A584">
            <v>37044</v>
          </cell>
          <cell r="B584" t="str">
            <v>N/A</v>
          </cell>
          <cell r="C584" t="str">
            <v>N/A</v>
          </cell>
          <cell r="D584" t="str">
            <v>N/A</v>
          </cell>
          <cell r="E584" t="str">
            <v>N/A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 t="str">
            <v>N/A</v>
          </cell>
          <cell r="O584" t="str">
            <v>N/A</v>
          </cell>
          <cell r="P584" t="str">
            <v>N/A</v>
          </cell>
          <cell r="Q584" t="str">
            <v>N/A</v>
          </cell>
          <cell r="R584" t="str">
            <v>N/A</v>
          </cell>
          <cell r="S584" t="str">
            <v>N/A</v>
          </cell>
          <cell r="T584" t="str">
            <v>N/A</v>
          </cell>
          <cell r="U584" t="str">
            <v>N/A</v>
          </cell>
          <cell r="V584" t="str">
            <v>N/A</v>
          </cell>
          <cell r="W584" t="str">
            <v>N/A</v>
          </cell>
          <cell r="X584" t="str">
            <v>N/A</v>
          </cell>
          <cell r="Y584" t="str">
            <v>N/A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 t="str">
            <v>N/A</v>
          </cell>
          <cell r="AE584" t="str">
            <v>N/A</v>
          </cell>
          <cell r="AF584" t="str">
            <v>N/A</v>
          </cell>
          <cell r="AG584" t="str">
            <v>N/A</v>
          </cell>
          <cell r="AH584">
            <v>0</v>
          </cell>
        </row>
        <row r="585">
          <cell r="A585">
            <v>37045</v>
          </cell>
          <cell r="B585" t="str">
            <v>N/A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 t="str">
            <v>N/A</v>
          </cell>
          <cell r="O585" t="str">
            <v>N/A</v>
          </cell>
          <cell r="P585" t="str">
            <v>N/A</v>
          </cell>
          <cell r="Q585" t="str">
            <v>N/A</v>
          </cell>
          <cell r="R585" t="str">
            <v>N/A</v>
          </cell>
          <cell r="S585" t="str">
            <v>N/A</v>
          </cell>
          <cell r="T585" t="str">
            <v>N/A</v>
          </cell>
          <cell r="U585" t="str">
            <v>N/A</v>
          </cell>
          <cell r="V585" t="str">
            <v>N/A</v>
          </cell>
          <cell r="W585" t="str">
            <v>N/A</v>
          </cell>
          <cell r="X585" t="str">
            <v>N/A</v>
          </cell>
          <cell r="Y585" t="str">
            <v>N/A</v>
          </cell>
          <cell r="Z585" t="str">
            <v>N/A</v>
          </cell>
          <cell r="AA585" t="str">
            <v>N/A</v>
          </cell>
          <cell r="AB585" t="str">
            <v>N/A</v>
          </cell>
          <cell r="AC585" t="str">
            <v>N/A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>
            <v>0</v>
          </cell>
        </row>
        <row r="586">
          <cell r="A586">
            <v>37046</v>
          </cell>
          <cell r="B586" t="str">
            <v>N/A</v>
          </cell>
          <cell r="C586" t="str">
            <v>N/A</v>
          </cell>
          <cell r="D586" t="str">
            <v>N/A</v>
          </cell>
          <cell r="E586" t="str">
            <v>N/A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 t="str">
            <v>N/A</v>
          </cell>
          <cell r="O586" t="str">
            <v>N/A</v>
          </cell>
          <cell r="P586" t="str">
            <v>N/A</v>
          </cell>
          <cell r="Q586" t="str">
            <v>N/A</v>
          </cell>
          <cell r="R586" t="str">
            <v>N/A</v>
          </cell>
          <cell r="S586" t="str">
            <v>N/A</v>
          </cell>
          <cell r="T586" t="str">
            <v>N/A</v>
          </cell>
          <cell r="U586" t="str">
            <v>N/A</v>
          </cell>
          <cell r="V586" t="str">
            <v>N/A</v>
          </cell>
          <cell r="W586" t="str">
            <v>N/A</v>
          </cell>
          <cell r="X586" t="str">
            <v>N/A</v>
          </cell>
          <cell r="Y586" t="str">
            <v>N/A</v>
          </cell>
          <cell r="Z586" t="str">
            <v>N/A</v>
          </cell>
          <cell r="AA586" t="str">
            <v>N/A</v>
          </cell>
          <cell r="AB586" t="str">
            <v>N/A</v>
          </cell>
          <cell r="AC586" t="str">
            <v>N/A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>
            <v>0</v>
          </cell>
        </row>
        <row r="587">
          <cell r="A587">
            <v>37047</v>
          </cell>
          <cell r="B587" t="str">
            <v>N/A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 t="str">
            <v>N/A</v>
          </cell>
          <cell r="O587" t="str">
            <v>N/A</v>
          </cell>
          <cell r="P587" t="str">
            <v>N/A</v>
          </cell>
          <cell r="Q587" t="str">
            <v>N/A</v>
          </cell>
          <cell r="R587" t="str">
            <v>N/A</v>
          </cell>
          <cell r="S587" t="str">
            <v>N/A</v>
          </cell>
          <cell r="T587" t="str">
            <v>N/A</v>
          </cell>
          <cell r="U587" t="str">
            <v>N/A</v>
          </cell>
          <cell r="V587" t="str">
            <v>N/A</v>
          </cell>
          <cell r="W587" t="str">
            <v>N/A</v>
          </cell>
          <cell r="X587" t="str">
            <v>N/A</v>
          </cell>
          <cell r="Y587" t="str">
            <v>N/A</v>
          </cell>
          <cell r="Z587" t="str">
            <v>N/A</v>
          </cell>
          <cell r="AA587" t="str">
            <v>N/A</v>
          </cell>
          <cell r="AB587" t="str">
            <v>N/A</v>
          </cell>
          <cell r="AC587" t="str">
            <v>N/A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>
            <v>0</v>
          </cell>
        </row>
        <row r="588">
          <cell r="A588">
            <v>37048</v>
          </cell>
          <cell r="B588" t="str">
            <v>N/A</v>
          </cell>
          <cell r="C588" t="str">
            <v>N/A</v>
          </cell>
          <cell r="D588" t="str">
            <v>N/A</v>
          </cell>
          <cell r="E588" t="str">
            <v>N/A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 t="str">
            <v>N/A</v>
          </cell>
          <cell r="O588" t="str">
            <v>N/A</v>
          </cell>
          <cell r="P588" t="str">
            <v>N/A</v>
          </cell>
          <cell r="Q588" t="str">
            <v>N/A</v>
          </cell>
          <cell r="R588" t="str">
            <v>N/A</v>
          </cell>
          <cell r="S588" t="str">
            <v>N/A</v>
          </cell>
          <cell r="T588" t="str">
            <v>N/A</v>
          </cell>
          <cell r="U588" t="str">
            <v>N/A</v>
          </cell>
          <cell r="V588" t="str">
            <v>N/A</v>
          </cell>
          <cell r="W588" t="str">
            <v>N/A</v>
          </cell>
          <cell r="X588" t="str">
            <v>N/A</v>
          </cell>
          <cell r="Y588" t="str">
            <v>N/A</v>
          </cell>
          <cell r="Z588" t="str">
            <v>N/A</v>
          </cell>
          <cell r="AA588" t="str">
            <v>N/A</v>
          </cell>
          <cell r="AB588" t="str">
            <v>N/A</v>
          </cell>
          <cell r="AC588" t="str">
            <v>N/A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>
            <v>0</v>
          </cell>
        </row>
        <row r="589">
          <cell r="A589">
            <v>37049</v>
          </cell>
          <cell r="B589" t="str">
            <v>N/A</v>
          </cell>
          <cell r="C589" t="str">
            <v>N/A</v>
          </cell>
          <cell r="D589" t="str">
            <v>N/A</v>
          </cell>
          <cell r="E589" t="str">
            <v>N/A</v>
          </cell>
          <cell r="F589" t="str">
            <v>N/A</v>
          </cell>
          <cell r="G589" t="str">
            <v>N/A</v>
          </cell>
          <cell r="H589" t="str">
            <v>N/A</v>
          </cell>
          <cell r="I589" t="str">
            <v>N/A</v>
          </cell>
          <cell r="J589" t="str">
            <v>N/A</v>
          </cell>
          <cell r="K589" t="str">
            <v>N/A</v>
          </cell>
          <cell r="L589" t="str">
            <v>N/A</v>
          </cell>
          <cell r="M589" t="str">
            <v>N/A</v>
          </cell>
          <cell r="N589" t="str">
            <v>N/A</v>
          </cell>
          <cell r="O589" t="str">
            <v>N/A</v>
          </cell>
          <cell r="P589" t="str">
            <v>N/A</v>
          </cell>
          <cell r="Q589" t="str">
            <v>N/A</v>
          </cell>
          <cell r="R589" t="str">
            <v>N/A</v>
          </cell>
          <cell r="S589" t="str">
            <v>N/A</v>
          </cell>
          <cell r="T589" t="str">
            <v>N/A</v>
          </cell>
          <cell r="U589" t="str">
            <v>N/A</v>
          </cell>
          <cell r="V589" t="str">
            <v>N/A</v>
          </cell>
          <cell r="W589" t="str">
            <v>N/A</v>
          </cell>
          <cell r="X589" t="str">
            <v>N/A</v>
          </cell>
          <cell r="Y589" t="str">
            <v>N/A</v>
          </cell>
          <cell r="Z589" t="str">
            <v>N/A</v>
          </cell>
          <cell r="AA589" t="str">
            <v>N/A</v>
          </cell>
          <cell r="AB589" t="str">
            <v>N/A</v>
          </cell>
          <cell r="AC589" t="str">
            <v>N/A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>
            <v>0</v>
          </cell>
        </row>
        <row r="590">
          <cell r="A590">
            <v>37050</v>
          </cell>
          <cell r="B590" t="str">
            <v>N/A</v>
          </cell>
          <cell r="C590" t="str">
            <v>N/A</v>
          </cell>
          <cell r="D590" t="str">
            <v>N/A</v>
          </cell>
          <cell r="E590" t="str">
            <v>N/A</v>
          </cell>
          <cell r="F590" t="str">
            <v>N/A</v>
          </cell>
          <cell r="G590" t="str">
            <v>N/A</v>
          </cell>
          <cell r="H590" t="str">
            <v>N/A</v>
          </cell>
          <cell r="I590" t="str">
            <v>N/A</v>
          </cell>
          <cell r="J590" t="str">
            <v>N/A</v>
          </cell>
          <cell r="K590" t="str">
            <v>N/A</v>
          </cell>
          <cell r="L590" t="str">
            <v>N/A</v>
          </cell>
          <cell r="M590" t="str">
            <v>N/A</v>
          </cell>
          <cell r="N590" t="str">
            <v>N/A</v>
          </cell>
          <cell r="O590" t="str">
            <v>N/A</v>
          </cell>
          <cell r="P590" t="str">
            <v>N/A</v>
          </cell>
          <cell r="Q590" t="str">
            <v>N/A</v>
          </cell>
          <cell r="R590" t="str">
            <v>N/A</v>
          </cell>
          <cell r="S590" t="str">
            <v>N/A</v>
          </cell>
          <cell r="T590" t="str">
            <v>N/A</v>
          </cell>
          <cell r="U590" t="str">
            <v>N/A</v>
          </cell>
          <cell r="V590" t="str">
            <v>N/A</v>
          </cell>
          <cell r="W590" t="str">
            <v>N/A</v>
          </cell>
          <cell r="X590" t="str">
            <v>N/A</v>
          </cell>
          <cell r="Y590" t="str">
            <v>N/A</v>
          </cell>
          <cell r="Z590" t="str">
            <v>N/A</v>
          </cell>
          <cell r="AA590" t="str">
            <v>N/A</v>
          </cell>
          <cell r="AB590" t="str">
            <v>N/A</v>
          </cell>
          <cell r="AC590" t="str">
            <v>N/A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>
            <v>0</v>
          </cell>
        </row>
        <row r="591">
          <cell r="A591">
            <v>37051</v>
          </cell>
          <cell r="B591" t="str">
            <v>N/A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  <cell r="I591" t="str">
            <v>N/A</v>
          </cell>
          <cell r="J591" t="str">
            <v>N/A</v>
          </cell>
          <cell r="K591" t="str">
            <v>N/A</v>
          </cell>
          <cell r="L591" t="str">
            <v>N/A</v>
          </cell>
          <cell r="M591" t="str">
            <v>N/A</v>
          </cell>
          <cell r="N591" t="str">
            <v>N/A</v>
          </cell>
          <cell r="O591" t="str">
            <v>N/A</v>
          </cell>
          <cell r="P591" t="str">
            <v>N/A</v>
          </cell>
          <cell r="Q591" t="str">
            <v>N/A</v>
          </cell>
          <cell r="R591" t="str">
            <v>N/A</v>
          </cell>
          <cell r="S591" t="str">
            <v>N/A</v>
          </cell>
          <cell r="T591" t="str">
            <v>N/A</v>
          </cell>
          <cell r="U591" t="str">
            <v>N/A</v>
          </cell>
          <cell r="V591" t="str">
            <v>N/A</v>
          </cell>
          <cell r="W591" t="str">
            <v>N/A</v>
          </cell>
          <cell r="X591" t="str">
            <v>N/A</v>
          </cell>
          <cell r="Y591" t="str">
            <v>N/A</v>
          </cell>
          <cell r="Z591" t="str">
            <v>N/A</v>
          </cell>
          <cell r="AA591" t="str">
            <v>N/A</v>
          </cell>
          <cell r="AB591" t="str">
            <v>N/A</v>
          </cell>
          <cell r="AC591" t="str">
            <v>N/A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>
            <v>0</v>
          </cell>
        </row>
        <row r="592">
          <cell r="A592">
            <v>37052</v>
          </cell>
          <cell r="B592" t="str">
            <v>N/A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  <cell r="I592" t="str">
            <v>N/A</v>
          </cell>
          <cell r="J592" t="str">
            <v>N/A</v>
          </cell>
          <cell r="K592" t="str">
            <v>N/A</v>
          </cell>
          <cell r="L592" t="str">
            <v>N/A</v>
          </cell>
          <cell r="M592" t="str">
            <v>N/A</v>
          </cell>
          <cell r="N592" t="str">
            <v>N/A</v>
          </cell>
          <cell r="O592" t="str">
            <v>N/A</v>
          </cell>
          <cell r="P592" t="str">
            <v>N/A</v>
          </cell>
          <cell r="Q592" t="str">
            <v>N/A</v>
          </cell>
          <cell r="R592" t="str">
            <v>N/A</v>
          </cell>
          <cell r="S592" t="str">
            <v>N/A</v>
          </cell>
          <cell r="T592" t="str">
            <v>N/A</v>
          </cell>
          <cell r="U592" t="str">
            <v>N/A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Z592" t="str">
            <v>N/A</v>
          </cell>
          <cell r="AA592" t="str">
            <v>N/A</v>
          </cell>
          <cell r="AB592" t="str">
            <v>N/A</v>
          </cell>
          <cell r="AC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>
            <v>0</v>
          </cell>
        </row>
        <row r="593">
          <cell r="A593">
            <v>37053</v>
          </cell>
          <cell r="B593" t="str">
            <v>N/A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  <cell r="I593" t="str">
            <v>N/A</v>
          </cell>
          <cell r="J593" t="str">
            <v>N/A</v>
          </cell>
          <cell r="K593" t="str">
            <v>N/A</v>
          </cell>
          <cell r="L593" t="str">
            <v>N/A</v>
          </cell>
          <cell r="M593" t="str">
            <v>N/A</v>
          </cell>
          <cell r="N593" t="str">
            <v>N/A</v>
          </cell>
          <cell r="O593" t="str">
            <v>N/A</v>
          </cell>
          <cell r="P593" t="str">
            <v>N/A</v>
          </cell>
          <cell r="Q593" t="str">
            <v>N/A</v>
          </cell>
          <cell r="R593" t="str">
            <v>N/A</v>
          </cell>
          <cell r="S593" t="str">
            <v>N/A</v>
          </cell>
          <cell r="T593" t="str">
            <v>N/A</v>
          </cell>
          <cell r="U593" t="str">
            <v>N/A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Z593" t="str">
            <v>N/A</v>
          </cell>
          <cell r="AA593" t="str">
            <v>N/A</v>
          </cell>
          <cell r="AB593" t="str">
            <v>N/A</v>
          </cell>
          <cell r="AC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>
            <v>0</v>
          </cell>
        </row>
        <row r="594">
          <cell r="A594">
            <v>37054</v>
          </cell>
          <cell r="B594" t="str">
            <v>N/A</v>
          </cell>
          <cell r="C594" t="str">
            <v>N/A</v>
          </cell>
          <cell r="D594" t="str">
            <v>N/A</v>
          </cell>
          <cell r="E594" t="str">
            <v>N/A</v>
          </cell>
          <cell r="F594" t="str">
            <v>N/A</v>
          </cell>
          <cell r="G594" t="str">
            <v>N/A</v>
          </cell>
          <cell r="H594" t="str">
            <v>N/A</v>
          </cell>
          <cell r="I594" t="str">
            <v>N/A</v>
          </cell>
          <cell r="J594" t="str">
            <v>N/A</v>
          </cell>
          <cell r="K594" t="str">
            <v>N/A</v>
          </cell>
          <cell r="L594" t="str">
            <v>N/A</v>
          </cell>
          <cell r="M594" t="str">
            <v>N/A</v>
          </cell>
          <cell r="N594" t="str">
            <v>N/A</v>
          </cell>
          <cell r="O594" t="str">
            <v>N/A</v>
          </cell>
          <cell r="P594" t="str">
            <v>N/A</v>
          </cell>
          <cell r="Q594" t="str">
            <v>N/A</v>
          </cell>
          <cell r="R594" t="str">
            <v>N/A</v>
          </cell>
          <cell r="S594" t="str">
            <v>N/A</v>
          </cell>
          <cell r="T594" t="str">
            <v>N/A</v>
          </cell>
          <cell r="U594" t="str">
            <v>N/A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Z594" t="str">
            <v>N/A</v>
          </cell>
          <cell r="AA594" t="str">
            <v>N/A</v>
          </cell>
          <cell r="AB594" t="str">
            <v>N/A</v>
          </cell>
          <cell r="AC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>
            <v>0</v>
          </cell>
        </row>
        <row r="595">
          <cell r="A595">
            <v>37055</v>
          </cell>
          <cell r="B595" t="str">
            <v>N/A</v>
          </cell>
          <cell r="C595" t="str">
            <v>N/A</v>
          </cell>
          <cell r="D595" t="str">
            <v>N/A</v>
          </cell>
          <cell r="E595" t="str">
            <v>N/A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 t="str">
            <v>N/A</v>
          </cell>
          <cell r="O595" t="str">
            <v>N/A</v>
          </cell>
          <cell r="P595" t="str">
            <v>N/A</v>
          </cell>
          <cell r="Q595" t="str">
            <v>N/A</v>
          </cell>
          <cell r="R595" t="str">
            <v>N/A</v>
          </cell>
          <cell r="S595" t="str">
            <v>N/A</v>
          </cell>
          <cell r="T595" t="str">
            <v>N/A</v>
          </cell>
          <cell r="U595" t="str">
            <v>N/A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Z595" t="str">
            <v>N/A</v>
          </cell>
          <cell r="AA595" t="str">
            <v>N/A</v>
          </cell>
          <cell r="AB595" t="str">
            <v>N/A</v>
          </cell>
          <cell r="AC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>
            <v>0</v>
          </cell>
        </row>
        <row r="596">
          <cell r="A596">
            <v>37056</v>
          </cell>
          <cell r="B596" t="str">
            <v>N/A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  <cell r="I596" t="str">
            <v>N/A</v>
          </cell>
          <cell r="J596" t="str">
            <v>N/A</v>
          </cell>
          <cell r="K596" t="str">
            <v>N/A</v>
          </cell>
          <cell r="L596" t="str">
            <v>N/A</v>
          </cell>
          <cell r="M596" t="str">
            <v>N/A</v>
          </cell>
          <cell r="N596" t="str">
            <v>N/A</v>
          </cell>
          <cell r="O596" t="str">
            <v>N/A</v>
          </cell>
          <cell r="P596" t="str">
            <v>N/A</v>
          </cell>
          <cell r="Q596" t="str">
            <v>N/A</v>
          </cell>
          <cell r="R596" t="str">
            <v>N/A</v>
          </cell>
          <cell r="S596" t="str">
            <v>N/A</v>
          </cell>
          <cell r="T596" t="str">
            <v>N/A</v>
          </cell>
          <cell r="U596" t="str">
            <v>N/A</v>
          </cell>
          <cell r="V596" t="str">
            <v>N/A</v>
          </cell>
          <cell r="W596" t="str">
            <v>N/A</v>
          </cell>
          <cell r="X596" t="str">
            <v>N/A</v>
          </cell>
          <cell r="Y596" t="str">
            <v>N/A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 t="str">
            <v>N/A</v>
          </cell>
          <cell r="AE596" t="str">
            <v>N/A</v>
          </cell>
          <cell r="AF596" t="str">
            <v>N/A</v>
          </cell>
          <cell r="AG596" t="str">
            <v>N/A</v>
          </cell>
          <cell r="AH596">
            <v>0</v>
          </cell>
        </row>
        <row r="597">
          <cell r="A597">
            <v>37057</v>
          </cell>
          <cell r="B597" t="str">
            <v>N/A</v>
          </cell>
          <cell r="C597" t="str">
            <v>N/A</v>
          </cell>
          <cell r="D597" t="str">
            <v>N/A</v>
          </cell>
          <cell r="E597" t="str">
            <v>N/A</v>
          </cell>
          <cell r="F597" t="str">
            <v>N/A</v>
          </cell>
          <cell r="G597" t="str">
            <v>N/A</v>
          </cell>
          <cell r="H597" t="str">
            <v>N/A</v>
          </cell>
          <cell r="I597" t="str">
            <v>N/A</v>
          </cell>
          <cell r="J597" t="str">
            <v>N/A</v>
          </cell>
          <cell r="K597" t="str">
            <v>N/A</v>
          </cell>
          <cell r="L597" t="str">
            <v>N/A</v>
          </cell>
          <cell r="M597" t="str">
            <v>N/A</v>
          </cell>
          <cell r="N597" t="str">
            <v>N/A</v>
          </cell>
          <cell r="O597" t="str">
            <v>N/A</v>
          </cell>
          <cell r="P597" t="str">
            <v>N/A</v>
          </cell>
          <cell r="Q597" t="str">
            <v>N/A</v>
          </cell>
          <cell r="R597" t="str">
            <v>N/A</v>
          </cell>
          <cell r="S597" t="str">
            <v>N/A</v>
          </cell>
          <cell r="T597" t="str">
            <v>N/A</v>
          </cell>
          <cell r="U597" t="str">
            <v>N/A</v>
          </cell>
          <cell r="V597" t="str">
            <v>N/A</v>
          </cell>
          <cell r="W597" t="str">
            <v>N/A</v>
          </cell>
          <cell r="X597" t="str">
            <v>N/A</v>
          </cell>
          <cell r="Y597" t="str">
            <v>N/A</v>
          </cell>
          <cell r="Z597" t="str">
            <v>N/A</v>
          </cell>
          <cell r="AA597" t="str">
            <v>N/A</v>
          </cell>
          <cell r="AB597" t="str">
            <v>N/A</v>
          </cell>
          <cell r="AC597" t="str">
            <v>N/A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>
            <v>0</v>
          </cell>
        </row>
        <row r="598">
          <cell r="A598">
            <v>37058</v>
          </cell>
          <cell r="B598" t="str">
            <v>N/A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  <cell r="I598" t="str">
            <v>N/A</v>
          </cell>
          <cell r="J598" t="str">
            <v>N/A</v>
          </cell>
          <cell r="K598" t="str">
            <v>N/A</v>
          </cell>
          <cell r="L598" t="str">
            <v>N/A</v>
          </cell>
          <cell r="M598" t="str">
            <v>N/A</v>
          </cell>
          <cell r="N598" t="str">
            <v>N/A</v>
          </cell>
          <cell r="O598" t="str">
            <v>N/A</v>
          </cell>
          <cell r="P598" t="str">
            <v>N/A</v>
          </cell>
          <cell r="Q598" t="str">
            <v>N/A</v>
          </cell>
          <cell r="R598" t="str">
            <v>N/A</v>
          </cell>
          <cell r="S598" t="str">
            <v>N/A</v>
          </cell>
          <cell r="T598" t="str">
            <v>N/A</v>
          </cell>
          <cell r="U598" t="str">
            <v>N/A</v>
          </cell>
          <cell r="V598" t="str">
            <v>N/A</v>
          </cell>
          <cell r="W598" t="str">
            <v>N/A</v>
          </cell>
          <cell r="X598" t="str">
            <v>N/A</v>
          </cell>
          <cell r="Y598" t="str">
            <v>N/A</v>
          </cell>
          <cell r="Z598" t="str">
            <v>N/A</v>
          </cell>
          <cell r="AA598" t="str">
            <v>N/A</v>
          </cell>
          <cell r="AB598" t="str">
            <v>N/A</v>
          </cell>
          <cell r="AC598" t="str">
            <v>N/A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>
            <v>0</v>
          </cell>
        </row>
        <row r="599">
          <cell r="A599">
            <v>37059</v>
          </cell>
          <cell r="B599" t="str">
            <v>N/A</v>
          </cell>
          <cell r="C599" t="str">
            <v>N/A</v>
          </cell>
          <cell r="D599" t="str">
            <v>N/A</v>
          </cell>
          <cell r="E599" t="str">
            <v>N/A</v>
          </cell>
          <cell r="F599" t="str">
            <v>N/A</v>
          </cell>
          <cell r="G599" t="str">
            <v>N/A</v>
          </cell>
          <cell r="H599" t="str">
            <v>N/A</v>
          </cell>
          <cell r="I599" t="str">
            <v>N/A</v>
          </cell>
          <cell r="J599" t="str">
            <v>N/A</v>
          </cell>
          <cell r="K599" t="str">
            <v>N/A</v>
          </cell>
          <cell r="L599" t="str">
            <v>N/A</v>
          </cell>
          <cell r="M599" t="str">
            <v>N/A</v>
          </cell>
          <cell r="N599" t="str">
            <v>N/A</v>
          </cell>
          <cell r="O599" t="str">
            <v>N/A</v>
          </cell>
          <cell r="P599" t="str">
            <v>N/A</v>
          </cell>
          <cell r="Q599" t="str">
            <v>N/A</v>
          </cell>
          <cell r="R599" t="str">
            <v>N/A</v>
          </cell>
          <cell r="S599" t="str">
            <v>N/A</v>
          </cell>
          <cell r="T599" t="str">
            <v>N/A</v>
          </cell>
          <cell r="U599" t="str">
            <v>N/A</v>
          </cell>
          <cell r="V599" t="str">
            <v>N/A</v>
          </cell>
          <cell r="W599" t="str">
            <v>N/A</v>
          </cell>
          <cell r="X599" t="str">
            <v>N/A</v>
          </cell>
          <cell r="Y599" t="str">
            <v>N/A</v>
          </cell>
          <cell r="Z599" t="str">
            <v>N/A</v>
          </cell>
          <cell r="AA599" t="str">
            <v>N/A</v>
          </cell>
          <cell r="AB599" t="str">
            <v>N/A</v>
          </cell>
          <cell r="AC599" t="str">
            <v>N/A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>
            <v>0</v>
          </cell>
        </row>
        <row r="600">
          <cell r="A600">
            <v>37060</v>
          </cell>
          <cell r="B600" t="str">
            <v>N/A</v>
          </cell>
          <cell r="C600" t="str">
            <v>N/A</v>
          </cell>
          <cell r="D600" t="str">
            <v>N/A</v>
          </cell>
          <cell r="E600" t="str">
            <v>N/A</v>
          </cell>
          <cell r="F600" t="str">
            <v>N/A</v>
          </cell>
          <cell r="G600" t="str">
            <v>N/A</v>
          </cell>
          <cell r="H600" t="str">
            <v>N/A</v>
          </cell>
          <cell r="I600" t="str">
            <v>N/A</v>
          </cell>
          <cell r="J600" t="str">
            <v>N/A</v>
          </cell>
          <cell r="K600" t="str">
            <v>N/A</v>
          </cell>
          <cell r="L600" t="str">
            <v>N/A</v>
          </cell>
          <cell r="M600" t="str">
            <v>N/A</v>
          </cell>
          <cell r="N600" t="str">
            <v>N/A</v>
          </cell>
          <cell r="O600" t="str">
            <v>N/A</v>
          </cell>
          <cell r="P600" t="str">
            <v>N/A</v>
          </cell>
          <cell r="Q600" t="str">
            <v>N/A</v>
          </cell>
          <cell r="R600" t="str">
            <v>N/A</v>
          </cell>
          <cell r="S600" t="str">
            <v>N/A</v>
          </cell>
          <cell r="T600" t="str">
            <v>N/A</v>
          </cell>
          <cell r="U600" t="str">
            <v>N/A</v>
          </cell>
          <cell r="V600" t="str">
            <v>N/A</v>
          </cell>
          <cell r="W600" t="str">
            <v>N/A</v>
          </cell>
          <cell r="X600" t="str">
            <v>N/A</v>
          </cell>
          <cell r="Y600" t="str">
            <v>N/A</v>
          </cell>
          <cell r="Z600" t="str">
            <v>N/A</v>
          </cell>
          <cell r="AA600" t="str">
            <v>N/A</v>
          </cell>
          <cell r="AB600" t="str">
            <v>N/A</v>
          </cell>
          <cell r="AC600" t="str">
            <v>N/A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>
            <v>0</v>
          </cell>
        </row>
        <row r="601">
          <cell r="A601">
            <v>37061</v>
          </cell>
          <cell r="B601" t="str">
            <v>N/A</v>
          </cell>
          <cell r="C601" t="str">
            <v>N/A</v>
          </cell>
          <cell r="D601" t="str">
            <v>N/A</v>
          </cell>
          <cell r="E601" t="str">
            <v>N/A</v>
          </cell>
          <cell r="F601" t="str">
            <v>N/A</v>
          </cell>
          <cell r="G601" t="str">
            <v>N/A</v>
          </cell>
          <cell r="H601" t="str">
            <v>N/A</v>
          </cell>
          <cell r="I601" t="str">
            <v>N/A</v>
          </cell>
          <cell r="J601" t="str">
            <v>N/A</v>
          </cell>
          <cell r="K601" t="str">
            <v>N/A</v>
          </cell>
          <cell r="L601" t="str">
            <v>N/A</v>
          </cell>
          <cell r="M601" t="str">
            <v>N/A</v>
          </cell>
          <cell r="N601" t="str">
            <v>N/A</v>
          </cell>
          <cell r="O601" t="str">
            <v>N/A</v>
          </cell>
          <cell r="P601" t="str">
            <v>N/A</v>
          </cell>
          <cell r="Q601" t="str">
            <v>N/A</v>
          </cell>
          <cell r="R601" t="str">
            <v>N/A</v>
          </cell>
          <cell r="S601" t="str">
            <v>N/A</v>
          </cell>
          <cell r="T601" t="str">
            <v>N/A</v>
          </cell>
          <cell r="U601" t="str">
            <v>N/A</v>
          </cell>
          <cell r="V601" t="str">
            <v>N/A</v>
          </cell>
          <cell r="W601" t="str">
            <v>N/A</v>
          </cell>
          <cell r="X601" t="str">
            <v>N/A</v>
          </cell>
          <cell r="Y601" t="str">
            <v>N/A</v>
          </cell>
          <cell r="Z601" t="str">
            <v>N/A</v>
          </cell>
          <cell r="AA601" t="str">
            <v>N/A</v>
          </cell>
          <cell r="AB601" t="str">
            <v>N/A</v>
          </cell>
          <cell r="AC601" t="str">
            <v>N/A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>
            <v>0</v>
          </cell>
        </row>
        <row r="602">
          <cell r="A602">
            <v>37062</v>
          </cell>
          <cell r="B602" t="str">
            <v>N/A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  <cell r="I602" t="str">
            <v>N/A</v>
          </cell>
          <cell r="J602" t="str">
            <v>N/A</v>
          </cell>
          <cell r="K602" t="str">
            <v>N/A</v>
          </cell>
          <cell r="L602" t="str">
            <v>N/A</v>
          </cell>
          <cell r="M602" t="str">
            <v>N/A</v>
          </cell>
          <cell r="N602" t="str">
            <v>N/A</v>
          </cell>
          <cell r="O602" t="str">
            <v>N/A</v>
          </cell>
          <cell r="P602" t="str">
            <v>N/A</v>
          </cell>
          <cell r="Q602" t="str">
            <v>N/A</v>
          </cell>
          <cell r="R602" t="str">
            <v>N/A</v>
          </cell>
          <cell r="S602" t="str">
            <v>N/A</v>
          </cell>
          <cell r="T602" t="str">
            <v>N/A</v>
          </cell>
          <cell r="U602" t="str">
            <v>N/A</v>
          </cell>
          <cell r="V602" t="str">
            <v>N/A</v>
          </cell>
          <cell r="W602" t="str">
            <v>N/A</v>
          </cell>
          <cell r="X602" t="str">
            <v>N/A</v>
          </cell>
          <cell r="Y602" t="str">
            <v>N/A</v>
          </cell>
          <cell r="Z602" t="str">
            <v>N/A</v>
          </cell>
          <cell r="AA602" t="str">
            <v>N/A</v>
          </cell>
          <cell r="AB602" t="str">
            <v>N/A</v>
          </cell>
          <cell r="AC602" t="str">
            <v>N/A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>
            <v>0</v>
          </cell>
        </row>
        <row r="603">
          <cell r="A603">
            <v>37063</v>
          </cell>
          <cell r="B603" t="str">
            <v>N/A</v>
          </cell>
          <cell r="C603" t="str">
            <v>N/A</v>
          </cell>
          <cell r="D603" t="str">
            <v>N/A</v>
          </cell>
          <cell r="E603" t="str">
            <v>N/A</v>
          </cell>
          <cell r="F603" t="str">
            <v>N/A</v>
          </cell>
          <cell r="G603" t="str">
            <v>N/A</v>
          </cell>
          <cell r="H603" t="str">
            <v>N/A</v>
          </cell>
          <cell r="I603" t="str">
            <v>N/A</v>
          </cell>
          <cell r="J603" t="str">
            <v>N/A</v>
          </cell>
          <cell r="K603" t="str">
            <v>N/A</v>
          </cell>
          <cell r="L603" t="str">
            <v>N/A</v>
          </cell>
          <cell r="M603" t="str">
            <v>N/A</v>
          </cell>
          <cell r="N603" t="str">
            <v>N/A</v>
          </cell>
          <cell r="O603" t="str">
            <v>N/A</v>
          </cell>
          <cell r="P603" t="str">
            <v>N/A</v>
          </cell>
          <cell r="Q603" t="str">
            <v>N/A</v>
          </cell>
          <cell r="R603" t="str">
            <v>N/A</v>
          </cell>
          <cell r="S603" t="str">
            <v>N/A</v>
          </cell>
          <cell r="T603" t="str">
            <v>N/A</v>
          </cell>
          <cell r="U603" t="str">
            <v>N/A</v>
          </cell>
          <cell r="V603" t="str">
            <v>N/A</v>
          </cell>
          <cell r="W603" t="str">
            <v>N/A</v>
          </cell>
          <cell r="X603" t="str">
            <v>N/A</v>
          </cell>
          <cell r="Y603" t="str">
            <v>N/A</v>
          </cell>
          <cell r="Z603" t="str">
            <v>N/A</v>
          </cell>
          <cell r="AA603" t="str">
            <v>N/A</v>
          </cell>
          <cell r="AB603" t="str">
            <v>N/A</v>
          </cell>
          <cell r="AC603" t="str">
            <v>N/A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>
            <v>0</v>
          </cell>
        </row>
        <row r="604">
          <cell r="A604">
            <v>37064</v>
          </cell>
          <cell r="B604" t="str">
            <v>N/A</v>
          </cell>
          <cell r="C604" t="str">
            <v>N/A</v>
          </cell>
          <cell r="D604" t="str">
            <v>N/A</v>
          </cell>
          <cell r="E604" t="str">
            <v>N/A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 t="str">
            <v>N/A</v>
          </cell>
          <cell r="O604" t="str">
            <v>N/A</v>
          </cell>
          <cell r="P604" t="str">
            <v>N/A</v>
          </cell>
          <cell r="Q604" t="str">
            <v>N/A</v>
          </cell>
          <cell r="R604" t="str">
            <v>N/A</v>
          </cell>
          <cell r="S604" t="str">
            <v>N/A</v>
          </cell>
          <cell r="T604" t="str">
            <v>N/A</v>
          </cell>
          <cell r="U604" t="str">
            <v>N/A</v>
          </cell>
          <cell r="V604" t="str">
            <v>N/A</v>
          </cell>
          <cell r="W604" t="str">
            <v>N/A</v>
          </cell>
          <cell r="X604" t="str">
            <v>N/A</v>
          </cell>
          <cell r="Y604" t="str">
            <v>N/A</v>
          </cell>
          <cell r="Z604" t="str">
            <v>N/A</v>
          </cell>
          <cell r="AA604" t="str">
            <v>N/A</v>
          </cell>
          <cell r="AB604" t="str">
            <v>N/A</v>
          </cell>
          <cell r="AC604" t="str">
            <v>N/A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>
            <v>0</v>
          </cell>
        </row>
        <row r="605">
          <cell r="A605">
            <v>37065</v>
          </cell>
          <cell r="B605" t="str">
            <v>N/A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  <cell r="I605" t="str">
            <v>N/A</v>
          </cell>
          <cell r="J605" t="str">
            <v>N/A</v>
          </cell>
          <cell r="K605" t="str">
            <v>N/A</v>
          </cell>
          <cell r="L605" t="str">
            <v>N/A</v>
          </cell>
          <cell r="M605" t="str">
            <v>N/A</v>
          </cell>
          <cell r="N605" t="str">
            <v>N/A</v>
          </cell>
          <cell r="O605" t="str">
            <v>N/A</v>
          </cell>
          <cell r="P605" t="str">
            <v>N/A</v>
          </cell>
          <cell r="Q605" t="str">
            <v>N/A</v>
          </cell>
          <cell r="R605" t="str">
            <v>N/A</v>
          </cell>
          <cell r="S605" t="str">
            <v>N/A</v>
          </cell>
          <cell r="T605" t="str">
            <v>N/A</v>
          </cell>
          <cell r="U605" t="str">
            <v>N/A</v>
          </cell>
          <cell r="V605" t="str">
            <v>N/A</v>
          </cell>
          <cell r="W605" t="str">
            <v>N/A</v>
          </cell>
          <cell r="X605" t="str">
            <v>N/A</v>
          </cell>
          <cell r="Y605" t="str">
            <v>N/A</v>
          </cell>
          <cell r="Z605" t="str">
            <v>N/A</v>
          </cell>
          <cell r="AA605" t="str">
            <v>N/A</v>
          </cell>
          <cell r="AB605" t="str">
            <v>N/A</v>
          </cell>
          <cell r="AC605" t="str">
            <v>N/A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>
            <v>0</v>
          </cell>
        </row>
        <row r="606">
          <cell r="A606">
            <v>37066</v>
          </cell>
          <cell r="B606" t="str">
            <v>N/A</v>
          </cell>
          <cell r="C606" t="str">
            <v>N/A</v>
          </cell>
          <cell r="D606" t="str">
            <v>N/A</v>
          </cell>
          <cell r="E606" t="str">
            <v>N/A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  <cell r="N606" t="str">
            <v>N/A</v>
          </cell>
          <cell r="O606" t="str">
            <v>N/A</v>
          </cell>
          <cell r="P606" t="str">
            <v>N/A</v>
          </cell>
          <cell r="Q606" t="str">
            <v>N/A</v>
          </cell>
          <cell r="R606" t="str">
            <v>N/A</v>
          </cell>
          <cell r="S606" t="str">
            <v>N/A</v>
          </cell>
          <cell r="T606" t="str">
            <v>N/A</v>
          </cell>
          <cell r="U606" t="str">
            <v>N/A</v>
          </cell>
          <cell r="V606" t="str">
            <v>N/A</v>
          </cell>
          <cell r="W606" t="str">
            <v>N/A</v>
          </cell>
          <cell r="X606" t="str">
            <v>N/A</v>
          </cell>
          <cell r="Y606" t="str">
            <v>N/A</v>
          </cell>
          <cell r="Z606" t="str">
            <v>N/A</v>
          </cell>
          <cell r="AA606" t="str">
            <v>N/A</v>
          </cell>
          <cell r="AB606" t="str">
            <v>N/A</v>
          </cell>
          <cell r="AC606" t="str">
            <v>N/A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>
            <v>0</v>
          </cell>
        </row>
        <row r="607">
          <cell r="A607">
            <v>37067</v>
          </cell>
          <cell r="B607" t="str">
            <v>N/A</v>
          </cell>
          <cell r="C607" t="str">
            <v>N/A</v>
          </cell>
          <cell r="D607" t="str">
            <v>N/A</v>
          </cell>
          <cell r="E607" t="str">
            <v>N/A</v>
          </cell>
          <cell r="F607" t="str">
            <v>N/A</v>
          </cell>
          <cell r="G607" t="str">
            <v>N/A</v>
          </cell>
          <cell r="H607" t="str">
            <v>N/A</v>
          </cell>
          <cell r="I607" t="str">
            <v>N/A</v>
          </cell>
          <cell r="J607" t="str">
            <v>N/A</v>
          </cell>
          <cell r="K607" t="str">
            <v>N/A</v>
          </cell>
          <cell r="L607" t="str">
            <v>N/A</v>
          </cell>
          <cell r="M607" t="str">
            <v>N/A</v>
          </cell>
          <cell r="N607" t="str">
            <v>N/A</v>
          </cell>
          <cell r="O607" t="str">
            <v>N/A</v>
          </cell>
          <cell r="P607" t="str">
            <v>N/A</v>
          </cell>
          <cell r="Q607" t="str">
            <v>N/A</v>
          </cell>
          <cell r="R607" t="str">
            <v>N/A</v>
          </cell>
          <cell r="S607" t="str">
            <v>N/A</v>
          </cell>
          <cell r="T607" t="str">
            <v>N/A</v>
          </cell>
          <cell r="U607" t="str">
            <v>N/A</v>
          </cell>
          <cell r="V607" t="str">
            <v>N/A</v>
          </cell>
          <cell r="W607" t="str">
            <v>N/A</v>
          </cell>
          <cell r="X607" t="str">
            <v>N/A</v>
          </cell>
          <cell r="Y607" t="str">
            <v>N/A</v>
          </cell>
          <cell r="Z607" t="str">
            <v>N/A</v>
          </cell>
          <cell r="AA607" t="str">
            <v>N/A</v>
          </cell>
          <cell r="AB607" t="str">
            <v>N/A</v>
          </cell>
          <cell r="AC607" t="str">
            <v>N/A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>
            <v>0</v>
          </cell>
        </row>
        <row r="608">
          <cell r="A608">
            <v>37068</v>
          </cell>
          <cell r="B608" t="str">
            <v>N/A</v>
          </cell>
          <cell r="C608" t="str">
            <v>N/A</v>
          </cell>
          <cell r="D608" t="str">
            <v>N/A</v>
          </cell>
          <cell r="E608" t="str">
            <v>N/A</v>
          </cell>
          <cell r="F608" t="str">
            <v>N/A</v>
          </cell>
          <cell r="G608" t="str">
            <v>N/A</v>
          </cell>
          <cell r="H608" t="str">
            <v>N/A</v>
          </cell>
          <cell r="I608" t="str">
            <v>N/A</v>
          </cell>
          <cell r="J608" t="str">
            <v>N/A</v>
          </cell>
          <cell r="K608" t="str">
            <v>N/A</v>
          </cell>
          <cell r="L608" t="str">
            <v>N/A</v>
          </cell>
          <cell r="M608" t="str">
            <v>N/A</v>
          </cell>
          <cell r="N608" t="str">
            <v>N/A</v>
          </cell>
          <cell r="O608" t="str">
            <v>N/A</v>
          </cell>
          <cell r="P608" t="str">
            <v>N/A</v>
          </cell>
          <cell r="Q608" t="str">
            <v>N/A</v>
          </cell>
          <cell r="R608" t="str">
            <v>N/A</v>
          </cell>
          <cell r="S608" t="str">
            <v>N/A</v>
          </cell>
          <cell r="T608" t="str">
            <v>N/A</v>
          </cell>
          <cell r="U608" t="str">
            <v>N/A</v>
          </cell>
          <cell r="V608" t="str">
            <v>N/A</v>
          </cell>
          <cell r="W608" t="str">
            <v>N/A</v>
          </cell>
          <cell r="X608" t="str">
            <v>N/A</v>
          </cell>
          <cell r="Y608" t="str">
            <v>N/A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 t="str">
            <v>N/A</v>
          </cell>
          <cell r="AE608" t="str">
            <v>N/A</v>
          </cell>
          <cell r="AF608" t="str">
            <v>N/A</v>
          </cell>
          <cell r="AG608" t="str">
            <v>N/A</v>
          </cell>
          <cell r="AH608">
            <v>0</v>
          </cell>
        </row>
        <row r="609">
          <cell r="A609">
            <v>37069</v>
          </cell>
          <cell r="B609" t="str">
            <v>N/A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  <cell r="I609" t="str">
            <v>N/A</v>
          </cell>
          <cell r="J609" t="str">
            <v>N/A</v>
          </cell>
          <cell r="K609" t="str">
            <v>N/A</v>
          </cell>
          <cell r="L609" t="str">
            <v>N/A</v>
          </cell>
          <cell r="M609" t="str">
            <v>N/A</v>
          </cell>
          <cell r="N609" t="str">
            <v>N/A</v>
          </cell>
          <cell r="O609" t="str">
            <v>N/A</v>
          </cell>
          <cell r="P609" t="str">
            <v>N/A</v>
          </cell>
          <cell r="Q609" t="str">
            <v>N/A</v>
          </cell>
          <cell r="R609" t="str">
            <v>N/A</v>
          </cell>
          <cell r="S609" t="str">
            <v>N/A</v>
          </cell>
          <cell r="T609" t="str">
            <v>N/A</v>
          </cell>
          <cell r="U609" t="str">
            <v>N/A</v>
          </cell>
          <cell r="V609" t="str">
            <v>N/A</v>
          </cell>
          <cell r="W609" t="str">
            <v>N/A</v>
          </cell>
          <cell r="X609" t="str">
            <v>N/A</v>
          </cell>
          <cell r="Y609" t="str">
            <v>N/A</v>
          </cell>
          <cell r="Z609" t="str">
            <v>N/A</v>
          </cell>
          <cell r="AA609" t="str">
            <v>N/A</v>
          </cell>
          <cell r="AB609" t="str">
            <v>N/A</v>
          </cell>
          <cell r="AC609" t="str">
            <v>N/A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>
            <v>0</v>
          </cell>
        </row>
        <row r="610">
          <cell r="A610">
            <v>37070</v>
          </cell>
          <cell r="B610" t="str">
            <v>N/A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  <cell r="I610" t="str">
            <v>N/A</v>
          </cell>
          <cell r="J610" t="str">
            <v>N/A</v>
          </cell>
          <cell r="K610" t="str">
            <v>N/A</v>
          </cell>
          <cell r="L610" t="str">
            <v>N/A</v>
          </cell>
          <cell r="M610" t="str">
            <v>N/A</v>
          </cell>
          <cell r="N610" t="str">
            <v>N/A</v>
          </cell>
          <cell r="O610" t="str">
            <v>N/A</v>
          </cell>
          <cell r="P610" t="str">
            <v>N/A</v>
          </cell>
          <cell r="Q610" t="str">
            <v>N/A</v>
          </cell>
          <cell r="R610" t="str">
            <v>N/A</v>
          </cell>
          <cell r="S610" t="str">
            <v>N/A</v>
          </cell>
          <cell r="T610" t="str">
            <v>N/A</v>
          </cell>
          <cell r="U610" t="str">
            <v>N/A</v>
          </cell>
          <cell r="V610" t="str">
            <v>N/A</v>
          </cell>
          <cell r="W610" t="str">
            <v>N/A</v>
          </cell>
          <cell r="X610" t="str">
            <v>N/A</v>
          </cell>
          <cell r="Y610" t="str">
            <v>N/A</v>
          </cell>
          <cell r="Z610" t="str">
            <v>N/A</v>
          </cell>
          <cell r="AA610" t="str">
            <v>N/A</v>
          </cell>
          <cell r="AB610" t="str">
            <v>N/A</v>
          </cell>
          <cell r="AC610" t="str">
            <v>N/A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>
            <v>0</v>
          </cell>
        </row>
        <row r="611">
          <cell r="A611">
            <v>37071</v>
          </cell>
          <cell r="B611" t="str">
            <v>N/A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N/A</v>
          </cell>
          <cell r="H611" t="str">
            <v>N/A</v>
          </cell>
          <cell r="I611" t="str">
            <v>N/A</v>
          </cell>
          <cell r="J611" t="str">
            <v>N/A</v>
          </cell>
          <cell r="K611" t="str">
            <v>N/A</v>
          </cell>
          <cell r="L611" t="str">
            <v>N/A</v>
          </cell>
          <cell r="M611" t="str">
            <v>N/A</v>
          </cell>
          <cell r="N611" t="str">
            <v>N/A</v>
          </cell>
          <cell r="O611" t="str">
            <v>N/A</v>
          </cell>
          <cell r="P611" t="str">
            <v>N/A</v>
          </cell>
          <cell r="Q611" t="str">
            <v>N/A</v>
          </cell>
          <cell r="R611" t="str">
            <v>N/A</v>
          </cell>
          <cell r="S611" t="str">
            <v>N/A</v>
          </cell>
          <cell r="T611" t="str">
            <v>N/A</v>
          </cell>
          <cell r="U611" t="str">
            <v>N/A</v>
          </cell>
          <cell r="V611" t="str">
            <v>N/A</v>
          </cell>
          <cell r="W611" t="str">
            <v>N/A</v>
          </cell>
          <cell r="X611" t="str">
            <v>N/A</v>
          </cell>
          <cell r="Y611" t="str">
            <v>N/A</v>
          </cell>
          <cell r="Z611" t="str">
            <v>N/A</v>
          </cell>
          <cell r="AA611" t="str">
            <v>N/A</v>
          </cell>
          <cell r="AB611" t="str">
            <v>N/A</v>
          </cell>
          <cell r="AC611" t="str">
            <v>N/A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>
            <v>0</v>
          </cell>
        </row>
        <row r="612">
          <cell r="A612">
            <v>37072</v>
          </cell>
          <cell r="B612" t="str">
            <v>N/A</v>
          </cell>
          <cell r="C612" t="str">
            <v>N/A</v>
          </cell>
          <cell r="D612" t="str">
            <v>N/A</v>
          </cell>
          <cell r="E612" t="str">
            <v>N/A</v>
          </cell>
          <cell r="F612" t="str">
            <v>N/A</v>
          </cell>
          <cell r="G612" t="str">
            <v>N/A</v>
          </cell>
          <cell r="H612" t="str">
            <v>N/A</v>
          </cell>
          <cell r="I612" t="str">
            <v>N/A</v>
          </cell>
          <cell r="J612" t="str">
            <v>N/A</v>
          </cell>
          <cell r="K612" t="str">
            <v>N/A</v>
          </cell>
          <cell r="L612" t="str">
            <v>N/A</v>
          </cell>
          <cell r="M612" t="str">
            <v>N/A</v>
          </cell>
          <cell r="N612" t="str">
            <v>N/A</v>
          </cell>
          <cell r="O612" t="str">
            <v>N/A</v>
          </cell>
          <cell r="P612" t="str">
            <v>N/A</v>
          </cell>
          <cell r="Q612" t="str">
            <v>N/A</v>
          </cell>
          <cell r="R612" t="str">
            <v>N/A</v>
          </cell>
          <cell r="S612" t="str">
            <v>N/A</v>
          </cell>
          <cell r="T612" t="str">
            <v>N/A</v>
          </cell>
          <cell r="U612" t="str">
            <v>N/A</v>
          </cell>
          <cell r="V612" t="str">
            <v>N/A</v>
          </cell>
          <cell r="W612" t="str">
            <v>N/A</v>
          </cell>
          <cell r="X612" t="str">
            <v>N/A</v>
          </cell>
          <cell r="Y612" t="str">
            <v>N/A</v>
          </cell>
          <cell r="Z612" t="str">
            <v>N/A</v>
          </cell>
          <cell r="AA612" t="str">
            <v>N/A</v>
          </cell>
          <cell r="AB612" t="str">
            <v>N/A</v>
          </cell>
          <cell r="AC612" t="str">
            <v>N/A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>
            <v>0</v>
          </cell>
        </row>
        <row r="613">
          <cell r="A613">
            <v>37073</v>
          </cell>
          <cell r="B613" t="str">
            <v>N/A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 t="str">
            <v>N/A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  <cell r="X613" t="str">
            <v>N/A</v>
          </cell>
          <cell r="Y613" t="str">
            <v>N/A</v>
          </cell>
          <cell r="Z613" t="str">
            <v>N/A</v>
          </cell>
          <cell r="AA613" t="str">
            <v>N/A</v>
          </cell>
          <cell r="AB613" t="str">
            <v>N/A</v>
          </cell>
          <cell r="AC613" t="str">
            <v>N/A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>
            <v>0</v>
          </cell>
        </row>
        <row r="614">
          <cell r="A614">
            <v>37074</v>
          </cell>
          <cell r="B614" t="str">
            <v>N/A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  <cell r="I614" t="str">
            <v>N/A</v>
          </cell>
          <cell r="J614" t="str">
            <v>N/A</v>
          </cell>
          <cell r="K614" t="str">
            <v>N/A</v>
          </cell>
          <cell r="L614" t="str">
            <v>N/A</v>
          </cell>
          <cell r="M614" t="str">
            <v>N/A</v>
          </cell>
          <cell r="N614" t="str">
            <v>N/A</v>
          </cell>
          <cell r="O614" t="str">
            <v>N/A</v>
          </cell>
          <cell r="P614" t="str">
            <v>N/A</v>
          </cell>
          <cell r="Q614" t="str">
            <v>N/A</v>
          </cell>
          <cell r="R614" t="str">
            <v>N/A</v>
          </cell>
          <cell r="S614" t="str">
            <v>N/A</v>
          </cell>
          <cell r="T614" t="str">
            <v>N/A</v>
          </cell>
          <cell r="U614" t="str">
            <v>N/A</v>
          </cell>
          <cell r="V614" t="str">
            <v>N/A</v>
          </cell>
          <cell r="W614" t="str">
            <v>N/A</v>
          </cell>
          <cell r="X614" t="str">
            <v>N/A</v>
          </cell>
          <cell r="Y614" t="str">
            <v>N/A</v>
          </cell>
          <cell r="Z614" t="str">
            <v>N/A</v>
          </cell>
          <cell r="AA614" t="str">
            <v>N/A</v>
          </cell>
          <cell r="AB614" t="str">
            <v>N/A</v>
          </cell>
          <cell r="AC614" t="str">
            <v>N/A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>
            <v>0</v>
          </cell>
        </row>
        <row r="615">
          <cell r="A615">
            <v>37075</v>
          </cell>
          <cell r="B615" t="str">
            <v>N/A</v>
          </cell>
          <cell r="C615" t="str">
            <v>N/A</v>
          </cell>
          <cell r="D615" t="str">
            <v>N/A</v>
          </cell>
          <cell r="E615" t="str">
            <v>N/A</v>
          </cell>
          <cell r="F615" t="str">
            <v>N/A</v>
          </cell>
          <cell r="G615" t="str">
            <v>N/A</v>
          </cell>
          <cell r="H615" t="str">
            <v>N/A</v>
          </cell>
          <cell r="I615" t="str">
            <v>N/A</v>
          </cell>
          <cell r="J615" t="str">
            <v>N/A</v>
          </cell>
          <cell r="K615" t="str">
            <v>N/A</v>
          </cell>
          <cell r="L615" t="str">
            <v>N/A</v>
          </cell>
          <cell r="M615" t="str">
            <v>N/A</v>
          </cell>
          <cell r="N615" t="str">
            <v>N/A</v>
          </cell>
          <cell r="O615" t="str">
            <v>N/A</v>
          </cell>
          <cell r="P615" t="str">
            <v>N/A</v>
          </cell>
          <cell r="Q615" t="str">
            <v>N/A</v>
          </cell>
          <cell r="R615" t="str">
            <v>N/A</v>
          </cell>
          <cell r="S615" t="str">
            <v>N/A</v>
          </cell>
          <cell r="T615" t="str">
            <v>N/A</v>
          </cell>
          <cell r="U615" t="str">
            <v>N/A</v>
          </cell>
          <cell r="V615" t="str">
            <v>N/A</v>
          </cell>
          <cell r="W615" t="str">
            <v>N/A</v>
          </cell>
          <cell r="X615" t="str">
            <v>N/A</v>
          </cell>
          <cell r="Y615" t="str">
            <v>N/A</v>
          </cell>
          <cell r="Z615" t="str">
            <v>N/A</v>
          </cell>
          <cell r="AA615" t="str">
            <v>N/A</v>
          </cell>
          <cell r="AB615" t="str">
            <v>N/A</v>
          </cell>
          <cell r="AC615" t="str">
            <v>N/A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>
            <v>0</v>
          </cell>
        </row>
        <row r="616">
          <cell r="A616">
            <v>37076</v>
          </cell>
          <cell r="B616" t="str">
            <v>N/A</v>
          </cell>
          <cell r="C616" t="str">
            <v>N/A</v>
          </cell>
          <cell r="D616" t="str">
            <v>N/A</v>
          </cell>
          <cell r="E616" t="str">
            <v>N/A</v>
          </cell>
          <cell r="F616" t="str">
            <v>N/A</v>
          </cell>
          <cell r="G616" t="str">
            <v>N/A</v>
          </cell>
          <cell r="H616" t="str">
            <v>N/A</v>
          </cell>
          <cell r="I616" t="str">
            <v>N/A</v>
          </cell>
          <cell r="J616" t="str">
            <v>N/A</v>
          </cell>
          <cell r="K616" t="str">
            <v>N/A</v>
          </cell>
          <cell r="L616" t="str">
            <v>N/A</v>
          </cell>
          <cell r="M616" t="str">
            <v>N/A</v>
          </cell>
          <cell r="N616" t="str">
            <v>N/A</v>
          </cell>
          <cell r="O616" t="str">
            <v>N/A</v>
          </cell>
          <cell r="P616" t="str">
            <v>N/A</v>
          </cell>
          <cell r="Q616" t="str">
            <v>N/A</v>
          </cell>
          <cell r="R616" t="str">
            <v>N/A</v>
          </cell>
          <cell r="S616" t="str">
            <v>N/A</v>
          </cell>
          <cell r="T616" t="str">
            <v>N/A</v>
          </cell>
          <cell r="U616" t="str">
            <v>N/A</v>
          </cell>
          <cell r="V616" t="str">
            <v>N/A</v>
          </cell>
          <cell r="W616" t="str">
            <v>N/A</v>
          </cell>
          <cell r="X616" t="str">
            <v>N/A</v>
          </cell>
          <cell r="Y616" t="str">
            <v>N/A</v>
          </cell>
          <cell r="Z616" t="str">
            <v>N/A</v>
          </cell>
          <cell r="AA616" t="str">
            <v>N/A</v>
          </cell>
          <cell r="AB616" t="str">
            <v>N/A</v>
          </cell>
          <cell r="AC616" t="str">
            <v>N/A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>
            <v>0</v>
          </cell>
        </row>
        <row r="617">
          <cell r="A617">
            <v>37077</v>
          </cell>
          <cell r="B617" t="str">
            <v>N/A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  <cell r="I617" t="str">
            <v>N/A</v>
          </cell>
          <cell r="J617" t="str">
            <v>N/A</v>
          </cell>
          <cell r="K617" t="str">
            <v>N/A</v>
          </cell>
          <cell r="L617" t="str">
            <v>N/A</v>
          </cell>
          <cell r="M617" t="str">
            <v>N/A</v>
          </cell>
          <cell r="N617" t="str">
            <v>N/A</v>
          </cell>
          <cell r="O617" t="str">
            <v>N/A</v>
          </cell>
          <cell r="P617" t="str">
            <v>N/A</v>
          </cell>
          <cell r="Q617" t="str">
            <v>N/A</v>
          </cell>
          <cell r="R617" t="str">
            <v>N/A</v>
          </cell>
          <cell r="S617" t="str">
            <v>N/A</v>
          </cell>
          <cell r="T617" t="str">
            <v>N/A</v>
          </cell>
          <cell r="U617" t="str">
            <v>N/A</v>
          </cell>
          <cell r="V617" t="str">
            <v>N/A</v>
          </cell>
          <cell r="W617" t="str">
            <v>N/A</v>
          </cell>
          <cell r="X617" t="str">
            <v>N/A</v>
          </cell>
          <cell r="Y617" t="str">
            <v>N/A</v>
          </cell>
          <cell r="Z617" t="str">
            <v>N/A</v>
          </cell>
          <cell r="AA617" t="str">
            <v>N/A</v>
          </cell>
          <cell r="AB617" t="str">
            <v>N/A</v>
          </cell>
          <cell r="AC617" t="str">
            <v>N/A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>
            <v>0</v>
          </cell>
        </row>
        <row r="618">
          <cell r="A618">
            <v>37078</v>
          </cell>
          <cell r="B618" t="str">
            <v>N/A</v>
          </cell>
          <cell r="C618" t="str">
            <v>N/A</v>
          </cell>
          <cell r="D618" t="str">
            <v>N/A</v>
          </cell>
          <cell r="E618" t="str">
            <v>N/A</v>
          </cell>
          <cell r="F618" t="str">
            <v>N/A</v>
          </cell>
          <cell r="G618" t="str">
            <v>N/A</v>
          </cell>
          <cell r="H618" t="str">
            <v>N/A</v>
          </cell>
          <cell r="I618" t="str">
            <v>N/A</v>
          </cell>
          <cell r="J618" t="str">
            <v>N/A</v>
          </cell>
          <cell r="K618" t="str">
            <v>N/A</v>
          </cell>
          <cell r="L618" t="str">
            <v>N/A</v>
          </cell>
          <cell r="M618" t="str">
            <v>N/A</v>
          </cell>
          <cell r="N618" t="str">
            <v>N/A</v>
          </cell>
          <cell r="O618" t="str">
            <v>N/A</v>
          </cell>
          <cell r="P618" t="str">
            <v>N/A</v>
          </cell>
          <cell r="Q618" t="str">
            <v>N/A</v>
          </cell>
          <cell r="R618" t="str">
            <v>N/A</v>
          </cell>
          <cell r="S618" t="str">
            <v>N/A</v>
          </cell>
          <cell r="T618" t="str">
            <v>N/A</v>
          </cell>
          <cell r="U618" t="str">
            <v>N/A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Z618" t="str">
            <v>N/A</v>
          </cell>
          <cell r="AA618" t="str">
            <v>N/A</v>
          </cell>
          <cell r="AB618" t="str">
            <v>N/A</v>
          </cell>
          <cell r="AC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>
            <v>0</v>
          </cell>
        </row>
        <row r="619">
          <cell r="A619">
            <v>37079</v>
          </cell>
          <cell r="B619" t="str">
            <v>N/A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  <cell r="I619" t="str">
            <v>N/A</v>
          </cell>
          <cell r="J619" t="str">
            <v>N/A</v>
          </cell>
          <cell r="K619" t="str">
            <v>N/A</v>
          </cell>
          <cell r="L619" t="str">
            <v>N/A</v>
          </cell>
          <cell r="M619" t="str">
            <v>N/A</v>
          </cell>
          <cell r="N619" t="str">
            <v>N/A</v>
          </cell>
          <cell r="O619" t="str">
            <v>N/A</v>
          </cell>
          <cell r="P619" t="str">
            <v>N/A</v>
          </cell>
          <cell r="Q619" t="str">
            <v>N/A</v>
          </cell>
          <cell r="R619" t="str">
            <v>N/A</v>
          </cell>
          <cell r="S619" t="str">
            <v>N/A</v>
          </cell>
          <cell r="T619" t="str">
            <v>N/A</v>
          </cell>
          <cell r="U619" t="str">
            <v>N/A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Z619" t="str">
            <v>N/A</v>
          </cell>
          <cell r="AA619" t="str">
            <v>N/A</v>
          </cell>
          <cell r="AB619" t="str">
            <v>N/A</v>
          </cell>
          <cell r="AC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>
            <v>0</v>
          </cell>
        </row>
        <row r="620">
          <cell r="A620">
            <v>37080</v>
          </cell>
          <cell r="B620" t="str">
            <v>N/A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  <cell r="I620" t="str">
            <v>N/A</v>
          </cell>
          <cell r="J620" t="str">
            <v>N/A</v>
          </cell>
          <cell r="K620" t="str">
            <v>N/A</v>
          </cell>
          <cell r="L620" t="str">
            <v>N/A</v>
          </cell>
          <cell r="M620" t="str">
            <v>N/A</v>
          </cell>
          <cell r="N620" t="str">
            <v>N/A</v>
          </cell>
          <cell r="O620" t="str">
            <v>N/A</v>
          </cell>
          <cell r="P620" t="str">
            <v>N/A</v>
          </cell>
          <cell r="Q620" t="str">
            <v>N/A</v>
          </cell>
          <cell r="R620" t="str">
            <v>N/A</v>
          </cell>
          <cell r="S620" t="str">
            <v>N/A</v>
          </cell>
          <cell r="T620" t="str">
            <v>N/A</v>
          </cell>
          <cell r="U620" t="str">
            <v>N/A</v>
          </cell>
          <cell r="V620" t="str">
            <v>N/A</v>
          </cell>
          <cell r="W620" t="str">
            <v>N/A</v>
          </cell>
          <cell r="X620" t="str">
            <v>N/A</v>
          </cell>
          <cell r="Y620" t="str">
            <v>N/A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 t="str">
            <v>N/A</v>
          </cell>
          <cell r="AE620" t="str">
            <v>N/A</v>
          </cell>
          <cell r="AF620" t="str">
            <v>N/A</v>
          </cell>
          <cell r="AG620" t="str">
            <v>N/A</v>
          </cell>
          <cell r="AH620">
            <v>0</v>
          </cell>
        </row>
        <row r="621">
          <cell r="A621">
            <v>37081</v>
          </cell>
          <cell r="B621" t="str">
            <v>N/A</v>
          </cell>
          <cell r="C621" t="str">
            <v>N/A</v>
          </cell>
          <cell r="D621" t="str">
            <v>N/A</v>
          </cell>
          <cell r="E621" t="str">
            <v>N/A</v>
          </cell>
          <cell r="F621" t="str">
            <v>N/A</v>
          </cell>
          <cell r="G621" t="str">
            <v>N/A</v>
          </cell>
          <cell r="H621" t="str">
            <v>N/A</v>
          </cell>
          <cell r="I621" t="str">
            <v>N/A</v>
          </cell>
          <cell r="J621" t="str">
            <v>N/A</v>
          </cell>
          <cell r="K621" t="str">
            <v>N/A</v>
          </cell>
          <cell r="L621" t="str">
            <v>N/A</v>
          </cell>
          <cell r="M621" t="str">
            <v>N/A</v>
          </cell>
          <cell r="N621" t="str">
            <v>N/A</v>
          </cell>
          <cell r="O621" t="str">
            <v>N/A</v>
          </cell>
          <cell r="P621" t="str">
            <v>N/A</v>
          </cell>
          <cell r="Q621" t="str">
            <v>N/A</v>
          </cell>
          <cell r="R621" t="str">
            <v>N/A</v>
          </cell>
          <cell r="S621" t="str">
            <v>N/A</v>
          </cell>
          <cell r="T621" t="str">
            <v>N/A</v>
          </cell>
          <cell r="U621" t="str">
            <v>N/A</v>
          </cell>
          <cell r="V621" t="str">
            <v>N/A</v>
          </cell>
          <cell r="W621" t="str">
            <v>N/A</v>
          </cell>
          <cell r="X621" t="str">
            <v>N/A</v>
          </cell>
          <cell r="Y621" t="str">
            <v>N/A</v>
          </cell>
          <cell r="Z621" t="str">
            <v>N/A</v>
          </cell>
          <cell r="AA621" t="str">
            <v>N/A</v>
          </cell>
          <cell r="AB621" t="str">
            <v>N/A</v>
          </cell>
          <cell r="AC621" t="str">
            <v>N/A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>
            <v>0</v>
          </cell>
        </row>
        <row r="622">
          <cell r="A622">
            <v>37082</v>
          </cell>
          <cell r="B622" t="str">
            <v>N/A</v>
          </cell>
          <cell r="C622" t="str">
            <v>N/A</v>
          </cell>
          <cell r="D622" t="str">
            <v>N/A</v>
          </cell>
          <cell r="E622" t="str">
            <v>N/A</v>
          </cell>
          <cell r="F622" t="str">
            <v>N/A</v>
          </cell>
          <cell r="G622" t="str">
            <v>N/A</v>
          </cell>
          <cell r="H622" t="str">
            <v>N/A</v>
          </cell>
          <cell r="I622" t="str">
            <v>N/A</v>
          </cell>
          <cell r="J622" t="str">
            <v>N/A</v>
          </cell>
          <cell r="K622" t="str">
            <v>N/A</v>
          </cell>
          <cell r="L622" t="str">
            <v>N/A</v>
          </cell>
          <cell r="M622" t="str">
            <v>N/A</v>
          </cell>
          <cell r="N622" t="str">
            <v>N/A</v>
          </cell>
          <cell r="O622" t="str">
            <v>N/A</v>
          </cell>
          <cell r="P622" t="str">
            <v>N/A</v>
          </cell>
          <cell r="Q622" t="str">
            <v>N/A</v>
          </cell>
          <cell r="R622" t="str">
            <v>N/A</v>
          </cell>
          <cell r="S622" t="str">
            <v>N/A</v>
          </cell>
          <cell r="T622" t="str">
            <v>N/A</v>
          </cell>
          <cell r="U622" t="str">
            <v>N/A</v>
          </cell>
          <cell r="V622" t="str">
            <v>N/A</v>
          </cell>
          <cell r="W622" t="str">
            <v>N/A</v>
          </cell>
          <cell r="X622" t="str">
            <v>N/A</v>
          </cell>
          <cell r="Y622" t="str">
            <v>N/A</v>
          </cell>
          <cell r="Z622" t="str">
            <v>N/A</v>
          </cell>
          <cell r="AA622" t="str">
            <v>N/A</v>
          </cell>
          <cell r="AB622" t="str">
            <v>N/A</v>
          </cell>
          <cell r="AC622" t="str">
            <v>N/A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>
            <v>0</v>
          </cell>
        </row>
        <row r="623">
          <cell r="A623">
            <v>37083</v>
          </cell>
          <cell r="B623" t="str">
            <v>N/A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 t="str">
            <v>N/A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  <cell r="X623" t="str">
            <v>N/A</v>
          </cell>
          <cell r="Y623" t="str">
            <v>N/A</v>
          </cell>
          <cell r="Z623" t="str">
            <v>N/A</v>
          </cell>
          <cell r="AA623" t="str">
            <v>N/A</v>
          </cell>
          <cell r="AB623" t="str">
            <v>N/A</v>
          </cell>
          <cell r="AC623" t="str">
            <v>N/A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>
            <v>0</v>
          </cell>
        </row>
        <row r="624">
          <cell r="A624">
            <v>37084</v>
          </cell>
          <cell r="B624" t="str">
            <v>N/A</v>
          </cell>
          <cell r="C624" t="str">
            <v>N/A</v>
          </cell>
          <cell r="D624" t="str">
            <v>N/A</v>
          </cell>
          <cell r="E624" t="str">
            <v>N/A</v>
          </cell>
          <cell r="F624" t="str">
            <v>N/A</v>
          </cell>
          <cell r="G624" t="str">
            <v>N/A</v>
          </cell>
          <cell r="H624" t="str">
            <v>N/A</v>
          </cell>
          <cell r="I624" t="str">
            <v>N/A</v>
          </cell>
          <cell r="J624" t="str">
            <v>N/A</v>
          </cell>
          <cell r="K624" t="str">
            <v>N/A</v>
          </cell>
          <cell r="L624" t="str">
            <v>N/A</v>
          </cell>
          <cell r="M624" t="str">
            <v>N/A</v>
          </cell>
          <cell r="N624" t="str">
            <v>N/A</v>
          </cell>
          <cell r="O624" t="str">
            <v>N/A</v>
          </cell>
          <cell r="P624" t="str">
            <v>N/A</v>
          </cell>
          <cell r="Q624" t="str">
            <v>N/A</v>
          </cell>
          <cell r="R624" t="str">
            <v>N/A</v>
          </cell>
          <cell r="S624" t="str">
            <v>N/A</v>
          </cell>
          <cell r="T624" t="str">
            <v>N/A</v>
          </cell>
          <cell r="U624" t="str">
            <v>N/A</v>
          </cell>
          <cell r="V624" t="str">
            <v>N/A</v>
          </cell>
          <cell r="W624" t="str">
            <v>N/A</v>
          </cell>
          <cell r="X624" t="str">
            <v>N/A</v>
          </cell>
          <cell r="Y624" t="str">
            <v>N/A</v>
          </cell>
          <cell r="Z624" t="str">
            <v>N/A</v>
          </cell>
          <cell r="AA624" t="str">
            <v>N/A</v>
          </cell>
          <cell r="AB624" t="str">
            <v>N/A</v>
          </cell>
          <cell r="AC624" t="str">
            <v>N/A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>
            <v>0</v>
          </cell>
        </row>
        <row r="625">
          <cell r="A625">
            <v>37085</v>
          </cell>
          <cell r="B625" t="str">
            <v>N/A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  <cell r="I625" t="str">
            <v>N/A</v>
          </cell>
          <cell r="J625" t="str">
            <v>N/A</v>
          </cell>
          <cell r="K625" t="str">
            <v>N/A</v>
          </cell>
          <cell r="L625" t="str">
            <v>N/A</v>
          </cell>
          <cell r="M625" t="str">
            <v>N/A</v>
          </cell>
          <cell r="N625" t="str">
            <v>N/A</v>
          </cell>
          <cell r="O625" t="str">
            <v>N/A</v>
          </cell>
          <cell r="P625" t="str">
            <v>N/A</v>
          </cell>
          <cell r="Q625" t="str">
            <v>N/A</v>
          </cell>
          <cell r="R625" t="str">
            <v>N/A</v>
          </cell>
          <cell r="S625" t="str">
            <v>N/A</v>
          </cell>
          <cell r="T625" t="str">
            <v>N/A</v>
          </cell>
          <cell r="U625" t="str">
            <v>N/A</v>
          </cell>
          <cell r="V625" t="str">
            <v>N/A</v>
          </cell>
          <cell r="W625" t="str">
            <v>N/A</v>
          </cell>
          <cell r="X625" t="str">
            <v>N/A</v>
          </cell>
          <cell r="Y625" t="str">
            <v>N/A</v>
          </cell>
          <cell r="Z625" t="str">
            <v>N/A</v>
          </cell>
          <cell r="AA625" t="str">
            <v>N/A</v>
          </cell>
          <cell r="AB625" t="str">
            <v>N/A</v>
          </cell>
          <cell r="AC625" t="str">
            <v>N/A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>
            <v>0</v>
          </cell>
        </row>
        <row r="626">
          <cell r="A626">
            <v>37086</v>
          </cell>
          <cell r="B626" t="str">
            <v>N/A</v>
          </cell>
          <cell r="C626" t="str">
            <v>N/A</v>
          </cell>
          <cell r="D626" t="str">
            <v>N/A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  <cell r="I626" t="str">
            <v>N/A</v>
          </cell>
          <cell r="J626" t="str">
            <v>N/A</v>
          </cell>
          <cell r="K626" t="str">
            <v>N/A</v>
          </cell>
          <cell r="L626" t="str">
            <v>N/A</v>
          </cell>
          <cell r="M626" t="str">
            <v>N/A</v>
          </cell>
          <cell r="N626" t="str">
            <v>N/A</v>
          </cell>
          <cell r="O626" t="str">
            <v>N/A</v>
          </cell>
          <cell r="P626" t="str">
            <v>N/A</v>
          </cell>
          <cell r="Q626" t="str">
            <v>N/A</v>
          </cell>
          <cell r="R626" t="str">
            <v>N/A</v>
          </cell>
          <cell r="S626" t="str">
            <v>N/A</v>
          </cell>
          <cell r="T626" t="str">
            <v>N/A</v>
          </cell>
          <cell r="U626" t="str">
            <v>N/A</v>
          </cell>
          <cell r="V626" t="str">
            <v>N/A</v>
          </cell>
          <cell r="W626" t="str">
            <v>N/A</v>
          </cell>
          <cell r="X626" t="str">
            <v>N/A</v>
          </cell>
          <cell r="Y626" t="str">
            <v>N/A</v>
          </cell>
          <cell r="Z626" t="str">
            <v>N/A</v>
          </cell>
          <cell r="AA626" t="str">
            <v>N/A</v>
          </cell>
          <cell r="AB626" t="str">
            <v>N/A</v>
          </cell>
          <cell r="AC626" t="str">
            <v>N/A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>
            <v>0</v>
          </cell>
        </row>
        <row r="627">
          <cell r="A627">
            <v>37087</v>
          </cell>
          <cell r="B627" t="str">
            <v>N/A</v>
          </cell>
          <cell r="C627" t="str">
            <v>N/A</v>
          </cell>
          <cell r="D627" t="str">
            <v>N/A</v>
          </cell>
          <cell r="E627" t="str">
            <v>N/A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 t="str">
            <v>N/A</v>
          </cell>
          <cell r="O627" t="str">
            <v>N/A</v>
          </cell>
          <cell r="P627" t="str">
            <v>N/A</v>
          </cell>
          <cell r="Q627" t="str">
            <v>N/A</v>
          </cell>
          <cell r="R627" t="str">
            <v>N/A</v>
          </cell>
          <cell r="S627" t="str">
            <v>N/A</v>
          </cell>
          <cell r="T627" t="str">
            <v>N/A</v>
          </cell>
          <cell r="U627" t="str">
            <v>N/A</v>
          </cell>
          <cell r="V627" t="str">
            <v>N/A</v>
          </cell>
          <cell r="W627" t="str">
            <v>N/A</v>
          </cell>
          <cell r="X627" t="str">
            <v>N/A</v>
          </cell>
          <cell r="Y627" t="str">
            <v>N/A</v>
          </cell>
          <cell r="Z627" t="str">
            <v>N/A</v>
          </cell>
          <cell r="AA627" t="str">
            <v>N/A</v>
          </cell>
          <cell r="AB627" t="str">
            <v>N/A</v>
          </cell>
          <cell r="AC627" t="str">
            <v>N/A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>
            <v>0</v>
          </cell>
        </row>
        <row r="628">
          <cell r="A628">
            <v>37088</v>
          </cell>
          <cell r="B628" t="str">
            <v>N/A</v>
          </cell>
          <cell r="C628" t="str">
            <v>N/A</v>
          </cell>
          <cell r="D628" t="str">
            <v>N/A</v>
          </cell>
          <cell r="E628" t="str">
            <v>N/A</v>
          </cell>
          <cell r="F628" t="str">
            <v>N/A</v>
          </cell>
          <cell r="G628" t="str">
            <v>N/A</v>
          </cell>
          <cell r="H628" t="str">
            <v>N/A</v>
          </cell>
          <cell r="I628" t="str">
            <v>N/A</v>
          </cell>
          <cell r="J628" t="str">
            <v>N/A</v>
          </cell>
          <cell r="K628" t="str">
            <v>N/A</v>
          </cell>
          <cell r="L628" t="str">
            <v>N/A</v>
          </cell>
          <cell r="M628" t="str">
            <v>N/A</v>
          </cell>
          <cell r="N628" t="str">
            <v>N/A</v>
          </cell>
          <cell r="O628" t="str">
            <v>N/A</v>
          </cell>
          <cell r="P628" t="str">
            <v>N/A</v>
          </cell>
          <cell r="Q628" t="str">
            <v>N/A</v>
          </cell>
          <cell r="R628" t="str">
            <v>N/A</v>
          </cell>
          <cell r="S628" t="str">
            <v>N/A</v>
          </cell>
          <cell r="T628" t="str">
            <v>N/A</v>
          </cell>
          <cell r="U628" t="str">
            <v>N/A</v>
          </cell>
          <cell r="V628" t="str">
            <v>N/A</v>
          </cell>
          <cell r="W628" t="str">
            <v>N/A</v>
          </cell>
          <cell r="X628" t="str">
            <v>N/A</v>
          </cell>
          <cell r="Y628" t="str">
            <v>N/A</v>
          </cell>
          <cell r="Z628" t="str">
            <v>N/A</v>
          </cell>
          <cell r="AA628" t="str">
            <v>N/A</v>
          </cell>
          <cell r="AB628" t="str">
            <v>N/A</v>
          </cell>
          <cell r="AC628" t="str">
            <v>N/A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>
            <v>0</v>
          </cell>
        </row>
        <row r="629">
          <cell r="A629">
            <v>37089</v>
          </cell>
          <cell r="B629" t="str">
            <v>N/A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  <cell r="I629" t="str">
            <v>N/A</v>
          </cell>
          <cell r="J629" t="str">
            <v>N/A</v>
          </cell>
          <cell r="K629" t="str">
            <v>N/A</v>
          </cell>
          <cell r="L629" t="str">
            <v>N/A</v>
          </cell>
          <cell r="M629" t="str">
            <v>N/A</v>
          </cell>
          <cell r="N629" t="str">
            <v>N/A</v>
          </cell>
          <cell r="O629" t="str">
            <v>N/A</v>
          </cell>
          <cell r="P629" t="str">
            <v>N/A</v>
          </cell>
          <cell r="Q629" t="str">
            <v>N/A</v>
          </cell>
          <cell r="R629" t="str">
            <v>N/A</v>
          </cell>
          <cell r="S629" t="str">
            <v>N/A</v>
          </cell>
          <cell r="T629" t="str">
            <v>N/A</v>
          </cell>
          <cell r="U629" t="str">
            <v>N/A</v>
          </cell>
          <cell r="V629" t="str">
            <v>N/A</v>
          </cell>
          <cell r="W629" t="str">
            <v>N/A</v>
          </cell>
          <cell r="X629" t="str">
            <v>N/A</v>
          </cell>
          <cell r="Y629" t="str">
            <v>N/A</v>
          </cell>
          <cell r="Z629" t="str">
            <v>N/A</v>
          </cell>
          <cell r="AA629" t="str">
            <v>N/A</v>
          </cell>
          <cell r="AB629" t="str">
            <v>N/A</v>
          </cell>
          <cell r="AC629" t="str">
            <v>N/A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>
            <v>0</v>
          </cell>
        </row>
        <row r="630">
          <cell r="A630">
            <v>37090</v>
          </cell>
          <cell r="B630" t="str">
            <v>N/A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  <cell r="I630" t="str">
            <v>N/A</v>
          </cell>
          <cell r="J630" t="str">
            <v>N/A</v>
          </cell>
          <cell r="K630" t="str">
            <v>N/A</v>
          </cell>
          <cell r="L630" t="str">
            <v>N/A</v>
          </cell>
          <cell r="M630" t="str">
            <v>N/A</v>
          </cell>
          <cell r="N630" t="str">
            <v>N/A</v>
          </cell>
          <cell r="O630" t="str">
            <v>N/A</v>
          </cell>
          <cell r="P630" t="str">
            <v>N/A</v>
          </cell>
          <cell r="Q630" t="str">
            <v>N/A</v>
          </cell>
          <cell r="R630" t="str">
            <v>N/A</v>
          </cell>
          <cell r="S630" t="str">
            <v>N/A</v>
          </cell>
          <cell r="T630" t="str">
            <v>N/A</v>
          </cell>
          <cell r="U630" t="str">
            <v>N/A</v>
          </cell>
          <cell r="V630" t="str">
            <v>N/A</v>
          </cell>
          <cell r="W630" t="str">
            <v>N/A</v>
          </cell>
          <cell r="X630" t="str">
            <v>N/A</v>
          </cell>
          <cell r="Y630" t="str">
            <v>N/A</v>
          </cell>
          <cell r="Z630" t="str">
            <v>N/A</v>
          </cell>
          <cell r="AA630" t="str">
            <v>N/A</v>
          </cell>
          <cell r="AB630" t="str">
            <v>N/A</v>
          </cell>
          <cell r="AC630" t="str">
            <v>N/A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>
            <v>0</v>
          </cell>
        </row>
        <row r="631">
          <cell r="A631">
            <v>37091</v>
          </cell>
          <cell r="B631" t="str">
            <v>N/A</v>
          </cell>
          <cell r="C631" t="str">
            <v>N/A</v>
          </cell>
          <cell r="D631" t="str">
            <v>N/A</v>
          </cell>
          <cell r="E631" t="str">
            <v>N/A</v>
          </cell>
          <cell r="F631" t="str">
            <v>N/A</v>
          </cell>
          <cell r="G631" t="str">
            <v>N/A</v>
          </cell>
          <cell r="H631" t="str">
            <v>N/A</v>
          </cell>
          <cell r="I631" t="str">
            <v>N/A</v>
          </cell>
          <cell r="J631" t="str">
            <v>N/A</v>
          </cell>
          <cell r="K631" t="str">
            <v>N/A</v>
          </cell>
          <cell r="L631" t="str">
            <v>N/A</v>
          </cell>
          <cell r="M631" t="str">
            <v>N/A</v>
          </cell>
          <cell r="N631" t="str">
            <v>N/A</v>
          </cell>
          <cell r="O631" t="str">
            <v>N/A</v>
          </cell>
          <cell r="P631" t="str">
            <v>N/A</v>
          </cell>
          <cell r="Q631" t="str">
            <v>N/A</v>
          </cell>
          <cell r="R631" t="str">
            <v>N/A</v>
          </cell>
          <cell r="S631" t="str">
            <v>N/A</v>
          </cell>
          <cell r="T631" t="str">
            <v>N/A</v>
          </cell>
          <cell r="U631" t="str">
            <v>N/A</v>
          </cell>
          <cell r="V631" t="str">
            <v>N/A</v>
          </cell>
          <cell r="W631" t="str">
            <v>N/A</v>
          </cell>
          <cell r="X631" t="str">
            <v>N/A</v>
          </cell>
          <cell r="Y631" t="str">
            <v>N/A</v>
          </cell>
          <cell r="Z631" t="str">
            <v>N/A</v>
          </cell>
          <cell r="AA631" t="str">
            <v>N/A</v>
          </cell>
          <cell r="AB631" t="str">
            <v>N/A</v>
          </cell>
          <cell r="AC631" t="str">
            <v>N/A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>
            <v>0</v>
          </cell>
        </row>
        <row r="632">
          <cell r="A632">
            <v>37092</v>
          </cell>
          <cell r="B632" t="str">
            <v>N/A</v>
          </cell>
          <cell r="C632" t="str">
            <v>N/A</v>
          </cell>
          <cell r="D632" t="str">
            <v>N/A</v>
          </cell>
          <cell r="E632" t="str">
            <v>N/A</v>
          </cell>
          <cell r="F632" t="str">
            <v>N/A</v>
          </cell>
          <cell r="G632" t="str">
            <v>N/A</v>
          </cell>
          <cell r="H632" t="str">
            <v>N/A</v>
          </cell>
          <cell r="I632" t="str">
            <v>N/A</v>
          </cell>
          <cell r="J632" t="str">
            <v>N/A</v>
          </cell>
          <cell r="K632" t="str">
            <v>N/A</v>
          </cell>
          <cell r="L632" t="str">
            <v>N/A</v>
          </cell>
          <cell r="M632" t="str">
            <v>N/A</v>
          </cell>
          <cell r="N632" t="str">
            <v>N/A</v>
          </cell>
          <cell r="O632" t="str">
            <v>N/A</v>
          </cell>
          <cell r="P632" t="str">
            <v>N/A</v>
          </cell>
          <cell r="Q632" t="str">
            <v>N/A</v>
          </cell>
          <cell r="R632" t="str">
            <v>N/A</v>
          </cell>
          <cell r="S632" t="str">
            <v>N/A</v>
          </cell>
          <cell r="T632" t="str">
            <v>N/A</v>
          </cell>
          <cell r="U632" t="str">
            <v>N/A</v>
          </cell>
          <cell r="V632" t="str">
            <v>N/A</v>
          </cell>
          <cell r="W632" t="str">
            <v>N/A</v>
          </cell>
          <cell r="X632" t="str">
            <v>N/A</v>
          </cell>
          <cell r="Y632" t="str">
            <v>N/A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 t="str">
            <v>N/A</v>
          </cell>
          <cell r="AE632" t="str">
            <v>N/A</v>
          </cell>
          <cell r="AF632" t="str">
            <v>N/A</v>
          </cell>
          <cell r="AG632" t="str">
            <v>N/A</v>
          </cell>
          <cell r="AH632">
            <v>0</v>
          </cell>
        </row>
        <row r="633">
          <cell r="A633">
            <v>37093</v>
          </cell>
          <cell r="B633" t="str">
            <v>N/A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  <cell r="I633" t="str">
            <v>N/A</v>
          </cell>
          <cell r="J633" t="str">
            <v>N/A</v>
          </cell>
          <cell r="K633" t="str">
            <v>N/A</v>
          </cell>
          <cell r="L633" t="str">
            <v>N/A</v>
          </cell>
          <cell r="M633" t="str">
            <v>N/A</v>
          </cell>
          <cell r="N633" t="str">
            <v>N/A</v>
          </cell>
          <cell r="O633" t="str">
            <v>N/A</v>
          </cell>
          <cell r="P633" t="str">
            <v>N/A</v>
          </cell>
          <cell r="Q633" t="str">
            <v>N/A</v>
          </cell>
          <cell r="R633" t="str">
            <v>N/A</v>
          </cell>
          <cell r="S633" t="str">
            <v>N/A</v>
          </cell>
          <cell r="T633" t="str">
            <v>N/A</v>
          </cell>
          <cell r="U633" t="str">
            <v>N/A</v>
          </cell>
          <cell r="V633" t="str">
            <v>N/A</v>
          </cell>
          <cell r="W633" t="str">
            <v>N/A</v>
          </cell>
          <cell r="X633" t="str">
            <v>N/A</v>
          </cell>
          <cell r="Y633" t="str">
            <v>N/A</v>
          </cell>
          <cell r="Z633" t="str">
            <v>N/A</v>
          </cell>
          <cell r="AA633" t="str">
            <v>N/A</v>
          </cell>
          <cell r="AB633" t="str">
            <v>N/A</v>
          </cell>
          <cell r="AC633" t="str">
            <v>N/A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>
            <v>0</v>
          </cell>
        </row>
        <row r="634">
          <cell r="A634">
            <v>37094</v>
          </cell>
          <cell r="B634" t="str">
            <v>N/A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 t="str">
            <v>N/A</v>
          </cell>
          <cell r="O634" t="str">
            <v>N/A</v>
          </cell>
          <cell r="P634" t="str">
            <v>N/A</v>
          </cell>
          <cell r="Q634" t="str">
            <v>N/A</v>
          </cell>
          <cell r="R634" t="str">
            <v>N/A</v>
          </cell>
          <cell r="S634" t="str">
            <v>N/A</v>
          </cell>
          <cell r="T634" t="str">
            <v>N/A</v>
          </cell>
          <cell r="U634" t="str">
            <v>N/A</v>
          </cell>
          <cell r="V634" t="str">
            <v>N/A</v>
          </cell>
          <cell r="W634" t="str">
            <v>N/A</v>
          </cell>
          <cell r="X634" t="str">
            <v>N/A</v>
          </cell>
          <cell r="Y634" t="str">
            <v>N/A</v>
          </cell>
          <cell r="Z634" t="str">
            <v>N/A</v>
          </cell>
          <cell r="AA634" t="str">
            <v>N/A</v>
          </cell>
          <cell r="AB634" t="str">
            <v>N/A</v>
          </cell>
          <cell r="AC634" t="str">
            <v>N/A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>
            <v>0</v>
          </cell>
        </row>
        <row r="635">
          <cell r="A635">
            <v>37095</v>
          </cell>
          <cell r="B635" t="str">
            <v>N/A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  <cell r="I635" t="str">
            <v>N/A</v>
          </cell>
          <cell r="J635" t="str">
            <v>N/A</v>
          </cell>
          <cell r="K635" t="str">
            <v>N/A</v>
          </cell>
          <cell r="L635" t="str">
            <v>N/A</v>
          </cell>
          <cell r="M635" t="str">
            <v>N/A</v>
          </cell>
          <cell r="N635" t="str">
            <v>N/A</v>
          </cell>
          <cell r="O635" t="str">
            <v>N/A</v>
          </cell>
          <cell r="P635" t="str">
            <v>N/A</v>
          </cell>
          <cell r="Q635" t="str">
            <v>N/A</v>
          </cell>
          <cell r="R635" t="str">
            <v>N/A</v>
          </cell>
          <cell r="S635" t="str">
            <v>N/A</v>
          </cell>
          <cell r="T635" t="str">
            <v>N/A</v>
          </cell>
          <cell r="U635" t="str">
            <v>N/A</v>
          </cell>
          <cell r="V635" t="str">
            <v>N/A</v>
          </cell>
          <cell r="W635" t="str">
            <v>N/A</v>
          </cell>
          <cell r="X635" t="str">
            <v>N/A</v>
          </cell>
          <cell r="Y635" t="str">
            <v>N/A</v>
          </cell>
          <cell r="Z635" t="str">
            <v>N/A</v>
          </cell>
          <cell r="AA635" t="str">
            <v>N/A</v>
          </cell>
          <cell r="AB635" t="str">
            <v>N/A</v>
          </cell>
          <cell r="AC635" t="str">
            <v>N/A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>
            <v>0</v>
          </cell>
        </row>
        <row r="636">
          <cell r="A636">
            <v>37096</v>
          </cell>
          <cell r="B636" t="str">
            <v>N/A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N/A</v>
          </cell>
          <cell r="H636" t="str">
            <v>N/A</v>
          </cell>
          <cell r="I636" t="str">
            <v>N/A</v>
          </cell>
          <cell r="J636" t="str">
            <v>N/A</v>
          </cell>
          <cell r="K636" t="str">
            <v>N/A</v>
          </cell>
          <cell r="L636" t="str">
            <v>N/A</v>
          </cell>
          <cell r="M636" t="str">
            <v>N/A</v>
          </cell>
          <cell r="N636" t="str">
            <v>N/A</v>
          </cell>
          <cell r="O636" t="str">
            <v>N/A</v>
          </cell>
          <cell r="P636" t="str">
            <v>N/A</v>
          </cell>
          <cell r="Q636" t="str">
            <v>N/A</v>
          </cell>
          <cell r="R636" t="str">
            <v>N/A</v>
          </cell>
          <cell r="S636" t="str">
            <v>N/A</v>
          </cell>
          <cell r="T636" t="str">
            <v>N/A</v>
          </cell>
          <cell r="U636" t="str">
            <v>N/A</v>
          </cell>
          <cell r="V636" t="str">
            <v>N/A</v>
          </cell>
          <cell r="W636" t="str">
            <v>N/A</v>
          </cell>
          <cell r="X636" t="str">
            <v>N/A</v>
          </cell>
          <cell r="Y636" t="str">
            <v>N/A</v>
          </cell>
          <cell r="Z636" t="str">
            <v>N/A</v>
          </cell>
          <cell r="AA636" t="str">
            <v>N/A</v>
          </cell>
          <cell r="AB636" t="str">
            <v>N/A</v>
          </cell>
          <cell r="AC636" t="str">
            <v>N/A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>
            <v>0</v>
          </cell>
        </row>
        <row r="637">
          <cell r="A637">
            <v>37097</v>
          </cell>
          <cell r="B637" t="str">
            <v>N/A</v>
          </cell>
          <cell r="C637" t="str">
            <v>N/A</v>
          </cell>
          <cell r="D637" t="str">
            <v>N/A</v>
          </cell>
          <cell r="E637" t="str">
            <v>N/A</v>
          </cell>
          <cell r="F637" t="str">
            <v>N/A</v>
          </cell>
          <cell r="G637" t="str">
            <v>N/A</v>
          </cell>
          <cell r="H637" t="str">
            <v>N/A</v>
          </cell>
          <cell r="I637" t="str">
            <v>N/A</v>
          </cell>
          <cell r="J637" t="str">
            <v>N/A</v>
          </cell>
          <cell r="K637" t="str">
            <v>N/A</v>
          </cell>
          <cell r="L637" t="str">
            <v>N/A</v>
          </cell>
          <cell r="M637" t="str">
            <v>N/A</v>
          </cell>
          <cell r="N637" t="str">
            <v>N/A</v>
          </cell>
          <cell r="O637" t="str">
            <v>N/A</v>
          </cell>
          <cell r="P637" t="str">
            <v>N/A</v>
          </cell>
          <cell r="Q637" t="str">
            <v>N/A</v>
          </cell>
          <cell r="R637" t="str">
            <v>N/A</v>
          </cell>
          <cell r="S637" t="str">
            <v>N/A</v>
          </cell>
          <cell r="T637" t="str">
            <v>N/A</v>
          </cell>
          <cell r="U637" t="str">
            <v>N/A</v>
          </cell>
          <cell r="V637" t="str">
            <v>N/A</v>
          </cell>
          <cell r="W637" t="str">
            <v>N/A</v>
          </cell>
          <cell r="X637" t="str">
            <v>N/A</v>
          </cell>
          <cell r="Y637" t="str">
            <v>N/A</v>
          </cell>
          <cell r="Z637" t="str">
            <v>N/A</v>
          </cell>
          <cell r="AA637" t="str">
            <v>N/A</v>
          </cell>
          <cell r="AB637" t="str">
            <v>N/A</v>
          </cell>
          <cell r="AC637" t="str">
            <v>N/A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>
            <v>0</v>
          </cell>
        </row>
        <row r="638">
          <cell r="A638">
            <v>37098</v>
          </cell>
          <cell r="B638" t="str">
            <v>N/A</v>
          </cell>
          <cell r="C638" t="str">
            <v>N/A</v>
          </cell>
          <cell r="D638" t="str">
            <v>N/A</v>
          </cell>
          <cell r="E638" t="str">
            <v>N/A</v>
          </cell>
          <cell r="F638" t="str">
            <v>N/A</v>
          </cell>
          <cell r="G638" t="str">
            <v>N/A</v>
          </cell>
          <cell r="H638" t="str">
            <v>N/A</v>
          </cell>
          <cell r="I638" t="str">
            <v>N/A</v>
          </cell>
          <cell r="J638" t="str">
            <v>N/A</v>
          </cell>
          <cell r="K638" t="str">
            <v>N/A</v>
          </cell>
          <cell r="L638" t="str">
            <v>N/A</v>
          </cell>
          <cell r="M638" t="str">
            <v>N/A</v>
          </cell>
          <cell r="N638" t="str">
            <v>N/A</v>
          </cell>
          <cell r="O638" t="str">
            <v>N/A</v>
          </cell>
          <cell r="P638" t="str">
            <v>N/A</v>
          </cell>
          <cell r="Q638" t="str">
            <v>N/A</v>
          </cell>
          <cell r="R638" t="str">
            <v>N/A</v>
          </cell>
          <cell r="S638" t="str">
            <v>N/A</v>
          </cell>
          <cell r="T638" t="str">
            <v>N/A</v>
          </cell>
          <cell r="U638" t="str">
            <v>N/A</v>
          </cell>
          <cell r="V638" t="str">
            <v>N/A</v>
          </cell>
          <cell r="W638" t="str">
            <v>N/A</v>
          </cell>
          <cell r="X638" t="str">
            <v>N/A</v>
          </cell>
          <cell r="Y638" t="str">
            <v>N/A</v>
          </cell>
          <cell r="Z638" t="str">
            <v>N/A</v>
          </cell>
          <cell r="AA638" t="str">
            <v>N/A</v>
          </cell>
          <cell r="AB638" t="str">
            <v>N/A</v>
          </cell>
          <cell r="AC638" t="str">
            <v>N/A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>
            <v>0</v>
          </cell>
        </row>
        <row r="639">
          <cell r="A639">
            <v>37099</v>
          </cell>
          <cell r="B639" t="str">
            <v>N/A</v>
          </cell>
          <cell r="C639" t="str">
            <v>N/A</v>
          </cell>
          <cell r="D639" t="str">
            <v>N/A</v>
          </cell>
          <cell r="E639" t="str">
            <v>N/A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 t="str">
            <v>N/A</v>
          </cell>
          <cell r="P639" t="str">
            <v>N/A</v>
          </cell>
          <cell r="Q639" t="str">
            <v>N/A</v>
          </cell>
          <cell r="R639" t="str">
            <v>N/A</v>
          </cell>
          <cell r="S639" t="str">
            <v>N/A</v>
          </cell>
          <cell r="T639" t="str">
            <v>N/A</v>
          </cell>
          <cell r="U639" t="str">
            <v>N/A</v>
          </cell>
          <cell r="V639" t="str">
            <v>N/A</v>
          </cell>
          <cell r="W639" t="str">
            <v>N/A</v>
          </cell>
          <cell r="X639" t="str">
            <v>N/A</v>
          </cell>
          <cell r="Y639" t="str">
            <v>N/A</v>
          </cell>
          <cell r="Z639" t="str">
            <v>N/A</v>
          </cell>
          <cell r="AA639" t="str">
            <v>N/A</v>
          </cell>
          <cell r="AB639" t="str">
            <v>N/A</v>
          </cell>
          <cell r="AC639" t="str">
            <v>N/A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>
            <v>0</v>
          </cell>
        </row>
        <row r="640">
          <cell r="A640">
            <v>37100</v>
          </cell>
          <cell r="B640" t="str">
            <v>N/A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  <cell r="I640" t="str">
            <v>N/A</v>
          </cell>
          <cell r="J640" t="str">
            <v>N/A</v>
          </cell>
          <cell r="K640" t="str">
            <v>N/A</v>
          </cell>
          <cell r="L640" t="str">
            <v>N/A</v>
          </cell>
          <cell r="M640" t="str">
            <v>N/A</v>
          </cell>
          <cell r="N640" t="str">
            <v>N/A</v>
          </cell>
          <cell r="O640" t="str">
            <v>N/A</v>
          </cell>
          <cell r="P640" t="str">
            <v>N/A</v>
          </cell>
          <cell r="Q640" t="str">
            <v>N/A</v>
          </cell>
          <cell r="R640" t="str">
            <v>N/A</v>
          </cell>
          <cell r="S640" t="str">
            <v>N/A</v>
          </cell>
          <cell r="T640" t="str">
            <v>N/A</v>
          </cell>
          <cell r="U640" t="str">
            <v>N/A</v>
          </cell>
          <cell r="V640" t="str">
            <v>N/A</v>
          </cell>
          <cell r="W640" t="str">
            <v>N/A</v>
          </cell>
          <cell r="X640" t="str">
            <v>N/A</v>
          </cell>
          <cell r="Y640" t="str">
            <v>N/A</v>
          </cell>
          <cell r="Z640" t="str">
            <v>N/A</v>
          </cell>
          <cell r="AA640" t="str">
            <v>N/A</v>
          </cell>
          <cell r="AB640" t="str">
            <v>N/A</v>
          </cell>
          <cell r="AC640" t="str">
            <v>N/A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>
            <v>0</v>
          </cell>
        </row>
        <row r="641">
          <cell r="A641">
            <v>37101</v>
          </cell>
          <cell r="B641" t="str">
            <v>N/A</v>
          </cell>
          <cell r="C641" t="str">
            <v>N/A</v>
          </cell>
          <cell r="D641" t="str">
            <v>N/A</v>
          </cell>
          <cell r="E641" t="str">
            <v>N/A</v>
          </cell>
          <cell r="F641" t="str">
            <v>N/A</v>
          </cell>
          <cell r="G641" t="str">
            <v>N/A</v>
          </cell>
          <cell r="H641" t="str">
            <v>N/A</v>
          </cell>
          <cell r="I641" t="str">
            <v>N/A</v>
          </cell>
          <cell r="J641" t="str">
            <v>N/A</v>
          </cell>
          <cell r="K641" t="str">
            <v>N/A</v>
          </cell>
          <cell r="L641" t="str">
            <v>N/A</v>
          </cell>
          <cell r="M641" t="str">
            <v>N/A</v>
          </cell>
          <cell r="N641" t="str">
            <v>N/A</v>
          </cell>
          <cell r="O641" t="str">
            <v>N/A</v>
          </cell>
          <cell r="P641" t="str">
            <v>N/A</v>
          </cell>
          <cell r="Q641" t="str">
            <v>N/A</v>
          </cell>
          <cell r="R641" t="str">
            <v>N/A</v>
          </cell>
          <cell r="S641" t="str">
            <v>N/A</v>
          </cell>
          <cell r="T641" t="str">
            <v>N/A</v>
          </cell>
          <cell r="U641" t="str">
            <v>N/A</v>
          </cell>
          <cell r="V641" t="str">
            <v>N/A</v>
          </cell>
          <cell r="W641" t="str">
            <v>N/A</v>
          </cell>
          <cell r="X641" t="str">
            <v>N/A</v>
          </cell>
          <cell r="Y641" t="str">
            <v>N/A</v>
          </cell>
          <cell r="Z641" t="str">
            <v>N/A</v>
          </cell>
          <cell r="AA641" t="str">
            <v>N/A</v>
          </cell>
          <cell r="AB641" t="str">
            <v>N/A</v>
          </cell>
          <cell r="AC641" t="str">
            <v>N/A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>
            <v>0</v>
          </cell>
        </row>
        <row r="642">
          <cell r="A642">
            <v>37102</v>
          </cell>
          <cell r="B642" t="str">
            <v>N/A</v>
          </cell>
          <cell r="C642" t="str">
            <v>N/A</v>
          </cell>
          <cell r="D642" t="str">
            <v>N/A</v>
          </cell>
          <cell r="E642" t="str">
            <v>N/A</v>
          </cell>
          <cell r="F642" t="str">
            <v>N/A</v>
          </cell>
          <cell r="G642" t="str">
            <v>N/A</v>
          </cell>
          <cell r="H642" t="str">
            <v>N/A</v>
          </cell>
          <cell r="I642" t="str">
            <v>N/A</v>
          </cell>
          <cell r="J642" t="str">
            <v>N/A</v>
          </cell>
          <cell r="K642" t="str">
            <v>N/A</v>
          </cell>
          <cell r="L642" t="str">
            <v>N/A</v>
          </cell>
          <cell r="M642" t="str">
            <v>N/A</v>
          </cell>
          <cell r="N642" t="str">
            <v>N/A</v>
          </cell>
          <cell r="O642" t="str">
            <v>N/A</v>
          </cell>
          <cell r="P642" t="str">
            <v>N/A</v>
          </cell>
          <cell r="Q642" t="str">
            <v>N/A</v>
          </cell>
          <cell r="R642" t="str">
            <v>N/A</v>
          </cell>
          <cell r="S642" t="str">
            <v>N/A</v>
          </cell>
          <cell r="T642" t="str">
            <v>N/A</v>
          </cell>
          <cell r="U642" t="str">
            <v>N/A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Z642" t="str">
            <v>N/A</v>
          </cell>
          <cell r="AA642" t="str">
            <v>N/A</v>
          </cell>
          <cell r="AB642" t="str">
            <v>N/A</v>
          </cell>
          <cell r="AC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>
            <v>0</v>
          </cell>
        </row>
        <row r="643">
          <cell r="A643">
            <v>37103</v>
          </cell>
          <cell r="B643" t="str">
            <v>N/A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  <cell r="I643" t="str">
            <v>N/A</v>
          </cell>
          <cell r="J643" t="str">
            <v>N/A</v>
          </cell>
          <cell r="K643" t="str">
            <v>N/A</v>
          </cell>
          <cell r="L643" t="str">
            <v>N/A</v>
          </cell>
          <cell r="M643" t="str">
            <v>N/A</v>
          </cell>
          <cell r="N643" t="str">
            <v>N/A</v>
          </cell>
          <cell r="O643" t="str">
            <v>N/A</v>
          </cell>
          <cell r="P643" t="str">
            <v>N/A</v>
          </cell>
          <cell r="Q643" t="str">
            <v>N/A</v>
          </cell>
          <cell r="R643" t="str">
            <v>N/A</v>
          </cell>
          <cell r="S643" t="str">
            <v>N/A</v>
          </cell>
          <cell r="T643" t="str">
            <v>N/A</v>
          </cell>
          <cell r="U643" t="str">
            <v>N/A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Z643" t="str">
            <v>N/A</v>
          </cell>
          <cell r="AA643" t="str">
            <v>N/A</v>
          </cell>
          <cell r="AB643" t="str">
            <v>N/A</v>
          </cell>
          <cell r="AC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>
            <v>0</v>
          </cell>
        </row>
        <row r="644">
          <cell r="A644">
            <v>37104</v>
          </cell>
          <cell r="B644" t="str">
            <v>N/A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  <cell r="I644" t="str">
            <v>N/A</v>
          </cell>
          <cell r="J644" t="str">
            <v>N/A</v>
          </cell>
          <cell r="K644" t="str">
            <v>N/A</v>
          </cell>
          <cell r="L644" t="str">
            <v>N/A</v>
          </cell>
          <cell r="M644" t="str">
            <v>N/A</v>
          </cell>
          <cell r="N644" t="str">
            <v>N/A</v>
          </cell>
          <cell r="O644" t="str">
            <v>N/A</v>
          </cell>
          <cell r="P644" t="str">
            <v>N/A</v>
          </cell>
          <cell r="Q644" t="str">
            <v>N/A</v>
          </cell>
          <cell r="R644" t="str">
            <v>N/A</v>
          </cell>
          <cell r="S644" t="str">
            <v>N/A</v>
          </cell>
          <cell r="T644" t="str">
            <v>N/A</v>
          </cell>
          <cell r="U644" t="str">
            <v>N/A</v>
          </cell>
          <cell r="V644" t="str">
            <v>N/A</v>
          </cell>
          <cell r="W644" t="str">
            <v>N/A</v>
          </cell>
          <cell r="X644" t="str">
            <v>N/A</v>
          </cell>
          <cell r="Y644" t="str">
            <v>N/A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 t="str">
            <v>N/A</v>
          </cell>
          <cell r="AE644" t="str">
            <v>N/A</v>
          </cell>
          <cell r="AF644" t="str">
            <v>N/A</v>
          </cell>
          <cell r="AG644" t="str">
            <v>N/A</v>
          </cell>
          <cell r="AH644">
            <v>0</v>
          </cell>
        </row>
        <row r="645">
          <cell r="A645">
            <v>37105</v>
          </cell>
          <cell r="B645" t="str">
            <v>N/A</v>
          </cell>
          <cell r="C645" t="str">
            <v>N/A</v>
          </cell>
          <cell r="D645" t="str">
            <v>N/A</v>
          </cell>
          <cell r="E645" t="str">
            <v>N/A</v>
          </cell>
          <cell r="F645" t="str">
            <v>N/A</v>
          </cell>
          <cell r="G645" t="str">
            <v>N/A</v>
          </cell>
          <cell r="H645" t="str">
            <v>N/A</v>
          </cell>
          <cell r="I645" t="str">
            <v>N/A</v>
          </cell>
          <cell r="J645" t="str">
            <v>N/A</v>
          </cell>
          <cell r="K645" t="str">
            <v>N/A</v>
          </cell>
          <cell r="L645" t="str">
            <v>N/A</v>
          </cell>
          <cell r="M645" t="str">
            <v>N/A</v>
          </cell>
          <cell r="N645" t="str">
            <v>N/A</v>
          </cell>
          <cell r="O645" t="str">
            <v>N/A</v>
          </cell>
          <cell r="P645" t="str">
            <v>N/A</v>
          </cell>
          <cell r="Q645" t="str">
            <v>N/A</v>
          </cell>
          <cell r="R645" t="str">
            <v>N/A</v>
          </cell>
          <cell r="S645" t="str">
            <v>N/A</v>
          </cell>
          <cell r="T645" t="str">
            <v>N/A</v>
          </cell>
          <cell r="U645" t="str">
            <v>N/A</v>
          </cell>
          <cell r="V645" t="str">
            <v>N/A</v>
          </cell>
          <cell r="W645" t="str">
            <v>N/A</v>
          </cell>
          <cell r="X645" t="str">
            <v>N/A</v>
          </cell>
          <cell r="Y645" t="str">
            <v>N/A</v>
          </cell>
          <cell r="Z645" t="str">
            <v>N/A</v>
          </cell>
          <cell r="AA645" t="str">
            <v>N/A</v>
          </cell>
          <cell r="AB645" t="str">
            <v>N/A</v>
          </cell>
          <cell r="AC645" t="str">
            <v>N/A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>
            <v>0</v>
          </cell>
        </row>
        <row r="646">
          <cell r="A646">
            <v>37106</v>
          </cell>
          <cell r="B646" t="str">
            <v>N/A</v>
          </cell>
          <cell r="C646" t="str">
            <v>N/A</v>
          </cell>
          <cell r="D646" t="str">
            <v>N/A</v>
          </cell>
          <cell r="E646" t="str">
            <v>N/A</v>
          </cell>
          <cell r="F646" t="str">
            <v>N/A</v>
          </cell>
          <cell r="G646" t="str">
            <v>N/A</v>
          </cell>
          <cell r="H646" t="str">
            <v>N/A</v>
          </cell>
          <cell r="I646" t="str">
            <v>N/A</v>
          </cell>
          <cell r="J646" t="str">
            <v>N/A</v>
          </cell>
          <cell r="K646" t="str">
            <v>N/A</v>
          </cell>
          <cell r="L646" t="str">
            <v>N/A</v>
          </cell>
          <cell r="M646" t="str">
            <v>N/A</v>
          </cell>
          <cell r="N646" t="str">
            <v>N/A</v>
          </cell>
          <cell r="O646" t="str">
            <v>N/A</v>
          </cell>
          <cell r="P646" t="str">
            <v>N/A</v>
          </cell>
          <cell r="Q646" t="str">
            <v>N/A</v>
          </cell>
          <cell r="R646" t="str">
            <v>N/A</v>
          </cell>
          <cell r="S646" t="str">
            <v>N/A</v>
          </cell>
          <cell r="T646" t="str">
            <v>N/A</v>
          </cell>
          <cell r="U646" t="str">
            <v>N/A</v>
          </cell>
          <cell r="V646" t="str">
            <v>N/A</v>
          </cell>
          <cell r="W646" t="str">
            <v>N/A</v>
          </cell>
          <cell r="X646" t="str">
            <v>N/A</v>
          </cell>
          <cell r="Y646" t="str">
            <v>N/A</v>
          </cell>
          <cell r="Z646" t="str">
            <v>N/A</v>
          </cell>
          <cell r="AA646" t="str">
            <v>N/A</v>
          </cell>
          <cell r="AB646" t="str">
            <v>N/A</v>
          </cell>
          <cell r="AC646" t="str">
            <v>N/A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>
            <v>0</v>
          </cell>
        </row>
        <row r="647">
          <cell r="A647">
            <v>37107</v>
          </cell>
          <cell r="B647" t="str">
            <v>N/A</v>
          </cell>
          <cell r="C647" t="str">
            <v>N/A</v>
          </cell>
          <cell r="D647" t="str">
            <v>N/A</v>
          </cell>
          <cell r="E647" t="str">
            <v>N/A</v>
          </cell>
          <cell r="F647" t="str">
            <v>N/A</v>
          </cell>
          <cell r="G647" t="str">
            <v>N/A</v>
          </cell>
          <cell r="H647" t="str">
            <v>N/A</v>
          </cell>
          <cell r="I647" t="str">
            <v>N/A</v>
          </cell>
          <cell r="J647" t="str">
            <v>N/A</v>
          </cell>
          <cell r="K647" t="str">
            <v>N/A</v>
          </cell>
          <cell r="L647" t="str">
            <v>N/A</v>
          </cell>
          <cell r="M647" t="str">
            <v>N/A</v>
          </cell>
          <cell r="N647" t="str">
            <v>N/A</v>
          </cell>
          <cell r="O647" t="str">
            <v>N/A</v>
          </cell>
          <cell r="P647" t="str">
            <v>N/A</v>
          </cell>
          <cell r="Q647" t="str">
            <v>N/A</v>
          </cell>
          <cell r="R647" t="str">
            <v>N/A</v>
          </cell>
          <cell r="S647" t="str">
            <v>N/A</v>
          </cell>
          <cell r="T647" t="str">
            <v>N/A</v>
          </cell>
          <cell r="U647" t="str">
            <v>N/A</v>
          </cell>
          <cell r="V647" t="str">
            <v>N/A</v>
          </cell>
          <cell r="W647" t="str">
            <v>N/A</v>
          </cell>
          <cell r="X647" t="str">
            <v>N/A</v>
          </cell>
          <cell r="Y647" t="str">
            <v>N/A</v>
          </cell>
          <cell r="Z647" t="str">
            <v>N/A</v>
          </cell>
          <cell r="AA647" t="str">
            <v>N/A</v>
          </cell>
          <cell r="AB647" t="str">
            <v>N/A</v>
          </cell>
          <cell r="AC647" t="str">
            <v>N/A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>
            <v>0</v>
          </cell>
        </row>
        <row r="648">
          <cell r="A648">
            <v>37108</v>
          </cell>
          <cell r="B648" t="str">
            <v>N/A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  <cell r="I648" t="str">
            <v>N/A</v>
          </cell>
          <cell r="J648" t="str">
            <v>N/A</v>
          </cell>
          <cell r="K648" t="str">
            <v>N/A</v>
          </cell>
          <cell r="L648" t="str">
            <v>N/A</v>
          </cell>
          <cell r="M648" t="str">
            <v>N/A</v>
          </cell>
          <cell r="N648" t="str">
            <v>N/A</v>
          </cell>
          <cell r="O648" t="str">
            <v>N/A</v>
          </cell>
          <cell r="P648" t="str">
            <v>N/A</v>
          </cell>
          <cell r="Q648" t="str">
            <v>N/A</v>
          </cell>
          <cell r="R648" t="str">
            <v>N/A</v>
          </cell>
          <cell r="S648" t="str">
            <v>N/A</v>
          </cell>
          <cell r="T648" t="str">
            <v>N/A</v>
          </cell>
          <cell r="U648" t="str">
            <v>N/A</v>
          </cell>
          <cell r="V648" t="str">
            <v>N/A</v>
          </cell>
          <cell r="W648" t="str">
            <v>N/A</v>
          </cell>
          <cell r="X648" t="str">
            <v>N/A</v>
          </cell>
          <cell r="Y648" t="str">
            <v>N/A</v>
          </cell>
          <cell r="Z648" t="str">
            <v>N/A</v>
          </cell>
          <cell r="AA648" t="str">
            <v>N/A</v>
          </cell>
          <cell r="AB648" t="str">
            <v>N/A</v>
          </cell>
          <cell r="AC648" t="str">
            <v>N/A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>
            <v>0</v>
          </cell>
        </row>
        <row r="649">
          <cell r="A649">
            <v>37109</v>
          </cell>
          <cell r="B649" t="str">
            <v>N/A</v>
          </cell>
          <cell r="C649" t="str">
            <v>N/A</v>
          </cell>
          <cell r="D649" t="str">
            <v>N/A</v>
          </cell>
          <cell r="E649" t="str">
            <v>N/A</v>
          </cell>
          <cell r="F649" t="str">
            <v>N/A</v>
          </cell>
          <cell r="G649" t="str">
            <v>N/A</v>
          </cell>
          <cell r="H649" t="str">
            <v>N/A</v>
          </cell>
          <cell r="I649" t="str">
            <v>N/A</v>
          </cell>
          <cell r="J649" t="str">
            <v>N/A</v>
          </cell>
          <cell r="K649" t="str">
            <v>N/A</v>
          </cell>
          <cell r="L649" t="str">
            <v>N/A</v>
          </cell>
          <cell r="M649" t="str">
            <v>N/A</v>
          </cell>
          <cell r="N649" t="str">
            <v>N/A</v>
          </cell>
          <cell r="O649" t="str">
            <v>N/A</v>
          </cell>
          <cell r="P649" t="str">
            <v>N/A</v>
          </cell>
          <cell r="Q649" t="str">
            <v>N/A</v>
          </cell>
          <cell r="R649" t="str">
            <v>N/A</v>
          </cell>
          <cell r="S649" t="str">
            <v>N/A</v>
          </cell>
          <cell r="T649" t="str">
            <v>N/A</v>
          </cell>
          <cell r="U649" t="str">
            <v>N/A</v>
          </cell>
          <cell r="V649" t="str">
            <v>N/A</v>
          </cell>
          <cell r="W649" t="str">
            <v>N/A</v>
          </cell>
          <cell r="X649" t="str">
            <v>N/A</v>
          </cell>
          <cell r="Y649" t="str">
            <v>N/A</v>
          </cell>
          <cell r="Z649" t="str">
            <v>N/A</v>
          </cell>
          <cell r="AA649" t="str">
            <v>N/A</v>
          </cell>
          <cell r="AB649" t="str">
            <v>N/A</v>
          </cell>
          <cell r="AC649" t="str">
            <v>N/A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>
            <v>0</v>
          </cell>
        </row>
        <row r="650">
          <cell r="A650">
            <v>37110</v>
          </cell>
          <cell r="B650" t="str">
            <v>N/A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 t="str">
            <v>N/A</v>
          </cell>
          <cell r="P650" t="str">
            <v>N/A</v>
          </cell>
          <cell r="Q650" t="str">
            <v>N/A</v>
          </cell>
          <cell r="R650" t="str">
            <v>N/A</v>
          </cell>
          <cell r="S650" t="str">
            <v>N/A</v>
          </cell>
          <cell r="T650" t="str">
            <v>N/A</v>
          </cell>
          <cell r="U650" t="str">
            <v>N/A</v>
          </cell>
          <cell r="V650" t="str">
            <v>N/A</v>
          </cell>
          <cell r="W650" t="str">
            <v>N/A</v>
          </cell>
          <cell r="X650" t="str">
            <v>N/A</v>
          </cell>
          <cell r="Y650" t="str">
            <v>N/A</v>
          </cell>
          <cell r="Z650" t="str">
            <v>N/A</v>
          </cell>
          <cell r="AA650" t="str">
            <v>N/A</v>
          </cell>
          <cell r="AB650" t="str">
            <v>N/A</v>
          </cell>
          <cell r="AC650" t="str">
            <v>N/A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>
            <v>0</v>
          </cell>
        </row>
        <row r="651">
          <cell r="A651">
            <v>37111</v>
          </cell>
          <cell r="B651" t="str">
            <v>N/A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  <cell r="I651" t="str">
            <v>N/A</v>
          </cell>
          <cell r="J651" t="str">
            <v>N/A</v>
          </cell>
          <cell r="K651" t="str">
            <v>N/A</v>
          </cell>
          <cell r="L651" t="str">
            <v>N/A</v>
          </cell>
          <cell r="M651" t="str">
            <v>N/A</v>
          </cell>
          <cell r="N651" t="str">
            <v>N/A</v>
          </cell>
          <cell r="O651" t="str">
            <v>N/A</v>
          </cell>
          <cell r="P651" t="str">
            <v>N/A</v>
          </cell>
          <cell r="Q651" t="str">
            <v>N/A</v>
          </cell>
          <cell r="R651" t="str">
            <v>N/A</v>
          </cell>
          <cell r="S651" t="str">
            <v>N/A</v>
          </cell>
          <cell r="T651" t="str">
            <v>N/A</v>
          </cell>
          <cell r="U651" t="str">
            <v>N/A</v>
          </cell>
          <cell r="V651" t="str">
            <v>N/A</v>
          </cell>
          <cell r="W651" t="str">
            <v>N/A</v>
          </cell>
          <cell r="X651" t="str">
            <v>N/A</v>
          </cell>
          <cell r="Y651" t="str">
            <v>N/A</v>
          </cell>
          <cell r="Z651" t="str">
            <v>N/A</v>
          </cell>
          <cell r="AA651" t="str">
            <v>N/A</v>
          </cell>
          <cell r="AB651" t="str">
            <v>N/A</v>
          </cell>
          <cell r="AC651" t="str">
            <v>N/A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>
            <v>0</v>
          </cell>
        </row>
        <row r="652">
          <cell r="A652">
            <v>37112</v>
          </cell>
          <cell r="B652" t="str">
            <v>N/A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  <cell r="I652" t="str">
            <v>N/A</v>
          </cell>
          <cell r="J652" t="str">
            <v>N/A</v>
          </cell>
          <cell r="K652" t="str">
            <v>N/A</v>
          </cell>
          <cell r="L652" t="str">
            <v>N/A</v>
          </cell>
          <cell r="M652" t="str">
            <v>N/A</v>
          </cell>
          <cell r="N652" t="str">
            <v>N/A</v>
          </cell>
          <cell r="O652" t="str">
            <v>N/A</v>
          </cell>
          <cell r="P652" t="str">
            <v>N/A</v>
          </cell>
          <cell r="Q652" t="str">
            <v>N/A</v>
          </cell>
          <cell r="R652" t="str">
            <v>N/A</v>
          </cell>
          <cell r="S652" t="str">
            <v>N/A</v>
          </cell>
          <cell r="T652" t="str">
            <v>N/A</v>
          </cell>
          <cell r="U652" t="str">
            <v>N/A</v>
          </cell>
          <cell r="V652" t="str">
            <v>N/A</v>
          </cell>
          <cell r="W652" t="str">
            <v>N/A</v>
          </cell>
          <cell r="X652" t="str">
            <v>N/A</v>
          </cell>
          <cell r="Y652" t="str">
            <v>N/A</v>
          </cell>
          <cell r="Z652" t="str">
            <v>N/A</v>
          </cell>
          <cell r="AA652" t="str">
            <v>N/A</v>
          </cell>
          <cell r="AB652" t="str">
            <v>N/A</v>
          </cell>
          <cell r="AC652" t="str">
            <v>N/A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>
            <v>0</v>
          </cell>
        </row>
        <row r="653">
          <cell r="A653">
            <v>37113</v>
          </cell>
          <cell r="B653" t="str">
            <v>N/A</v>
          </cell>
          <cell r="C653" t="str">
            <v>N/A</v>
          </cell>
          <cell r="D653" t="str">
            <v>N/A</v>
          </cell>
          <cell r="E653" t="str">
            <v>N/A</v>
          </cell>
          <cell r="F653" t="str">
            <v>N/A</v>
          </cell>
          <cell r="G653" t="str">
            <v>N/A</v>
          </cell>
          <cell r="H653" t="str">
            <v>N/A</v>
          </cell>
          <cell r="I653" t="str">
            <v>N/A</v>
          </cell>
          <cell r="J653" t="str">
            <v>N/A</v>
          </cell>
          <cell r="K653" t="str">
            <v>N/A</v>
          </cell>
          <cell r="L653" t="str">
            <v>N/A</v>
          </cell>
          <cell r="M653" t="str">
            <v>N/A</v>
          </cell>
          <cell r="N653" t="str">
            <v>N/A</v>
          </cell>
          <cell r="O653" t="str">
            <v>N/A</v>
          </cell>
          <cell r="P653" t="str">
            <v>N/A</v>
          </cell>
          <cell r="Q653" t="str">
            <v>N/A</v>
          </cell>
          <cell r="R653" t="str">
            <v>N/A</v>
          </cell>
          <cell r="S653" t="str">
            <v>N/A</v>
          </cell>
          <cell r="T653" t="str">
            <v>N/A</v>
          </cell>
          <cell r="U653" t="str">
            <v>N/A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Z653" t="str">
            <v>N/A</v>
          </cell>
          <cell r="AA653" t="str">
            <v>N/A</v>
          </cell>
          <cell r="AB653" t="str">
            <v>N/A</v>
          </cell>
          <cell r="AC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>
            <v>0</v>
          </cell>
        </row>
        <row r="654">
          <cell r="A654">
            <v>37114</v>
          </cell>
          <cell r="B654" t="str">
            <v>N/A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  <cell r="I654" t="str">
            <v>N/A</v>
          </cell>
          <cell r="J654" t="str">
            <v>N/A</v>
          </cell>
          <cell r="K654" t="str">
            <v>N/A</v>
          </cell>
          <cell r="L654" t="str">
            <v>N/A</v>
          </cell>
          <cell r="M654" t="str">
            <v>N/A</v>
          </cell>
          <cell r="N654" t="str">
            <v>N/A</v>
          </cell>
          <cell r="O654" t="str">
            <v>N/A</v>
          </cell>
          <cell r="P654" t="str">
            <v>N/A</v>
          </cell>
          <cell r="Q654" t="str">
            <v>N/A</v>
          </cell>
          <cell r="R654" t="str">
            <v>N/A</v>
          </cell>
          <cell r="S654" t="str">
            <v>N/A</v>
          </cell>
          <cell r="T654" t="str">
            <v>N/A</v>
          </cell>
          <cell r="U654" t="str">
            <v>N/A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Z654" t="str">
            <v>N/A</v>
          </cell>
          <cell r="AA654" t="str">
            <v>N/A</v>
          </cell>
          <cell r="AB654" t="str">
            <v>N/A</v>
          </cell>
          <cell r="AC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>
            <v>0</v>
          </cell>
        </row>
        <row r="655">
          <cell r="A655">
            <v>37115</v>
          </cell>
          <cell r="B655" t="str">
            <v>N/A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  <cell r="I655" t="str">
            <v>N/A</v>
          </cell>
          <cell r="J655" t="str">
            <v>N/A</v>
          </cell>
          <cell r="K655" t="str">
            <v>N/A</v>
          </cell>
          <cell r="L655" t="str">
            <v>N/A</v>
          </cell>
          <cell r="M655" t="str">
            <v>N/A</v>
          </cell>
          <cell r="N655" t="str">
            <v>N/A</v>
          </cell>
          <cell r="O655" t="str">
            <v>N/A</v>
          </cell>
          <cell r="P655" t="str">
            <v>N/A</v>
          </cell>
          <cell r="Q655" t="str">
            <v>N/A</v>
          </cell>
          <cell r="R655" t="str">
            <v>N/A</v>
          </cell>
          <cell r="S655" t="str">
            <v>N/A</v>
          </cell>
          <cell r="T655" t="str">
            <v>N/A</v>
          </cell>
          <cell r="U655" t="str">
            <v>N/A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Z655" t="str">
            <v>N/A</v>
          </cell>
          <cell r="AA655" t="str">
            <v>N/A</v>
          </cell>
          <cell r="AB655" t="str">
            <v>N/A</v>
          </cell>
          <cell r="AC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>
            <v>0</v>
          </cell>
        </row>
        <row r="656">
          <cell r="A656">
            <v>37116</v>
          </cell>
          <cell r="B656" t="str">
            <v>N/A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  <cell r="I656" t="str">
            <v>N/A</v>
          </cell>
          <cell r="J656" t="str">
            <v>N/A</v>
          </cell>
          <cell r="K656" t="str">
            <v>N/A</v>
          </cell>
          <cell r="L656" t="str">
            <v>N/A</v>
          </cell>
          <cell r="M656" t="str">
            <v>N/A</v>
          </cell>
          <cell r="N656" t="str">
            <v>N/A</v>
          </cell>
          <cell r="O656" t="str">
            <v>N/A</v>
          </cell>
          <cell r="P656" t="str">
            <v>N/A</v>
          </cell>
          <cell r="Q656" t="str">
            <v>N/A</v>
          </cell>
          <cell r="R656" t="str">
            <v>N/A</v>
          </cell>
          <cell r="S656" t="str">
            <v>N/A</v>
          </cell>
          <cell r="T656" t="str">
            <v>N/A</v>
          </cell>
          <cell r="U656" t="str">
            <v>N/A</v>
          </cell>
          <cell r="V656" t="str">
            <v>N/A</v>
          </cell>
          <cell r="W656" t="str">
            <v>N/A</v>
          </cell>
          <cell r="X656" t="str">
            <v>N/A</v>
          </cell>
          <cell r="Y656" t="str">
            <v>N/A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 t="str">
            <v>N/A</v>
          </cell>
          <cell r="AE656" t="str">
            <v>N/A</v>
          </cell>
          <cell r="AF656" t="str">
            <v>N/A</v>
          </cell>
          <cell r="AG656" t="str">
            <v>N/A</v>
          </cell>
          <cell r="AH656">
            <v>0</v>
          </cell>
        </row>
        <row r="657">
          <cell r="A657">
            <v>37117</v>
          </cell>
          <cell r="B657" t="str">
            <v>N/A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  <cell r="I657" t="str">
            <v>N/A</v>
          </cell>
          <cell r="J657" t="str">
            <v>N/A</v>
          </cell>
          <cell r="K657" t="str">
            <v>N/A</v>
          </cell>
          <cell r="L657" t="str">
            <v>N/A</v>
          </cell>
          <cell r="M657" t="str">
            <v>N/A</v>
          </cell>
          <cell r="N657" t="str">
            <v>N/A</v>
          </cell>
          <cell r="O657" t="str">
            <v>N/A</v>
          </cell>
          <cell r="P657" t="str">
            <v>N/A</v>
          </cell>
          <cell r="Q657" t="str">
            <v>N/A</v>
          </cell>
          <cell r="R657" t="str">
            <v>N/A</v>
          </cell>
          <cell r="S657" t="str">
            <v>N/A</v>
          </cell>
          <cell r="T657" t="str">
            <v>N/A</v>
          </cell>
          <cell r="U657" t="str">
            <v>N/A</v>
          </cell>
          <cell r="V657" t="str">
            <v>N/A</v>
          </cell>
          <cell r="W657" t="str">
            <v>N/A</v>
          </cell>
          <cell r="X657" t="str">
            <v>N/A</v>
          </cell>
          <cell r="Y657" t="str">
            <v>N/A</v>
          </cell>
          <cell r="Z657" t="str">
            <v>N/A</v>
          </cell>
          <cell r="AA657" t="str">
            <v>N/A</v>
          </cell>
          <cell r="AB657" t="str">
            <v>N/A</v>
          </cell>
          <cell r="AC657" t="str">
            <v>N/A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>
            <v>0</v>
          </cell>
        </row>
        <row r="658">
          <cell r="A658">
            <v>37118</v>
          </cell>
          <cell r="B658" t="str">
            <v>N/A</v>
          </cell>
          <cell r="C658" t="str">
            <v>N/A</v>
          </cell>
          <cell r="D658" t="str">
            <v>N/A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  <cell r="I658" t="str">
            <v>N/A</v>
          </cell>
          <cell r="J658" t="str">
            <v>N/A</v>
          </cell>
          <cell r="K658" t="str">
            <v>N/A</v>
          </cell>
          <cell r="L658" t="str">
            <v>N/A</v>
          </cell>
          <cell r="M658" t="str">
            <v>N/A</v>
          </cell>
          <cell r="N658" t="str">
            <v>N/A</v>
          </cell>
          <cell r="O658" t="str">
            <v>N/A</v>
          </cell>
          <cell r="P658" t="str">
            <v>N/A</v>
          </cell>
          <cell r="Q658" t="str">
            <v>N/A</v>
          </cell>
          <cell r="R658" t="str">
            <v>N/A</v>
          </cell>
          <cell r="S658" t="str">
            <v>N/A</v>
          </cell>
          <cell r="T658" t="str">
            <v>N/A</v>
          </cell>
          <cell r="U658" t="str">
            <v>N/A</v>
          </cell>
          <cell r="V658" t="str">
            <v>N/A</v>
          </cell>
          <cell r="W658" t="str">
            <v>N/A</v>
          </cell>
          <cell r="X658" t="str">
            <v>N/A</v>
          </cell>
          <cell r="Y658" t="str">
            <v>N/A</v>
          </cell>
          <cell r="Z658" t="str">
            <v>N/A</v>
          </cell>
          <cell r="AA658" t="str">
            <v>N/A</v>
          </cell>
          <cell r="AB658" t="str">
            <v>N/A</v>
          </cell>
          <cell r="AC658" t="str">
            <v>N/A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>
            <v>0</v>
          </cell>
        </row>
        <row r="659">
          <cell r="A659">
            <v>37119</v>
          </cell>
          <cell r="B659" t="str">
            <v>N/A</v>
          </cell>
          <cell r="C659" t="str">
            <v>N/A</v>
          </cell>
          <cell r="D659" t="str">
            <v>N/A</v>
          </cell>
          <cell r="E659" t="str">
            <v>N/A</v>
          </cell>
          <cell r="F659" t="str">
            <v>N/A</v>
          </cell>
          <cell r="G659" t="str">
            <v>N/A</v>
          </cell>
          <cell r="H659" t="str">
            <v>N/A</v>
          </cell>
          <cell r="I659" t="str">
            <v>N/A</v>
          </cell>
          <cell r="J659" t="str">
            <v>N/A</v>
          </cell>
          <cell r="K659" t="str">
            <v>N/A</v>
          </cell>
          <cell r="L659" t="str">
            <v>N/A</v>
          </cell>
          <cell r="M659" t="str">
            <v>N/A</v>
          </cell>
          <cell r="N659" t="str">
            <v>N/A</v>
          </cell>
          <cell r="O659" t="str">
            <v>N/A</v>
          </cell>
          <cell r="P659" t="str">
            <v>N/A</v>
          </cell>
          <cell r="Q659" t="str">
            <v>N/A</v>
          </cell>
          <cell r="R659" t="str">
            <v>N/A</v>
          </cell>
          <cell r="S659" t="str">
            <v>N/A</v>
          </cell>
          <cell r="T659" t="str">
            <v>N/A</v>
          </cell>
          <cell r="U659" t="str">
            <v>N/A</v>
          </cell>
          <cell r="V659" t="str">
            <v>N/A</v>
          </cell>
          <cell r="W659" t="str">
            <v>N/A</v>
          </cell>
          <cell r="X659" t="str">
            <v>N/A</v>
          </cell>
          <cell r="Y659" t="str">
            <v>N/A</v>
          </cell>
          <cell r="Z659" t="str">
            <v>N/A</v>
          </cell>
          <cell r="AA659" t="str">
            <v>N/A</v>
          </cell>
          <cell r="AB659" t="str">
            <v>N/A</v>
          </cell>
          <cell r="AC659" t="str">
            <v>N/A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>
            <v>0</v>
          </cell>
        </row>
        <row r="660">
          <cell r="A660">
            <v>37120</v>
          </cell>
          <cell r="B660" t="str">
            <v>N/A</v>
          </cell>
          <cell r="C660" t="str">
            <v>N/A</v>
          </cell>
          <cell r="D660" t="str">
            <v>N/A</v>
          </cell>
          <cell r="E660" t="str">
            <v>N/A</v>
          </cell>
          <cell r="F660" t="str">
            <v>N/A</v>
          </cell>
          <cell r="G660" t="str">
            <v>N/A</v>
          </cell>
          <cell r="H660" t="str">
            <v>N/A</v>
          </cell>
          <cell r="I660" t="str">
            <v>N/A</v>
          </cell>
          <cell r="J660" t="str">
            <v>N/A</v>
          </cell>
          <cell r="K660" t="str">
            <v>N/A</v>
          </cell>
          <cell r="L660" t="str">
            <v>N/A</v>
          </cell>
          <cell r="M660" t="str">
            <v>N/A</v>
          </cell>
          <cell r="N660" t="str">
            <v>N/A</v>
          </cell>
          <cell r="O660" t="str">
            <v>N/A</v>
          </cell>
          <cell r="P660" t="str">
            <v>N/A</v>
          </cell>
          <cell r="Q660" t="str">
            <v>N/A</v>
          </cell>
          <cell r="R660" t="str">
            <v>N/A</v>
          </cell>
          <cell r="S660" t="str">
            <v>N/A</v>
          </cell>
          <cell r="T660" t="str">
            <v>N/A</v>
          </cell>
          <cell r="U660" t="str">
            <v>N/A</v>
          </cell>
          <cell r="V660" t="str">
            <v>N/A</v>
          </cell>
          <cell r="W660" t="str">
            <v>N/A</v>
          </cell>
          <cell r="X660" t="str">
            <v>N/A</v>
          </cell>
          <cell r="Y660" t="str">
            <v>N/A</v>
          </cell>
          <cell r="Z660" t="str">
            <v>N/A</v>
          </cell>
          <cell r="AA660" t="str">
            <v>N/A</v>
          </cell>
          <cell r="AB660" t="str">
            <v>N/A</v>
          </cell>
          <cell r="AC660" t="str">
            <v>N/A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>
            <v>0</v>
          </cell>
        </row>
        <row r="661">
          <cell r="A661">
            <v>37121</v>
          </cell>
          <cell r="B661" t="str">
            <v>N/A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  <cell r="I661" t="str">
            <v>N/A</v>
          </cell>
          <cell r="J661" t="str">
            <v>N/A</v>
          </cell>
          <cell r="K661" t="str">
            <v>N/A</v>
          </cell>
          <cell r="L661" t="str">
            <v>N/A</v>
          </cell>
          <cell r="M661" t="str">
            <v>N/A</v>
          </cell>
          <cell r="N661" t="str">
            <v>N/A</v>
          </cell>
          <cell r="O661" t="str">
            <v>N/A</v>
          </cell>
          <cell r="P661" t="str">
            <v>N/A</v>
          </cell>
          <cell r="Q661" t="str">
            <v>N/A</v>
          </cell>
          <cell r="R661" t="str">
            <v>N/A</v>
          </cell>
          <cell r="S661" t="str">
            <v>N/A</v>
          </cell>
          <cell r="T661" t="str">
            <v>N/A</v>
          </cell>
          <cell r="U661" t="str">
            <v>N/A</v>
          </cell>
          <cell r="V661" t="str">
            <v>N/A</v>
          </cell>
          <cell r="W661" t="str">
            <v>N/A</v>
          </cell>
          <cell r="X661" t="str">
            <v>N/A</v>
          </cell>
          <cell r="Y661" t="str">
            <v>N/A</v>
          </cell>
          <cell r="Z661" t="str">
            <v>N/A</v>
          </cell>
          <cell r="AA661" t="str">
            <v>N/A</v>
          </cell>
          <cell r="AB661" t="str">
            <v>N/A</v>
          </cell>
          <cell r="AC661" t="str">
            <v>N/A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>
            <v>0</v>
          </cell>
        </row>
        <row r="662">
          <cell r="A662">
            <v>37122</v>
          </cell>
          <cell r="B662" t="str">
            <v>N/A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  <cell r="I662" t="str">
            <v>N/A</v>
          </cell>
          <cell r="J662" t="str">
            <v>N/A</v>
          </cell>
          <cell r="K662" t="str">
            <v>N/A</v>
          </cell>
          <cell r="L662" t="str">
            <v>N/A</v>
          </cell>
          <cell r="M662" t="str">
            <v>N/A</v>
          </cell>
          <cell r="N662" t="str">
            <v>N/A</v>
          </cell>
          <cell r="O662" t="str">
            <v>N/A</v>
          </cell>
          <cell r="P662" t="str">
            <v>N/A</v>
          </cell>
          <cell r="Q662" t="str">
            <v>N/A</v>
          </cell>
          <cell r="R662" t="str">
            <v>N/A</v>
          </cell>
          <cell r="S662" t="str">
            <v>N/A</v>
          </cell>
          <cell r="T662" t="str">
            <v>N/A</v>
          </cell>
          <cell r="U662" t="str">
            <v>N/A</v>
          </cell>
          <cell r="V662" t="str">
            <v>N/A</v>
          </cell>
          <cell r="W662" t="str">
            <v>N/A</v>
          </cell>
          <cell r="X662" t="str">
            <v>N/A</v>
          </cell>
          <cell r="Y662" t="str">
            <v>N/A</v>
          </cell>
          <cell r="Z662" t="str">
            <v>N/A</v>
          </cell>
          <cell r="AA662" t="str">
            <v>N/A</v>
          </cell>
          <cell r="AB662" t="str">
            <v>N/A</v>
          </cell>
          <cell r="AC662" t="str">
            <v>N/A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>
            <v>0</v>
          </cell>
        </row>
        <row r="663">
          <cell r="A663">
            <v>37123</v>
          </cell>
          <cell r="B663" t="str">
            <v>N/A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  <cell r="I663" t="str">
            <v>N/A</v>
          </cell>
          <cell r="J663" t="str">
            <v>N/A</v>
          </cell>
          <cell r="K663" t="str">
            <v>N/A</v>
          </cell>
          <cell r="L663" t="str">
            <v>N/A</v>
          </cell>
          <cell r="M663" t="str">
            <v>N/A</v>
          </cell>
          <cell r="N663" t="str">
            <v>N/A</v>
          </cell>
          <cell r="O663" t="str">
            <v>N/A</v>
          </cell>
          <cell r="P663" t="str">
            <v>N/A</v>
          </cell>
          <cell r="Q663" t="str">
            <v>N/A</v>
          </cell>
          <cell r="R663" t="str">
            <v>N/A</v>
          </cell>
          <cell r="S663" t="str">
            <v>N/A</v>
          </cell>
          <cell r="T663" t="str">
            <v>N/A</v>
          </cell>
          <cell r="U663" t="str">
            <v>N/A</v>
          </cell>
          <cell r="V663" t="str">
            <v>N/A</v>
          </cell>
          <cell r="W663" t="str">
            <v>N/A</v>
          </cell>
          <cell r="X663" t="str">
            <v>N/A</v>
          </cell>
          <cell r="Y663" t="str">
            <v>N/A</v>
          </cell>
          <cell r="Z663" t="str">
            <v>N/A</v>
          </cell>
          <cell r="AA663" t="str">
            <v>N/A</v>
          </cell>
          <cell r="AB663" t="str">
            <v>N/A</v>
          </cell>
          <cell r="AC663" t="str">
            <v>N/A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>
            <v>0</v>
          </cell>
        </row>
        <row r="664">
          <cell r="A664">
            <v>37124</v>
          </cell>
          <cell r="B664" t="str">
            <v>N/A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  <cell r="I664" t="str">
            <v>N/A</v>
          </cell>
          <cell r="J664" t="str">
            <v>N/A</v>
          </cell>
          <cell r="K664" t="str">
            <v>N/A</v>
          </cell>
          <cell r="L664" t="str">
            <v>N/A</v>
          </cell>
          <cell r="M664" t="str">
            <v>N/A</v>
          </cell>
          <cell r="N664" t="str">
            <v>N/A</v>
          </cell>
          <cell r="O664" t="str">
            <v>N/A</v>
          </cell>
          <cell r="P664" t="str">
            <v>N/A</v>
          </cell>
          <cell r="Q664" t="str">
            <v>N/A</v>
          </cell>
          <cell r="R664" t="str">
            <v>N/A</v>
          </cell>
          <cell r="S664" t="str">
            <v>N/A</v>
          </cell>
          <cell r="T664" t="str">
            <v>N/A</v>
          </cell>
          <cell r="U664" t="str">
            <v>N/A</v>
          </cell>
          <cell r="V664" t="str">
            <v>N/A</v>
          </cell>
          <cell r="W664" t="str">
            <v>N/A</v>
          </cell>
          <cell r="X664" t="str">
            <v>N/A</v>
          </cell>
          <cell r="Y664" t="str">
            <v>N/A</v>
          </cell>
          <cell r="Z664" t="str">
            <v>N/A</v>
          </cell>
          <cell r="AA664" t="str">
            <v>N/A</v>
          </cell>
          <cell r="AB664" t="str">
            <v>N/A</v>
          </cell>
          <cell r="AC664" t="str">
            <v>N/A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>
            <v>0</v>
          </cell>
        </row>
        <row r="665">
          <cell r="A665">
            <v>37125</v>
          </cell>
          <cell r="B665" t="str">
            <v>N/A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  <cell r="I665" t="str">
            <v>N/A</v>
          </cell>
          <cell r="J665" t="str">
            <v>N/A</v>
          </cell>
          <cell r="K665" t="str">
            <v>N/A</v>
          </cell>
          <cell r="L665" t="str">
            <v>N/A</v>
          </cell>
          <cell r="M665" t="str">
            <v>N/A</v>
          </cell>
          <cell r="N665" t="str">
            <v>N/A</v>
          </cell>
          <cell r="O665" t="str">
            <v>N/A</v>
          </cell>
          <cell r="P665" t="str">
            <v>N/A</v>
          </cell>
          <cell r="Q665" t="str">
            <v>N/A</v>
          </cell>
          <cell r="R665" t="str">
            <v>N/A</v>
          </cell>
          <cell r="S665" t="str">
            <v>N/A</v>
          </cell>
          <cell r="T665" t="str">
            <v>N/A</v>
          </cell>
          <cell r="U665" t="str">
            <v>N/A</v>
          </cell>
          <cell r="V665" t="str">
            <v>N/A</v>
          </cell>
          <cell r="W665" t="str">
            <v>N/A</v>
          </cell>
          <cell r="X665" t="str">
            <v>N/A</v>
          </cell>
          <cell r="Y665" t="str">
            <v>N/A</v>
          </cell>
          <cell r="Z665" t="str">
            <v>N/A</v>
          </cell>
          <cell r="AA665" t="str">
            <v>N/A</v>
          </cell>
          <cell r="AB665" t="str">
            <v>N/A</v>
          </cell>
          <cell r="AC665" t="str">
            <v>N/A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>
            <v>0</v>
          </cell>
        </row>
        <row r="666">
          <cell r="A666">
            <v>37126</v>
          </cell>
          <cell r="B666" t="str">
            <v>N/A</v>
          </cell>
          <cell r="C666" t="str">
            <v>N/A</v>
          </cell>
          <cell r="D666" t="str">
            <v>N/A</v>
          </cell>
          <cell r="E666" t="str">
            <v>N/A</v>
          </cell>
          <cell r="F666" t="str">
            <v>N/A</v>
          </cell>
          <cell r="G666" t="str">
            <v>N/A</v>
          </cell>
          <cell r="H666" t="str">
            <v>N/A</v>
          </cell>
          <cell r="I666" t="str">
            <v>N/A</v>
          </cell>
          <cell r="J666" t="str">
            <v>N/A</v>
          </cell>
          <cell r="K666" t="str">
            <v>N/A</v>
          </cell>
          <cell r="L666" t="str">
            <v>N/A</v>
          </cell>
          <cell r="M666" t="str">
            <v>N/A</v>
          </cell>
          <cell r="N666" t="str">
            <v>N/A</v>
          </cell>
          <cell r="O666" t="str">
            <v>N/A</v>
          </cell>
          <cell r="P666" t="str">
            <v>N/A</v>
          </cell>
          <cell r="Q666" t="str">
            <v>N/A</v>
          </cell>
          <cell r="R666" t="str">
            <v>N/A</v>
          </cell>
          <cell r="S666" t="str">
            <v>N/A</v>
          </cell>
          <cell r="T666" t="str">
            <v>N/A</v>
          </cell>
          <cell r="U666" t="str">
            <v>N/A</v>
          </cell>
          <cell r="V666" t="str">
            <v>N/A</v>
          </cell>
          <cell r="W666" t="str">
            <v>N/A</v>
          </cell>
          <cell r="X666" t="str">
            <v>N/A</v>
          </cell>
          <cell r="Y666" t="str">
            <v>N/A</v>
          </cell>
          <cell r="Z666" t="str">
            <v>N/A</v>
          </cell>
          <cell r="AA666" t="str">
            <v>N/A</v>
          </cell>
          <cell r="AB666" t="str">
            <v>N/A</v>
          </cell>
          <cell r="AC666" t="str">
            <v>N/A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>
            <v>0</v>
          </cell>
        </row>
        <row r="667">
          <cell r="A667">
            <v>37127</v>
          </cell>
          <cell r="B667" t="str">
            <v>N/A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  <cell r="I667" t="str">
            <v>N/A</v>
          </cell>
          <cell r="J667" t="str">
            <v>N/A</v>
          </cell>
          <cell r="K667" t="str">
            <v>N/A</v>
          </cell>
          <cell r="L667" t="str">
            <v>N/A</v>
          </cell>
          <cell r="M667" t="str">
            <v>N/A</v>
          </cell>
          <cell r="N667" t="str">
            <v>N/A</v>
          </cell>
          <cell r="O667" t="str">
            <v>N/A</v>
          </cell>
          <cell r="P667" t="str">
            <v>N/A</v>
          </cell>
          <cell r="Q667" t="str">
            <v>N/A</v>
          </cell>
          <cell r="R667" t="str">
            <v>N/A</v>
          </cell>
          <cell r="S667" t="str">
            <v>N/A</v>
          </cell>
          <cell r="T667" t="str">
            <v>N/A</v>
          </cell>
          <cell r="U667" t="str">
            <v>N/A</v>
          </cell>
          <cell r="V667" t="str">
            <v>N/A</v>
          </cell>
          <cell r="W667" t="str">
            <v>N/A</v>
          </cell>
          <cell r="X667" t="str">
            <v>N/A</v>
          </cell>
          <cell r="Y667" t="str">
            <v>N/A</v>
          </cell>
          <cell r="Z667" t="str">
            <v>N/A</v>
          </cell>
          <cell r="AA667" t="str">
            <v>N/A</v>
          </cell>
          <cell r="AB667" t="str">
            <v>N/A</v>
          </cell>
          <cell r="AC667" t="str">
            <v>N/A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>
            <v>0</v>
          </cell>
        </row>
        <row r="668">
          <cell r="A668">
            <v>37128</v>
          </cell>
          <cell r="B668" t="str">
            <v>N/A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  <cell r="I668" t="str">
            <v>N/A</v>
          </cell>
          <cell r="J668" t="str">
            <v>N/A</v>
          </cell>
          <cell r="K668" t="str">
            <v>N/A</v>
          </cell>
          <cell r="L668" t="str">
            <v>N/A</v>
          </cell>
          <cell r="M668" t="str">
            <v>N/A</v>
          </cell>
          <cell r="N668" t="str">
            <v>N/A</v>
          </cell>
          <cell r="O668" t="str">
            <v>N/A</v>
          </cell>
          <cell r="P668" t="str">
            <v>N/A</v>
          </cell>
          <cell r="Q668" t="str">
            <v>N/A</v>
          </cell>
          <cell r="R668" t="str">
            <v>N/A</v>
          </cell>
          <cell r="S668" t="str">
            <v>N/A</v>
          </cell>
          <cell r="T668" t="str">
            <v>N/A</v>
          </cell>
          <cell r="U668" t="str">
            <v>N/A</v>
          </cell>
          <cell r="V668" t="str">
            <v>N/A</v>
          </cell>
          <cell r="W668" t="str">
            <v>N/A</v>
          </cell>
          <cell r="X668" t="str">
            <v>N/A</v>
          </cell>
          <cell r="Y668" t="str">
            <v>N/A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 t="str">
            <v>N/A</v>
          </cell>
          <cell r="AE668" t="str">
            <v>N/A</v>
          </cell>
          <cell r="AF668" t="str">
            <v>N/A</v>
          </cell>
          <cell r="AG668" t="str">
            <v>N/A</v>
          </cell>
          <cell r="AH668">
            <v>0</v>
          </cell>
        </row>
        <row r="669">
          <cell r="A669">
            <v>37129</v>
          </cell>
          <cell r="B669" t="str">
            <v>N/A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  <cell r="I669" t="str">
            <v>N/A</v>
          </cell>
          <cell r="J669" t="str">
            <v>N/A</v>
          </cell>
          <cell r="K669" t="str">
            <v>N/A</v>
          </cell>
          <cell r="L669" t="str">
            <v>N/A</v>
          </cell>
          <cell r="M669" t="str">
            <v>N/A</v>
          </cell>
          <cell r="N669" t="str">
            <v>N/A</v>
          </cell>
          <cell r="O669" t="str">
            <v>N/A</v>
          </cell>
          <cell r="P669" t="str">
            <v>N/A</v>
          </cell>
          <cell r="Q669" t="str">
            <v>N/A</v>
          </cell>
          <cell r="R669" t="str">
            <v>N/A</v>
          </cell>
          <cell r="S669" t="str">
            <v>N/A</v>
          </cell>
          <cell r="T669" t="str">
            <v>N/A</v>
          </cell>
          <cell r="U669" t="str">
            <v>N/A</v>
          </cell>
          <cell r="V669" t="str">
            <v>N/A</v>
          </cell>
          <cell r="W669" t="str">
            <v>N/A</v>
          </cell>
          <cell r="X669" t="str">
            <v>N/A</v>
          </cell>
          <cell r="Y669" t="str">
            <v>N/A</v>
          </cell>
          <cell r="Z669" t="str">
            <v>N/A</v>
          </cell>
          <cell r="AA669" t="str">
            <v>N/A</v>
          </cell>
          <cell r="AB669" t="str">
            <v>N/A</v>
          </cell>
          <cell r="AC669" t="str">
            <v>N/A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>
            <v>0</v>
          </cell>
        </row>
        <row r="670">
          <cell r="A670">
            <v>37130</v>
          </cell>
          <cell r="B670" t="str">
            <v>N/A</v>
          </cell>
          <cell r="C670" t="str">
            <v>N/A</v>
          </cell>
          <cell r="D670" t="str">
            <v>N/A</v>
          </cell>
          <cell r="E670" t="str">
            <v>N/A</v>
          </cell>
          <cell r="F670" t="str">
            <v>N/A</v>
          </cell>
          <cell r="G670" t="str">
            <v>N/A</v>
          </cell>
          <cell r="H670" t="str">
            <v>N/A</v>
          </cell>
          <cell r="I670" t="str">
            <v>N/A</v>
          </cell>
          <cell r="J670" t="str">
            <v>N/A</v>
          </cell>
          <cell r="K670" t="str">
            <v>N/A</v>
          </cell>
          <cell r="L670" t="str">
            <v>N/A</v>
          </cell>
          <cell r="M670" t="str">
            <v>N/A</v>
          </cell>
          <cell r="N670" t="str">
            <v>N/A</v>
          </cell>
          <cell r="O670" t="str">
            <v>N/A</v>
          </cell>
          <cell r="P670" t="str">
            <v>N/A</v>
          </cell>
          <cell r="Q670" t="str">
            <v>N/A</v>
          </cell>
          <cell r="R670" t="str">
            <v>N/A</v>
          </cell>
          <cell r="S670" t="str">
            <v>N/A</v>
          </cell>
          <cell r="T670" t="str">
            <v>N/A</v>
          </cell>
          <cell r="U670" t="str">
            <v>N/A</v>
          </cell>
          <cell r="V670" t="str">
            <v>N/A</v>
          </cell>
          <cell r="W670" t="str">
            <v>N/A</v>
          </cell>
          <cell r="X670" t="str">
            <v>N/A</v>
          </cell>
          <cell r="Y670" t="str">
            <v>N/A</v>
          </cell>
          <cell r="Z670" t="str">
            <v>N/A</v>
          </cell>
          <cell r="AA670" t="str">
            <v>N/A</v>
          </cell>
          <cell r="AB670" t="str">
            <v>N/A</v>
          </cell>
          <cell r="AC670" t="str">
            <v>N/A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>
            <v>0</v>
          </cell>
        </row>
        <row r="671">
          <cell r="A671">
            <v>37131</v>
          </cell>
          <cell r="B671" t="str">
            <v>N/A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  <cell r="I671" t="str">
            <v>N/A</v>
          </cell>
          <cell r="J671" t="str">
            <v>N/A</v>
          </cell>
          <cell r="K671" t="str">
            <v>N/A</v>
          </cell>
          <cell r="L671" t="str">
            <v>N/A</v>
          </cell>
          <cell r="M671" t="str">
            <v>N/A</v>
          </cell>
          <cell r="N671" t="str">
            <v>N/A</v>
          </cell>
          <cell r="O671" t="str">
            <v>N/A</v>
          </cell>
          <cell r="P671" t="str">
            <v>N/A</v>
          </cell>
          <cell r="Q671" t="str">
            <v>N/A</v>
          </cell>
          <cell r="R671" t="str">
            <v>N/A</v>
          </cell>
          <cell r="S671" t="str">
            <v>N/A</v>
          </cell>
          <cell r="T671" t="str">
            <v>N/A</v>
          </cell>
          <cell r="U671" t="str">
            <v>N/A</v>
          </cell>
          <cell r="V671" t="str">
            <v>N/A</v>
          </cell>
          <cell r="W671" t="str">
            <v>N/A</v>
          </cell>
          <cell r="X671" t="str">
            <v>N/A</v>
          </cell>
          <cell r="Y671" t="str">
            <v>N/A</v>
          </cell>
          <cell r="Z671" t="str">
            <v>N/A</v>
          </cell>
          <cell r="AA671" t="str">
            <v>N/A</v>
          </cell>
          <cell r="AB671" t="str">
            <v>N/A</v>
          </cell>
          <cell r="AC671" t="str">
            <v>N/A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>
            <v>0</v>
          </cell>
        </row>
        <row r="672">
          <cell r="A672">
            <v>37132</v>
          </cell>
          <cell r="B672" t="str">
            <v>N/A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  <cell r="I672" t="str">
            <v>N/A</v>
          </cell>
          <cell r="J672" t="str">
            <v>N/A</v>
          </cell>
          <cell r="K672" t="str">
            <v>N/A</v>
          </cell>
          <cell r="L672" t="str">
            <v>N/A</v>
          </cell>
          <cell r="M672" t="str">
            <v>N/A</v>
          </cell>
          <cell r="N672" t="str">
            <v>N/A</v>
          </cell>
          <cell r="O672" t="str">
            <v>N/A</v>
          </cell>
          <cell r="P672" t="str">
            <v>N/A</v>
          </cell>
          <cell r="Q672" t="str">
            <v>N/A</v>
          </cell>
          <cell r="R672" t="str">
            <v>N/A</v>
          </cell>
          <cell r="S672" t="str">
            <v>N/A</v>
          </cell>
          <cell r="T672" t="str">
            <v>N/A</v>
          </cell>
          <cell r="U672" t="str">
            <v>N/A</v>
          </cell>
          <cell r="V672" t="str">
            <v>N/A</v>
          </cell>
          <cell r="W672" t="str">
            <v>N/A</v>
          </cell>
          <cell r="X672" t="str">
            <v>N/A</v>
          </cell>
          <cell r="Y672" t="str">
            <v>N/A</v>
          </cell>
          <cell r="Z672" t="str">
            <v>N/A</v>
          </cell>
          <cell r="AA672" t="str">
            <v>N/A</v>
          </cell>
          <cell r="AB672" t="str">
            <v>N/A</v>
          </cell>
          <cell r="AC672" t="str">
            <v>N/A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>
            <v>0</v>
          </cell>
        </row>
        <row r="673">
          <cell r="A673">
            <v>37133</v>
          </cell>
          <cell r="B673" t="str">
            <v>N/A</v>
          </cell>
          <cell r="C673" t="str">
            <v>N/A</v>
          </cell>
          <cell r="D673" t="str">
            <v>N/A</v>
          </cell>
          <cell r="E673" t="str">
            <v>N/A</v>
          </cell>
          <cell r="F673" t="str">
            <v>N/A</v>
          </cell>
          <cell r="G673" t="str">
            <v>N/A</v>
          </cell>
          <cell r="H673" t="str">
            <v>N/A</v>
          </cell>
          <cell r="I673" t="str">
            <v>N/A</v>
          </cell>
          <cell r="J673" t="str">
            <v>N/A</v>
          </cell>
          <cell r="K673" t="str">
            <v>N/A</v>
          </cell>
          <cell r="L673" t="str">
            <v>N/A</v>
          </cell>
          <cell r="M673" t="str">
            <v>N/A</v>
          </cell>
          <cell r="N673" t="str">
            <v>N/A</v>
          </cell>
          <cell r="O673" t="str">
            <v>N/A</v>
          </cell>
          <cell r="P673" t="str">
            <v>N/A</v>
          </cell>
          <cell r="Q673" t="str">
            <v>N/A</v>
          </cell>
          <cell r="R673" t="str">
            <v>N/A</v>
          </cell>
          <cell r="S673" t="str">
            <v>N/A</v>
          </cell>
          <cell r="T673" t="str">
            <v>N/A</v>
          </cell>
          <cell r="U673" t="str">
            <v>N/A</v>
          </cell>
          <cell r="V673" t="str">
            <v>N/A</v>
          </cell>
          <cell r="W673" t="str">
            <v>N/A</v>
          </cell>
          <cell r="X673" t="str">
            <v>N/A</v>
          </cell>
          <cell r="Y673" t="str">
            <v>N/A</v>
          </cell>
          <cell r="Z673" t="str">
            <v>N/A</v>
          </cell>
          <cell r="AA673" t="str">
            <v>N/A</v>
          </cell>
          <cell r="AB673" t="str">
            <v>N/A</v>
          </cell>
          <cell r="AC673" t="str">
            <v>N/A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>
            <v>0</v>
          </cell>
        </row>
        <row r="674">
          <cell r="A674">
            <v>37134</v>
          </cell>
          <cell r="B674" t="str">
            <v>N/A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 t="str">
            <v>N/A</v>
          </cell>
          <cell r="O674" t="str">
            <v>N/A</v>
          </cell>
          <cell r="P674" t="str">
            <v>N/A</v>
          </cell>
          <cell r="Q674" t="str">
            <v>N/A</v>
          </cell>
          <cell r="R674" t="str">
            <v>N/A</v>
          </cell>
          <cell r="S674" t="str">
            <v>N/A</v>
          </cell>
          <cell r="T674" t="str">
            <v>N/A</v>
          </cell>
          <cell r="U674" t="str">
            <v>N/A</v>
          </cell>
          <cell r="V674" t="str">
            <v>N/A</v>
          </cell>
          <cell r="W674" t="str">
            <v>N/A</v>
          </cell>
          <cell r="X674" t="str">
            <v>N/A</v>
          </cell>
          <cell r="Y674" t="str">
            <v>N/A</v>
          </cell>
          <cell r="Z674" t="str">
            <v>N/A</v>
          </cell>
          <cell r="AA674" t="str">
            <v>N/A</v>
          </cell>
          <cell r="AB674" t="str">
            <v>N/A</v>
          </cell>
          <cell r="AC674" t="str">
            <v>N/A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>
            <v>0</v>
          </cell>
        </row>
        <row r="675">
          <cell r="A675">
            <v>37135</v>
          </cell>
          <cell r="B675" t="str">
            <v>N/A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  <cell r="I675" t="str">
            <v>N/A</v>
          </cell>
          <cell r="J675" t="str">
            <v>N/A</v>
          </cell>
          <cell r="K675" t="str">
            <v>N/A</v>
          </cell>
          <cell r="L675" t="str">
            <v>N/A</v>
          </cell>
          <cell r="M675" t="str">
            <v>N/A</v>
          </cell>
          <cell r="N675" t="str">
            <v>N/A</v>
          </cell>
          <cell r="O675" t="str">
            <v>N/A</v>
          </cell>
          <cell r="P675" t="str">
            <v>N/A</v>
          </cell>
          <cell r="Q675" t="str">
            <v>N/A</v>
          </cell>
          <cell r="R675" t="str">
            <v>N/A</v>
          </cell>
          <cell r="S675" t="str">
            <v>N/A</v>
          </cell>
          <cell r="T675" t="str">
            <v>N/A</v>
          </cell>
          <cell r="U675" t="str">
            <v>N/A</v>
          </cell>
          <cell r="V675" t="str">
            <v>N/A</v>
          </cell>
          <cell r="W675" t="str">
            <v>N/A</v>
          </cell>
          <cell r="X675" t="str">
            <v>N/A</v>
          </cell>
          <cell r="Y675" t="str">
            <v>N/A</v>
          </cell>
          <cell r="Z675" t="str">
            <v>N/A</v>
          </cell>
          <cell r="AA675" t="str">
            <v>N/A</v>
          </cell>
          <cell r="AB675" t="str">
            <v>N/A</v>
          </cell>
          <cell r="AC675" t="str">
            <v>N/A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>
            <v>0</v>
          </cell>
        </row>
        <row r="676">
          <cell r="A676">
            <v>37136</v>
          </cell>
          <cell r="B676" t="str">
            <v>N/A</v>
          </cell>
          <cell r="C676" t="str">
            <v>N/A</v>
          </cell>
          <cell r="D676" t="str">
            <v>N/A</v>
          </cell>
          <cell r="E676" t="str">
            <v>N/A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 t="str">
            <v>N/A</v>
          </cell>
          <cell r="O676" t="str">
            <v>N/A</v>
          </cell>
          <cell r="P676" t="str">
            <v>N/A</v>
          </cell>
          <cell r="Q676" t="str">
            <v>N/A</v>
          </cell>
          <cell r="R676" t="str">
            <v>N/A</v>
          </cell>
          <cell r="S676" t="str">
            <v>N/A</v>
          </cell>
          <cell r="T676" t="str">
            <v>N/A</v>
          </cell>
          <cell r="U676" t="str">
            <v>N/A</v>
          </cell>
          <cell r="V676" t="str">
            <v>N/A</v>
          </cell>
          <cell r="W676" t="str">
            <v>N/A</v>
          </cell>
          <cell r="X676" t="str">
            <v>N/A</v>
          </cell>
          <cell r="Y676" t="str">
            <v>N/A</v>
          </cell>
          <cell r="Z676" t="str">
            <v>N/A</v>
          </cell>
          <cell r="AA676" t="str">
            <v>N/A</v>
          </cell>
          <cell r="AB676" t="str">
            <v>N/A</v>
          </cell>
          <cell r="AC676" t="str">
            <v>N/A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>
            <v>0</v>
          </cell>
        </row>
        <row r="677">
          <cell r="A677">
            <v>37137</v>
          </cell>
          <cell r="B677" t="str">
            <v>N/A</v>
          </cell>
          <cell r="C677" t="str">
            <v>N/A</v>
          </cell>
          <cell r="D677" t="str">
            <v>N/A</v>
          </cell>
          <cell r="E677" t="str">
            <v>N/A</v>
          </cell>
          <cell r="F677" t="str">
            <v>N/A</v>
          </cell>
          <cell r="G677" t="str">
            <v>N/A</v>
          </cell>
          <cell r="H677" t="str">
            <v>N/A</v>
          </cell>
          <cell r="I677" t="str">
            <v>N/A</v>
          </cell>
          <cell r="J677" t="str">
            <v>N/A</v>
          </cell>
          <cell r="K677" t="str">
            <v>N/A</v>
          </cell>
          <cell r="L677" t="str">
            <v>N/A</v>
          </cell>
          <cell r="M677" t="str">
            <v>N/A</v>
          </cell>
          <cell r="N677" t="str">
            <v>N/A</v>
          </cell>
          <cell r="O677" t="str">
            <v>N/A</v>
          </cell>
          <cell r="P677" t="str">
            <v>N/A</v>
          </cell>
          <cell r="Q677" t="str">
            <v>N/A</v>
          </cell>
          <cell r="R677" t="str">
            <v>N/A</v>
          </cell>
          <cell r="S677" t="str">
            <v>N/A</v>
          </cell>
          <cell r="T677" t="str">
            <v>N/A</v>
          </cell>
          <cell r="U677" t="str">
            <v>N/A</v>
          </cell>
          <cell r="V677" t="str">
            <v>N/A</v>
          </cell>
          <cell r="W677" t="str">
            <v>N/A</v>
          </cell>
          <cell r="X677" t="str">
            <v>N/A</v>
          </cell>
          <cell r="Y677" t="str">
            <v>N/A</v>
          </cell>
          <cell r="Z677" t="str">
            <v>N/A</v>
          </cell>
          <cell r="AA677" t="str">
            <v>N/A</v>
          </cell>
          <cell r="AB677" t="str">
            <v>N/A</v>
          </cell>
          <cell r="AC677" t="str">
            <v>N/A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>
            <v>0</v>
          </cell>
        </row>
        <row r="678">
          <cell r="A678">
            <v>37138</v>
          </cell>
          <cell r="B678" t="str">
            <v>N/A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  <cell r="I678" t="str">
            <v>N/A</v>
          </cell>
          <cell r="J678" t="str">
            <v>N/A</v>
          </cell>
          <cell r="K678" t="str">
            <v>N/A</v>
          </cell>
          <cell r="L678" t="str">
            <v>N/A</v>
          </cell>
          <cell r="M678" t="str">
            <v>N/A</v>
          </cell>
          <cell r="N678" t="str">
            <v>N/A</v>
          </cell>
          <cell r="O678" t="str">
            <v>N/A</v>
          </cell>
          <cell r="P678" t="str">
            <v>N/A</v>
          </cell>
          <cell r="Q678" t="str">
            <v>N/A</v>
          </cell>
          <cell r="R678" t="str">
            <v>N/A</v>
          </cell>
          <cell r="S678" t="str">
            <v>N/A</v>
          </cell>
          <cell r="T678" t="str">
            <v>N/A</v>
          </cell>
          <cell r="U678" t="str">
            <v>N/A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Z678" t="str">
            <v>N/A</v>
          </cell>
          <cell r="AA678" t="str">
            <v>N/A</v>
          </cell>
          <cell r="AB678" t="str">
            <v>N/A</v>
          </cell>
          <cell r="AC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>
            <v>0</v>
          </cell>
        </row>
        <row r="679">
          <cell r="A679">
            <v>37139</v>
          </cell>
          <cell r="B679" t="str">
            <v>N/A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  <cell r="I679" t="str">
            <v>N/A</v>
          </cell>
          <cell r="J679" t="str">
            <v>N/A</v>
          </cell>
          <cell r="K679" t="str">
            <v>N/A</v>
          </cell>
          <cell r="L679" t="str">
            <v>N/A</v>
          </cell>
          <cell r="M679" t="str">
            <v>N/A</v>
          </cell>
          <cell r="N679" t="str">
            <v>N/A</v>
          </cell>
          <cell r="O679" t="str">
            <v>N/A</v>
          </cell>
          <cell r="P679" t="str">
            <v>N/A</v>
          </cell>
          <cell r="Q679" t="str">
            <v>N/A</v>
          </cell>
          <cell r="R679" t="str">
            <v>N/A</v>
          </cell>
          <cell r="S679" t="str">
            <v>N/A</v>
          </cell>
          <cell r="T679" t="str">
            <v>N/A</v>
          </cell>
          <cell r="U679" t="str">
            <v>N/A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Z679" t="str">
            <v>N/A</v>
          </cell>
          <cell r="AA679" t="str">
            <v>N/A</v>
          </cell>
          <cell r="AB679" t="str">
            <v>N/A</v>
          </cell>
          <cell r="AC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>
            <v>0</v>
          </cell>
        </row>
        <row r="680">
          <cell r="A680">
            <v>37140</v>
          </cell>
          <cell r="B680" t="str">
            <v>N/A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  <cell r="I680" t="str">
            <v>N/A</v>
          </cell>
          <cell r="J680" t="str">
            <v>N/A</v>
          </cell>
          <cell r="K680" t="str">
            <v>N/A</v>
          </cell>
          <cell r="L680" t="str">
            <v>N/A</v>
          </cell>
          <cell r="M680" t="str">
            <v>N/A</v>
          </cell>
          <cell r="N680" t="str">
            <v>N/A</v>
          </cell>
          <cell r="O680" t="str">
            <v>N/A</v>
          </cell>
          <cell r="P680" t="str">
            <v>N/A</v>
          </cell>
          <cell r="Q680" t="str">
            <v>N/A</v>
          </cell>
          <cell r="R680" t="str">
            <v>N/A</v>
          </cell>
          <cell r="S680" t="str">
            <v>N/A</v>
          </cell>
          <cell r="T680" t="str">
            <v>N/A</v>
          </cell>
          <cell r="U680" t="str">
            <v>N/A</v>
          </cell>
          <cell r="V680" t="str">
            <v>N/A</v>
          </cell>
          <cell r="W680" t="str">
            <v>N/A</v>
          </cell>
          <cell r="X680" t="str">
            <v>N/A</v>
          </cell>
          <cell r="Y680" t="str">
            <v>N/A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>
            <v>0</v>
          </cell>
        </row>
        <row r="681">
          <cell r="A681">
            <v>37141</v>
          </cell>
          <cell r="B681" t="str">
            <v>N/A</v>
          </cell>
          <cell r="C681" t="str">
            <v>N/A</v>
          </cell>
          <cell r="D681" t="str">
            <v>N/A</v>
          </cell>
          <cell r="E681" t="str">
            <v>N/A</v>
          </cell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 t="str">
            <v>N/A</v>
          </cell>
          <cell r="O681" t="str">
            <v>N/A</v>
          </cell>
          <cell r="P681" t="str">
            <v>N/A</v>
          </cell>
          <cell r="Q681" t="str">
            <v>N/A</v>
          </cell>
          <cell r="R681" t="str">
            <v>N/A</v>
          </cell>
          <cell r="S681" t="str">
            <v>N/A</v>
          </cell>
          <cell r="T681" t="str">
            <v>N/A</v>
          </cell>
          <cell r="U681" t="str">
            <v>N/A</v>
          </cell>
          <cell r="V681" t="str">
            <v>N/A</v>
          </cell>
          <cell r="W681" t="str">
            <v>N/A</v>
          </cell>
          <cell r="X681" t="str">
            <v>N/A</v>
          </cell>
          <cell r="Y681" t="str">
            <v>N/A</v>
          </cell>
          <cell r="Z681" t="str">
            <v>N/A</v>
          </cell>
          <cell r="AA681" t="str">
            <v>N/A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>
            <v>0</v>
          </cell>
        </row>
        <row r="682">
          <cell r="A682">
            <v>37142</v>
          </cell>
          <cell r="B682" t="str">
            <v>N/A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  <cell r="I682" t="str">
            <v>N/A</v>
          </cell>
          <cell r="J682" t="str">
            <v>N/A</v>
          </cell>
          <cell r="K682" t="str">
            <v>N/A</v>
          </cell>
          <cell r="L682" t="str">
            <v>N/A</v>
          </cell>
          <cell r="M682" t="str">
            <v>N/A</v>
          </cell>
          <cell r="N682" t="str">
            <v>N/A</v>
          </cell>
          <cell r="O682" t="str">
            <v>N/A</v>
          </cell>
          <cell r="P682" t="str">
            <v>N/A</v>
          </cell>
          <cell r="Q682" t="str">
            <v>N/A</v>
          </cell>
          <cell r="R682" t="str">
            <v>N/A</v>
          </cell>
          <cell r="S682" t="str">
            <v>N/A</v>
          </cell>
          <cell r="T682" t="str">
            <v>N/A</v>
          </cell>
          <cell r="U682" t="str">
            <v>N/A</v>
          </cell>
          <cell r="V682" t="str">
            <v>N/A</v>
          </cell>
          <cell r="W682" t="str">
            <v>N/A</v>
          </cell>
          <cell r="X682" t="str">
            <v>N/A</v>
          </cell>
          <cell r="Y682" t="str">
            <v>N/A</v>
          </cell>
          <cell r="Z682" t="str">
            <v>N/A</v>
          </cell>
          <cell r="AA682" t="str">
            <v>N/A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>
            <v>0</v>
          </cell>
        </row>
        <row r="683">
          <cell r="A683">
            <v>37143</v>
          </cell>
          <cell r="B683" t="str">
            <v>N/A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 t="str">
            <v>N/A</v>
          </cell>
          <cell r="O683" t="str">
            <v>N/A</v>
          </cell>
          <cell r="P683" t="str">
            <v>N/A</v>
          </cell>
          <cell r="Q683" t="str">
            <v>N/A</v>
          </cell>
          <cell r="R683" t="str">
            <v>N/A</v>
          </cell>
          <cell r="S683" t="str">
            <v>N/A</v>
          </cell>
          <cell r="T683" t="str">
            <v>N/A</v>
          </cell>
          <cell r="U683" t="str">
            <v>N/A</v>
          </cell>
          <cell r="V683" t="str">
            <v>N/A</v>
          </cell>
          <cell r="W683" t="str">
            <v>N/A</v>
          </cell>
          <cell r="X683" t="str">
            <v>N/A</v>
          </cell>
          <cell r="Y683" t="str">
            <v>N/A</v>
          </cell>
          <cell r="Z683" t="str">
            <v>N/A</v>
          </cell>
          <cell r="AA683" t="str">
            <v>N/A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>
            <v>0</v>
          </cell>
        </row>
        <row r="684">
          <cell r="A684">
            <v>37144</v>
          </cell>
          <cell r="B684" t="str">
            <v>N/A</v>
          </cell>
          <cell r="C684" t="str">
            <v>N/A</v>
          </cell>
          <cell r="D684" t="str">
            <v>N/A</v>
          </cell>
          <cell r="E684" t="str">
            <v>N/A</v>
          </cell>
          <cell r="F684" t="str">
            <v>N/A</v>
          </cell>
          <cell r="G684" t="str">
            <v>N/A</v>
          </cell>
          <cell r="H684" t="str">
            <v>N/A</v>
          </cell>
          <cell r="I684" t="str">
            <v>N/A</v>
          </cell>
          <cell r="J684" t="str">
            <v>N/A</v>
          </cell>
          <cell r="K684" t="str">
            <v>N/A</v>
          </cell>
          <cell r="L684" t="str">
            <v>N/A</v>
          </cell>
          <cell r="M684" t="str">
            <v>N/A</v>
          </cell>
          <cell r="N684" t="str">
            <v>N/A</v>
          </cell>
          <cell r="O684" t="str">
            <v>N/A</v>
          </cell>
          <cell r="P684" t="str">
            <v>N/A</v>
          </cell>
          <cell r="Q684" t="str">
            <v>N/A</v>
          </cell>
          <cell r="R684" t="str">
            <v>N/A</v>
          </cell>
          <cell r="S684" t="str">
            <v>N/A</v>
          </cell>
          <cell r="T684" t="str">
            <v>N/A</v>
          </cell>
          <cell r="U684" t="str">
            <v>N/A</v>
          </cell>
          <cell r="V684" t="str">
            <v>N/A</v>
          </cell>
          <cell r="W684" t="str">
            <v>N/A</v>
          </cell>
          <cell r="X684" t="str">
            <v>N/A</v>
          </cell>
          <cell r="Y684" t="str">
            <v>N/A</v>
          </cell>
          <cell r="Z684" t="str">
            <v>N/A</v>
          </cell>
          <cell r="AA684" t="str">
            <v>N/A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>
            <v>0</v>
          </cell>
        </row>
        <row r="685">
          <cell r="A685">
            <v>37145</v>
          </cell>
          <cell r="B685" t="str">
            <v>N/A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  <cell r="I685" t="str">
            <v>N/A</v>
          </cell>
          <cell r="J685" t="str">
            <v>N/A</v>
          </cell>
          <cell r="K685" t="str">
            <v>N/A</v>
          </cell>
          <cell r="L685" t="str">
            <v>N/A</v>
          </cell>
          <cell r="M685" t="str">
            <v>N/A</v>
          </cell>
          <cell r="N685" t="str">
            <v>N/A</v>
          </cell>
          <cell r="O685" t="str">
            <v>N/A</v>
          </cell>
          <cell r="P685" t="str">
            <v>N/A</v>
          </cell>
          <cell r="Q685" t="str">
            <v>N/A</v>
          </cell>
          <cell r="R685" t="str">
            <v>N/A</v>
          </cell>
          <cell r="S685" t="str">
            <v>N/A</v>
          </cell>
          <cell r="T685" t="str">
            <v>N/A</v>
          </cell>
          <cell r="U685" t="str">
            <v>N/A</v>
          </cell>
          <cell r="V685" t="str">
            <v>N/A</v>
          </cell>
          <cell r="W685" t="str">
            <v>N/A</v>
          </cell>
          <cell r="X685" t="str">
            <v>N/A</v>
          </cell>
          <cell r="Y685" t="str">
            <v>N/A</v>
          </cell>
          <cell r="Z685" t="str">
            <v>N/A</v>
          </cell>
          <cell r="AA685" t="str">
            <v>N/A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>
            <v>0</v>
          </cell>
        </row>
        <row r="686">
          <cell r="A686">
            <v>37146</v>
          </cell>
          <cell r="B686" t="str">
            <v>N/A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  <cell r="I686" t="str">
            <v>N/A</v>
          </cell>
          <cell r="J686" t="str">
            <v>N/A</v>
          </cell>
          <cell r="K686" t="str">
            <v>N/A</v>
          </cell>
          <cell r="L686" t="str">
            <v>N/A</v>
          </cell>
          <cell r="M686" t="str">
            <v>N/A</v>
          </cell>
          <cell r="N686" t="str">
            <v>N/A</v>
          </cell>
          <cell r="O686" t="str">
            <v>N/A</v>
          </cell>
          <cell r="P686" t="str">
            <v>N/A</v>
          </cell>
          <cell r="Q686" t="str">
            <v>N/A</v>
          </cell>
          <cell r="R686" t="str">
            <v>N/A</v>
          </cell>
          <cell r="S686" t="str">
            <v>N/A</v>
          </cell>
          <cell r="T686" t="str">
            <v>N/A</v>
          </cell>
          <cell r="U686" t="str">
            <v>N/A</v>
          </cell>
          <cell r="V686" t="str">
            <v>N/A</v>
          </cell>
          <cell r="W686" t="str">
            <v>N/A</v>
          </cell>
          <cell r="X686" t="str">
            <v>N/A</v>
          </cell>
          <cell r="Y686" t="str">
            <v>N/A</v>
          </cell>
          <cell r="Z686" t="str">
            <v>N/A</v>
          </cell>
          <cell r="AA686" t="str">
            <v>N/A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>
            <v>0</v>
          </cell>
        </row>
        <row r="687">
          <cell r="A687">
            <v>37147</v>
          </cell>
          <cell r="B687" t="str">
            <v>N/A</v>
          </cell>
          <cell r="C687" t="str">
            <v>N/A</v>
          </cell>
          <cell r="D687" t="str">
            <v>N/A</v>
          </cell>
          <cell r="E687" t="str">
            <v>N/A</v>
          </cell>
          <cell r="F687" t="str">
            <v>N/A</v>
          </cell>
          <cell r="G687" t="str">
            <v>N/A</v>
          </cell>
          <cell r="H687" t="str">
            <v>N/A</v>
          </cell>
          <cell r="I687" t="str">
            <v>N/A</v>
          </cell>
          <cell r="J687" t="str">
            <v>N/A</v>
          </cell>
          <cell r="K687" t="str">
            <v>N/A</v>
          </cell>
          <cell r="L687" t="str">
            <v>N/A</v>
          </cell>
          <cell r="M687" t="str">
            <v>N/A</v>
          </cell>
          <cell r="N687" t="str">
            <v>N/A</v>
          </cell>
          <cell r="O687" t="str">
            <v>N/A</v>
          </cell>
          <cell r="P687" t="str">
            <v>N/A</v>
          </cell>
          <cell r="Q687" t="str">
            <v>N/A</v>
          </cell>
          <cell r="R687" t="str">
            <v>N/A</v>
          </cell>
          <cell r="S687" t="str">
            <v>N/A</v>
          </cell>
          <cell r="T687" t="str">
            <v>N/A</v>
          </cell>
          <cell r="U687" t="str">
            <v>N/A</v>
          </cell>
          <cell r="V687" t="str">
            <v>N/A</v>
          </cell>
          <cell r="W687" t="str">
            <v>N/A</v>
          </cell>
          <cell r="X687" t="str">
            <v>N/A</v>
          </cell>
          <cell r="Y687" t="str">
            <v>N/A</v>
          </cell>
          <cell r="Z687" t="str">
            <v>N/A</v>
          </cell>
          <cell r="AA687" t="str">
            <v>N/A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>
            <v>0</v>
          </cell>
        </row>
        <row r="688">
          <cell r="A688">
            <v>37148</v>
          </cell>
          <cell r="B688" t="str">
            <v>N/A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  <cell r="I688" t="str">
            <v>N/A</v>
          </cell>
          <cell r="J688" t="str">
            <v>N/A</v>
          </cell>
          <cell r="K688" t="str">
            <v>N/A</v>
          </cell>
          <cell r="L688" t="str">
            <v>N/A</v>
          </cell>
          <cell r="M688" t="str">
            <v>N/A</v>
          </cell>
          <cell r="N688" t="str">
            <v>N/A</v>
          </cell>
          <cell r="O688" t="str">
            <v>N/A</v>
          </cell>
          <cell r="P688" t="str">
            <v>N/A</v>
          </cell>
          <cell r="Q688" t="str">
            <v>N/A</v>
          </cell>
          <cell r="R688" t="str">
            <v>N/A</v>
          </cell>
          <cell r="S688" t="str">
            <v>N/A</v>
          </cell>
          <cell r="T688" t="str">
            <v>N/A</v>
          </cell>
          <cell r="U688" t="str">
            <v>N/A</v>
          </cell>
          <cell r="V688" t="str">
            <v>N/A</v>
          </cell>
          <cell r="W688" t="str">
            <v>N/A</v>
          </cell>
          <cell r="X688" t="str">
            <v>N/A</v>
          </cell>
          <cell r="Y688" t="str">
            <v>N/A</v>
          </cell>
          <cell r="Z688" t="str">
            <v>N/A</v>
          </cell>
          <cell r="AA688" t="str">
            <v>N/A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>
            <v>0</v>
          </cell>
        </row>
        <row r="689">
          <cell r="A689">
            <v>37149</v>
          </cell>
          <cell r="B689" t="str">
            <v>N/A</v>
          </cell>
          <cell r="C689" t="str">
            <v>N/A</v>
          </cell>
          <cell r="D689" t="str">
            <v>N/A</v>
          </cell>
          <cell r="E689" t="str">
            <v>N/A</v>
          </cell>
          <cell r="F689" t="str">
            <v>N/A</v>
          </cell>
          <cell r="G689" t="str">
            <v>N/A</v>
          </cell>
          <cell r="H689" t="str">
            <v>N/A</v>
          </cell>
          <cell r="I689" t="str">
            <v>N/A</v>
          </cell>
          <cell r="J689" t="str">
            <v>N/A</v>
          </cell>
          <cell r="K689" t="str">
            <v>N/A</v>
          </cell>
          <cell r="L689" t="str">
            <v>N/A</v>
          </cell>
          <cell r="M689" t="str">
            <v>N/A</v>
          </cell>
          <cell r="N689" t="str">
            <v>N/A</v>
          </cell>
          <cell r="O689" t="str">
            <v>N/A</v>
          </cell>
          <cell r="P689" t="str">
            <v>N/A</v>
          </cell>
          <cell r="Q689" t="str">
            <v>N/A</v>
          </cell>
          <cell r="R689" t="str">
            <v>N/A</v>
          </cell>
          <cell r="S689" t="str">
            <v>N/A</v>
          </cell>
          <cell r="T689" t="str">
            <v>N/A</v>
          </cell>
          <cell r="U689" t="str">
            <v>N/A</v>
          </cell>
          <cell r="V689" t="str">
            <v>N/A</v>
          </cell>
          <cell r="W689" t="str">
            <v>N/A</v>
          </cell>
          <cell r="X689" t="str">
            <v>N/A</v>
          </cell>
          <cell r="Y689" t="str">
            <v>N/A</v>
          </cell>
          <cell r="Z689" t="str">
            <v>N/A</v>
          </cell>
          <cell r="AA689" t="str">
            <v>N/A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>
            <v>0</v>
          </cell>
        </row>
        <row r="690">
          <cell r="A690">
            <v>37150</v>
          </cell>
          <cell r="B690" t="str">
            <v>N/A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  <cell r="I690" t="str">
            <v>N/A</v>
          </cell>
          <cell r="J690" t="str">
            <v>N/A</v>
          </cell>
          <cell r="K690" t="str">
            <v>N/A</v>
          </cell>
          <cell r="L690" t="str">
            <v>N/A</v>
          </cell>
          <cell r="M690" t="str">
            <v>N/A</v>
          </cell>
          <cell r="N690" t="str">
            <v>N/A</v>
          </cell>
          <cell r="O690" t="str">
            <v>N/A</v>
          </cell>
          <cell r="P690" t="str">
            <v>N/A</v>
          </cell>
          <cell r="Q690" t="str">
            <v>N/A</v>
          </cell>
          <cell r="R690" t="str">
            <v>N/A</v>
          </cell>
          <cell r="S690" t="str">
            <v>N/A</v>
          </cell>
          <cell r="T690" t="str">
            <v>N/A</v>
          </cell>
          <cell r="U690" t="str">
            <v>N/A</v>
          </cell>
          <cell r="V690" t="str">
            <v>N/A</v>
          </cell>
          <cell r="W690" t="str">
            <v>N/A</v>
          </cell>
          <cell r="X690" t="str">
            <v>N/A</v>
          </cell>
          <cell r="Y690" t="str">
            <v>N/A</v>
          </cell>
          <cell r="Z690" t="str">
            <v>N/A</v>
          </cell>
          <cell r="AA690" t="str">
            <v>N/A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>
            <v>0</v>
          </cell>
        </row>
        <row r="691">
          <cell r="A691">
            <v>37151</v>
          </cell>
          <cell r="B691" t="str">
            <v>N/A</v>
          </cell>
          <cell r="C691" t="str">
            <v>N/A</v>
          </cell>
          <cell r="D691" t="str">
            <v>N/A</v>
          </cell>
          <cell r="E691" t="str">
            <v>N/A</v>
          </cell>
          <cell r="F691" t="str">
            <v>N/A</v>
          </cell>
          <cell r="G691" t="str">
            <v>N/A</v>
          </cell>
          <cell r="H691" t="str">
            <v>N/A</v>
          </cell>
          <cell r="I691" t="str">
            <v>N/A</v>
          </cell>
          <cell r="J691" t="str">
            <v>N/A</v>
          </cell>
          <cell r="K691" t="str">
            <v>N/A</v>
          </cell>
          <cell r="L691" t="str">
            <v>N/A</v>
          </cell>
          <cell r="M691" t="str">
            <v>N/A</v>
          </cell>
          <cell r="N691" t="str">
            <v>N/A</v>
          </cell>
          <cell r="O691" t="str">
            <v>N/A</v>
          </cell>
          <cell r="P691" t="str">
            <v>N/A</v>
          </cell>
          <cell r="Q691" t="str">
            <v>N/A</v>
          </cell>
          <cell r="R691" t="str">
            <v>N/A</v>
          </cell>
          <cell r="S691" t="str">
            <v>N/A</v>
          </cell>
          <cell r="T691" t="str">
            <v>N/A</v>
          </cell>
          <cell r="U691" t="str">
            <v>N/A</v>
          </cell>
          <cell r="V691" t="str">
            <v>N/A</v>
          </cell>
          <cell r="W691" t="str">
            <v>N/A</v>
          </cell>
          <cell r="X691" t="str">
            <v>N/A</v>
          </cell>
          <cell r="Y691" t="str">
            <v>N/A</v>
          </cell>
          <cell r="Z691" t="str">
            <v>N/A</v>
          </cell>
          <cell r="AA691" t="str">
            <v>N/A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>
            <v>0</v>
          </cell>
        </row>
        <row r="692">
          <cell r="A692">
            <v>37152</v>
          </cell>
          <cell r="B692" t="str">
            <v>N/A</v>
          </cell>
          <cell r="C692" t="str">
            <v>N/A</v>
          </cell>
          <cell r="D692" t="str">
            <v>N/A</v>
          </cell>
          <cell r="E692" t="str">
            <v>N/A</v>
          </cell>
          <cell r="F692" t="str">
            <v>N/A</v>
          </cell>
          <cell r="G692" t="str">
            <v>N/A</v>
          </cell>
          <cell r="H692" t="str">
            <v>N/A</v>
          </cell>
          <cell r="I692" t="str">
            <v>N/A</v>
          </cell>
          <cell r="J692" t="str">
            <v>N/A</v>
          </cell>
          <cell r="K692" t="str">
            <v>N/A</v>
          </cell>
          <cell r="L692" t="str">
            <v>N/A</v>
          </cell>
          <cell r="M692" t="str">
            <v>N/A</v>
          </cell>
          <cell r="N692" t="str">
            <v>N/A</v>
          </cell>
          <cell r="O692" t="str">
            <v>N/A</v>
          </cell>
          <cell r="P692" t="str">
            <v>N/A</v>
          </cell>
          <cell r="Q692" t="str">
            <v>N/A</v>
          </cell>
          <cell r="R692" t="str">
            <v>N/A</v>
          </cell>
          <cell r="S692" t="str">
            <v>N/A</v>
          </cell>
          <cell r="T692" t="str">
            <v>N/A</v>
          </cell>
          <cell r="U692" t="str">
            <v>N/A</v>
          </cell>
          <cell r="V692" t="str">
            <v>N/A</v>
          </cell>
          <cell r="W692" t="str">
            <v>N/A</v>
          </cell>
          <cell r="X692" t="str">
            <v>N/A</v>
          </cell>
          <cell r="Y692" t="str">
            <v>N/A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>
            <v>0</v>
          </cell>
        </row>
        <row r="693">
          <cell r="A693">
            <v>37153</v>
          </cell>
          <cell r="B693" t="str">
            <v>N/A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  <cell r="I693" t="str">
            <v>N/A</v>
          </cell>
          <cell r="J693" t="str">
            <v>N/A</v>
          </cell>
          <cell r="K693" t="str">
            <v>N/A</v>
          </cell>
          <cell r="L693" t="str">
            <v>N/A</v>
          </cell>
          <cell r="M693" t="str">
            <v>N/A</v>
          </cell>
          <cell r="N693" t="str">
            <v>N/A</v>
          </cell>
          <cell r="O693" t="str">
            <v>N/A</v>
          </cell>
          <cell r="P693" t="str">
            <v>N/A</v>
          </cell>
          <cell r="Q693" t="str">
            <v>N/A</v>
          </cell>
          <cell r="R693" t="str">
            <v>N/A</v>
          </cell>
          <cell r="S693" t="str">
            <v>N/A</v>
          </cell>
          <cell r="T693" t="str">
            <v>N/A</v>
          </cell>
          <cell r="U693" t="str">
            <v>N/A</v>
          </cell>
          <cell r="V693" t="str">
            <v>N/A</v>
          </cell>
          <cell r="W693" t="str">
            <v>N/A</v>
          </cell>
          <cell r="X693" t="str">
            <v>N/A</v>
          </cell>
          <cell r="Y693" t="str">
            <v>N/A</v>
          </cell>
          <cell r="Z693" t="str">
            <v>N/A</v>
          </cell>
          <cell r="AA693" t="str">
            <v>N/A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>
            <v>0</v>
          </cell>
        </row>
        <row r="694">
          <cell r="A694">
            <v>37154</v>
          </cell>
          <cell r="B694" t="str">
            <v>N/A</v>
          </cell>
          <cell r="C694" t="str">
            <v>N/A</v>
          </cell>
          <cell r="D694" t="str">
            <v>N/A</v>
          </cell>
          <cell r="E694" t="str">
            <v>N/A</v>
          </cell>
          <cell r="F694" t="str">
            <v>N/A</v>
          </cell>
          <cell r="G694" t="str">
            <v>N/A</v>
          </cell>
          <cell r="H694" t="str">
            <v>N/A</v>
          </cell>
          <cell r="I694" t="str">
            <v>N/A</v>
          </cell>
          <cell r="J694" t="str">
            <v>N/A</v>
          </cell>
          <cell r="K694" t="str">
            <v>N/A</v>
          </cell>
          <cell r="L694" t="str">
            <v>N/A</v>
          </cell>
          <cell r="M694" t="str">
            <v>N/A</v>
          </cell>
          <cell r="N694" t="str">
            <v>N/A</v>
          </cell>
          <cell r="O694" t="str">
            <v>N/A</v>
          </cell>
          <cell r="P694" t="str">
            <v>N/A</v>
          </cell>
          <cell r="Q694" t="str">
            <v>N/A</v>
          </cell>
          <cell r="R694" t="str">
            <v>N/A</v>
          </cell>
          <cell r="S694" t="str">
            <v>N/A</v>
          </cell>
          <cell r="T694" t="str">
            <v>N/A</v>
          </cell>
          <cell r="U694" t="str">
            <v>N/A</v>
          </cell>
          <cell r="V694" t="str">
            <v>N/A</v>
          </cell>
          <cell r="W694" t="str">
            <v>N/A</v>
          </cell>
          <cell r="X694" t="str">
            <v>N/A</v>
          </cell>
          <cell r="Y694" t="str">
            <v>N/A</v>
          </cell>
          <cell r="Z694" t="str">
            <v>N/A</v>
          </cell>
          <cell r="AA694" t="str">
            <v>N/A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>
            <v>0</v>
          </cell>
        </row>
        <row r="695">
          <cell r="A695">
            <v>37155</v>
          </cell>
          <cell r="B695" t="str">
            <v>N/A</v>
          </cell>
          <cell r="C695" t="str">
            <v>N/A</v>
          </cell>
          <cell r="D695" t="str">
            <v>N/A</v>
          </cell>
          <cell r="E695" t="str">
            <v>N/A</v>
          </cell>
          <cell r="F695" t="str">
            <v>N/A</v>
          </cell>
          <cell r="G695" t="str">
            <v>N/A</v>
          </cell>
          <cell r="H695" t="str">
            <v>N/A</v>
          </cell>
          <cell r="I695" t="str">
            <v>N/A</v>
          </cell>
          <cell r="J695" t="str">
            <v>N/A</v>
          </cell>
          <cell r="K695" t="str">
            <v>N/A</v>
          </cell>
          <cell r="L695" t="str">
            <v>N/A</v>
          </cell>
          <cell r="M695" t="str">
            <v>N/A</v>
          </cell>
          <cell r="N695" t="str">
            <v>N/A</v>
          </cell>
          <cell r="O695" t="str">
            <v>N/A</v>
          </cell>
          <cell r="P695" t="str">
            <v>N/A</v>
          </cell>
          <cell r="Q695" t="str">
            <v>N/A</v>
          </cell>
          <cell r="R695" t="str">
            <v>N/A</v>
          </cell>
          <cell r="S695" t="str">
            <v>N/A</v>
          </cell>
          <cell r="T695" t="str">
            <v>N/A</v>
          </cell>
          <cell r="U695" t="str">
            <v>N/A</v>
          </cell>
          <cell r="V695" t="str">
            <v>N/A</v>
          </cell>
          <cell r="W695" t="str">
            <v>N/A</v>
          </cell>
          <cell r="X695" t="str">
            <v>N/A</v>
          </cell>
          <cell r="Y695" t="str">
            <v>N/A</v>
          </cell>
          <cell r="Z695" t="str">
            <v>N/A</v>
          </cell>
          <cell r="AA695" t="str">
            <v>N/A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>
            <v>0</v>
          </cell>
        </row>
        <row r="696">
          <cell r="A696">
            <v>37156</v>
          </cell>
          <cell r="B696" t="str">
            <v>N/A</v>
          </cell>
          <cell r="C696" t="str">
            <v>N/A</v>
          </cell>
          <cell r="D696" t="str">
            <v>N/A</v>
          </cell>
          <cell r="E696" t="str">
            <v>N/A</v>
          </cell>
          <cell r="F696" t="str">
            <v>N/A</v>
          </cell>
          <cell r="G696" t="str">
            <v>N/A</v>
          </cell>
          <cell r="H696" t="str">
            <v>N/A</v>
          </cell>
          <cell r="I696" t="str">
            <v>N/A</v>
          </cell>
          <cell r="J696" t="str">
            <v>N/A</v>
          </cell>
          <cell r="K696" t="str">
            <v>N/A</v>
          </cell>
          <cell r="L696" t="str">
            <v>N/A</v>
          </cell>
          <cell r="M696" t="str">
            <v>N/A</v>
          </cell>
          <cell r="N696" t="str">
            <v>N/A</v>
          </cell>
          <cell r="O696" t="str">
            <v>N/A</v>
          </cell>
          <cell r="P696" t="str">
            <v>N/A</v>
          </cell>
          <cell r="Q696" t="str">
            <v>N/A</v>
          </cell>
          <cell r="R696" t="str">
            <v>N/A</v>
          </cell>
          <cell r="S696" t="str">
            <v>N/A</v>
          </cell>
          <cell r="T696" t="str">
            <v>N/A</v>
          </cell>
          <cell r="U696" t="str">
            <v>N/A</v>
          </cell>
          <cell r="V696" t="str">
            <v>N/A</v>
          </cell>
          <cell r="W696" t="str">
            <v>N/A</v>
          </cell>
          <cell r="X696" t="str">
            <v>N/A</v>
          </cell>
          <cell r="Y696" t="str">
            <v>N/A</v>
          </cell>
          <cell r="Z696" t="str">
            <v>N/A</v>
          </cell>
          <cell r="AA696" t="str">
            <v>N/A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>
            <v>0</v>
          </cell>
        </row>
        <row r="697">
          <cell r="A697">
            <v>37157</v>
          </cell>
          <cell r="B697" t="str">
            <v>N/A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  <cell r="I697" t="str">
            <v>N/A</v>
          </cell>
          <cell r="J697" t="str">
            <v>N/A</v>
          </cell>
          <cell r="K697" t="str">
            <v>N/A</v>
          </cell>
          <cell r="L697" t="str">
            <v>N/A</v>
          </cell>
          <cell r="M697" t="str">
            <v>N/A</v>
          </cell>
          <cell r="N697" t="str">
            <v>N/A</v>
          </cell>
          <cell r="O697" t="str">
            <v>N/A</v>
          </cell>
          <cell r="P697" t="str">
            <v>N/A</v>
          </cell>
          <cell r="Q697" t="str">
            <v>N/A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N/A</v>
          </cell>
          <cell r="V697" t="str">
            <v>N/A</v>
          </cell>
          <cell r="W697" t="str">
            <v>N/A</v>
          </cell>
          <cell r="X697" t="str">
            <v>N/A</v>
          </cell>
          <cell r="Y697" t="str">
            <v>N/A</v>
          </cell>
          <cell r="Z697" t="str">
            <v>N/A</v>
          </cell>
          <cell r="AA697" t="str">
            <v>N/A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>
            <v>0</v>
          </cell>
        </row>
        <row r="698">
          <cell r="A698">
            <v>37158</v>
          </cell>
          <cell r="B698" t="str">
            <v>N/A</v>
          </cell>
          <cell r="C698" t="str">
            <v>N/A</v>
          </cell>
          <cell r="D698" t="str">
            <v>N/A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  <cell r="I698" t="str">
            <v>N/A</v>
          </cell>
          <cell r="J698" t="str">
            <v>N/A</v>
          </cell>
          <cell r="K698" t="str">
            <v>N/A</v>
          </cell>
          <cell r="L698" t="str">
            <v>N/A</v>
          </cell>
          <cell r="M698" t="str">
            <v>N/A</v>
          </cell>
          <cell r="N698" t="str">
            <v>N/A</v>
          </cell>
          <cell r="O698" t="str">
            <v>N/A</v>
          </cell>
          <cell r="P698" t="str">
            <v>N/A</v>
          </cell>
          <cell r="Q698" t="str">
            <v>N/A</v>
          </cell>
          <cell r="R698" t="str">
            <v>N/A</v>
          </cell>
          <cell r="S698" t="str">
            <v>N/A</v>
          </cell>
          <cell r="T698" t="str">
            <v>N/A</v>
          </cell>
          <cell r="U698" t="str">
            <v>N/A</v>
          </cell>
          <cell r="V698" t="str">
            <v>N/A</v>
          </cell>
          <cell r="W698" t="str">
            <v>N/A</v>
          </cell>
          <cell r="X698" t="str">
            <v>N/A</v>
          </cell>
          <cell r="Y698" t="str">
            <v>N/A</v>
          </cell>
          <cell r="Z698" t="str">
            <v>N/A</v>
          </cell>
          <cell r="AA698" t="str">
            <v>N/A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>
            <v>0</v>
          </cell>
        </row>
        <row r="699">
          <cell r="A699">
            <v>37159</v>
          </cell>
          <cell r="B699" t="str">
            <v>N/A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  <cell r="I699" t="str">
            <v>N/A</v>
          </cell>
          <cell r="J699" t="str">
            <v>N/A</v>
          </cell>
          <cell r="K699" t="str">
            <v>N/A</v>
          </cell>
          <cell r="L699" t="str">
            <v>N/A</v>
          </cell>
          <cell r="M699" t="str">
            <v>N/A</v>
          </cell>
          <cell r="N699" t="str">
            <v>N/A</v>
          </cell>
          <cell r="O699" t="str">
            <v>N/A</v>
          </cell>
          <cell r="P699" t="str">
            <v>N/A</v>
          </cell>
          <cell r="Q699" t="str">
            <v>N/A</v>
          </cell>
          <cell r="R699" t="str">
            <v>N/A</v>
          </cell>
          <cell r="S699" t="str">
            <v>N/A</v>
          </cell>
          <cell r="T699" t="str">
            <v>N/A</v>
          </cell>
          <cell r="U699" t="str">
            <v>N/A</v>
          </cell>
          <cell r="V699" t="str">
            <v>N/A</v>
          </cell>
          <cell r="W699" t="str">
            <v>N/A</v>
          </cell>
          <cell r="X699" t="str">
            <v>N/A</v>
          </cell>
          <cell r="Y699" t="str">
            <v>N/A</v>
          </cell>
          <cell r="Z699" t="str">
            <v>N/A</v>
          </cell>
          <cell r="AA699" t="str">
            <v>N/A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>
            <v>0</v>
          </cell>
        </row>
        <row r="700">
          <cell r="A700">
            <v>37160</v>
          </cell>
          <cell r="B700" t="str">
            <v>N/A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 t="str">
            <v>N/A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  <cell r="X700" t="str">
            <v>N/A</v>
          </cell>
          <cell r="Y700" t="str">
            <v>N/A</v>
          </cell>
          <cell r="Z700" t="str">
            <v>N/A</v>
          </cell>
          <cell r="AA700" t="str">
            <v>N/A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>
            <v>0</v>
          </cell>
        </row>
        <row r="701">
          <cell r="A701">
            <v>37161</v>
          </cell>
          <cell r="B701" t="str">
            <v>N/A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 t="str">
            <v>N/A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  <cell r="X701" t="str">
            <v>N/A</v>
          </cell>
          <cell r="Y701" t="str">
            <v>N/A</v>
          </cell>
          <cell r="Z701" t="str">
            <v>N/A</v>
          </cell>
          <cell r="AA701" t="str">
            <v>N/A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>
            <v>0</v>
          </cell>
        </row>
        <row r="702">
          <cell r="A702">
            <v>37162</v>
          </cell>
          <cell r="B702" t="str">
            <v>N/A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  <cell r="I702" t="str">
            <v>N/A</v>
          </cell>
          <cell r="J702" t="str">
            <v>N/A</v>
          </cell>
          <cell r="K702" t="str">
            <v>N/A</v>
          </cell>
          <cell r="L702" t="str">
            <v>N/A</v>
          </cell>
          <cell r="M702" t="str">
            <v>N/A</v>
          </cell>
          <cell r="N702" t="str">
            <v>N/A</v>
          </cell>
          <cell r="O702" t="str">
            <v>N/A</v>
          </cell>
          <cell r="P702" t="str">
            <v>N/A</v>
          </cell>
          <cell r="Q702" t="str">
            <v>N/A</v>
          </cell>
          <cell r="R702" t="str">
            <v>N/A</v>
          </cell>
          <cell r="S702" t="str">
            <v>N/A</v>
          </cell>
          <cell r="T702" t="str">
            <v>N/A</v>
          </cell>
          <cell r="U702" t="str">
            <v>N/A</v>
          </cell>
          <cell r="V702" t="str">
            <v>N/A</v>
          </cell>
          <cell r="W702" t="str">
            <v>N/A</v>
          </cell>
          <cell r="X702" t="str">
            <v>N/A</v>
          </cell>
          <cell r="Y702" t="str">
            <v>N/A</v>
          </cell>
          <cell r="Z702" t="str">
            <v>N/A</v>
          </cell>
          <cell r="AA702" t="str">
            <v>N/A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>
            <v>0</v>
          </cell>
        </row>
        <row r="703">
          <cell r="A703">
            <v>37163</v>
          </cell>
          <cell r="B703" t="str">
            <v>N/A</v>
          </cell>
          <cell r="C703" t="str">
            <v>N/A</v>
          </cell>
          <cell r="D703" t="str">
            <v>N/A</v>
          </cell>
          <cell r="E703" t="str">
            <v>N/A</v>
          </cell>
          <cell r="F703" t="str">
            <v>N/A</v>
          </cell>
          <cell r="G703" t="str">
            <v>N/A</v>
          </cell>
          <cell r="H703" t="str">
            <v>N/A</v>
          </cell>
          <cell r="I703" t="str">
            <v>N/A</v>
          </cell>
          <cell r="J703" t="str">
            <v>N/A</v>
          </cell>
          <cell r="K703" t="str">
            <v>N/A</v>
          </cell>
          <cell r="L703" t="str">
            <v>N/A</v>
          </cell>
          <cell r="M703" t="str">
            <v>N/A</v>
          </cell>
          <cell r="N703" t="str">
            <v>N/A</v>
          </cell>
          <cell r="O703" t="str">
            <v>N/A</v>
          </cell>
          <cell r="P703" t="str">
            <v>N/A</v>
          </cell>
          <cell r="Q703" t="str">
            <v>N/A</v>
          </cell>
          <cell r="R703" t="str">
            <v>N/A</v>
          </cell>
          <cell r="S703" t="str">
            <v>N/A</v>
          </cell>
          <cell r="T703" t="str">
            <v>N/A</v>
          </cell>
          <cell r="U703" t="str">
            <v>N/A</v>
          </cell>
          <cell r="V703" t="str">
            <v>N/A</v>
          </cell>
          <cell r="W703" t="str">
            <v>N/A</v>
          </cell>
          <cell r="X703" t="str">
            <v>N/A</v>
          </cell>
          <cell r="Y703" t="str">
            <v>N/A</v>
          </cell>
          <cell r="Z703" t="str">
            <v>N/A</v>
          </cell>
          <cell r="AA703" t="str">
            <v>N/A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>
            <v>0</v>
          </cell>
        </row>
        <row r="704">
          <cell r="A704">
            <v>37164</v>
          </cell>
          <cell r="B704" t="str">
            <v>N/A</v>
          </cell>
          <cell r="C704" t="str">
            <v>N/A</v>
          </cell>
          <cell r="D704" t="str">
            <v>N/A</v>
          </cell>
          <cell r="E704" t="str">
            <v>N/A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 t="str">
            <v>N/A</v>
          </cell>
          <cell r="O704" t="str">
            <v>N/A</v>
          </cell>
          <cell r="P704" t="str">
            <v>N/A</v>
          </cell>
          <cell r="Q704" t="str">
            <v>N/A</v>
          </cell>
          <cell r="R704" t="str">
            <v>N/A</v>
          </cell>
          <cell r="S704" t="str">
            <v>N/A</v>
          </cell>
          <cell r="T704" t="str">
            <v>N/A</v>
          </cell>
          <cell r="U704" t="str">
            <v>N/A</v>
          </cell>
          <cell r="V704" t="str">
            <v>N/A</v>
          </cell>
          <cell r="W704" t="str">
            <v>N/A</v>
          </cell>
          <cell r="X704" t="str">
            <v>N/A</v>
          </cell>
          <cell r="Y704" t="str">
            <v>N/A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>
            <v>0</v>
          </cell>
        </row>
        <row r="705">
          <cell r="A705">
            <v>37165</v>
          </cell>
          <cell r="B705" t="str">
            <v>N/A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  <cell r="I705" t="str">
            <v>N/A</v>
          </cell>
          <cell r="J705" t="str">
            <v>N/A</v>
          </cell>
          <cell r="K705" t="str">
            <v>N/A</v>
          </cell>
          <cell r="L705" t="str">
            <v>N/A</v>
          </cell>
          <cell r="M705" t="str">
            <v>N/A</v>
          </cell>
          <cell r="N705" t="str">
            <v>N/A</v>
          </cell>
          <cell r="O705" t="str">
            <v>N/A</v>
          </cell>
          <cell r="P705" t="str">
            <v>N/A</v>
          </cell>
          <cell r="Q705" t="str">
            <v>N/A</v>
          </cell>
          <cell r="R705" t="str">
            <v>N/A</v>
          </cell>
          <cell r="S705" t="str">
            <v>N/A</v>
          </cell>
          <cell r="T705" t="str">
            <v>N/A</v>
          </cell>
          <cell r="U705" t="str">
            <v>N/A</v>
          </cell>
          <cell r="V705" t="str">
            <v>N/A</v>
          </cell>
          <cell r="W705" t="str">
            <v>N/A</v>
          </cell>
          <cell r="X705" t="str">
            <v>N/A</v>
          </cell>
          <cell r="Y705" t="str">
            <v>N/A</v>
          </cell>
          <cell r="Z705" t="str">
            <v>N/A</v>
          </cell>
          <cell r="AA705" t="str">
            <v>N/A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>
            <v>0</v>
          </cell>
        </row>
        <row r="706">
          <cell r="A706">
            <v>37166</v>
          </cell>
          <cell r="B706" t="str">
            <v>N/A</v>
          </cell>
          <cell r="C706" t="str">
            <v>N/A</v>
          </cell>
          <cell r="D706" t="str">
            <v>N/A</v>
          </cell>
          <cell r="E706" t="str">
            <v>N/A</v>
          </cell>
          <cell r="F706" t="str">
            <v>N/A</v>
          </cell>
          <cell r="G706" t="str">
            <v>N/A</v>
          </cell>
          <cell r="H706" t="str">
            <v>N/A</v>
          </cell>
          <cell r="I706" t="str">
            <v>N/A</v>
          </cell>
          <cell r="J706" t="str">
            <v>N/A</v>
          </cell>
          <cell r="K706" t="str">
            <v>N/A</v>
          </cell>
          <cell r="L706" t="str">
            <v>N/A</v>
          </cell>
          <cell r="M706" t="str">
            <v>N/A</v>
          </cell>
          <cell r="N706" t="str">
            <v>N/A</v>
          </cell>
          <cell r="O706" t="str">
            <v>N/A</v>
          </cell>
          <cell r="P706" t="str">
            <v>N/A</v>
          </cell>
          <cell r="Q706" t="str">
            <v>N/A</v>
          </cell>
          <cell r="R706" t="str">
            <v>N/A</v>
          </cell>
          <cell r="S706" t="str">
            <v>N/A</v>
          </cell>
          <cell r="T706" t="str">
            <v>N/A</v>
          </cell>
          <cell r="U706" t="str">
            <v>N/A</v>
          </cell>
          <cell r="V706" t="str">
            <v>N/A</v>
          </cell>
          <cell r="W706" t="str">
            <v>N/A</v>
          </cell>
          <cell r="X706" t="str">
            <v>N/A</v>
          </cell>
          <cell r="Y706" t="str">
            <v>N/A</v>
          </cell>
          <cell r="Z706" t="str">
            <v>N/A</v>
          </cell>
          <cell r="AA706" t="str">
            <v>N/A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>
            <v>0</v>
          </cell>
        </row>
        <row r="707">
          <cell r="A707">
            <v>37167</v>
          </cell>
          <cell r="B707" t="str">
            <v>N/A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  <cell r="I707" t="str">
            <v>N/A</v>
          </cell>
          <cell r="J707" t="str">
            <v>N/A</v>
          </cell>
          <cell r="K707" t="str">
            <v>N/A</v>
          </cell>
          <cell r="L707" t="str">
            <v>N/A</v>
          </cell>
          <cell r="M707" t="str">
            <v>N/A</v>
          </cell>
          <cell r="N707" t="str">
            <v>N/A</v>
          </cell>
          <cell r="O707" t="str">
            <v>N/A</v>
          </cell>
          <cell r="P707" t="str">
            <v>N/A</v>
          </cell>
          <cell r="Q707" t="str">
            <v>N/A</v>
          </cell>
          <cell r="R707" t="str">
            <v>N/A</v>
          </cell>
          <cell r="S707" t="str">
            <v>N/A</v>
          </cell>
          <cell r="T707" t="str">
            <v>N/A</v>
          </cell>
          <cell r="U707" t="str">
            <v>N/A</v>
          </cell>
          <cell r="V707" t="str">
            <v>N/A</v>
          </cell>
          <cell r="W707" t="str">
            <v>N/A</v>
          </cell>
          <cell r="X707" t="str">
            <v>N/A</v>
          </cell>
          <cell r="Y707" t="str">
            <v>N/A</v>
          </cell>
          <cell r="Z707" t="str">
            <v>N/A</v>
          </cell>
          <cell r="AA707" t="str">
            <v>N/A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>
            <v>0</v>
          </cell>
        </row>
        <row r="708">
          <cell r="A708">
            <v>37168</v>
          </cell>
          <cell r="B708" t="str">
            <v>N/A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  <cell r="I708" t="str">
            <v>N/A</v>
          </cell>
          <cell r="J708" t="str">
            <v>N/A</v>
          </cell>
          <cell r="K708" t="str">
            <v>N/A</v>
          </cell>
          <cell r="L708" t="str">
            <v>N/A</v>
          </cell>
          <cell r="M708" t="str">
            <v>N/A</v>
          </cell>
          <cell r="N708" t="str">
            <v>N/A</v>
          </cell>
          <cell r="O708" t="str">
            <v>N/A</v>
          </cell>
          <cell r="P708" t="str">
            <v>N/A</v>
          </cell>
          <cell r="Q708" t="str">
            <v>N/A</v>
          </cell>
          <cell r="R708" t="str">
            <v>N/A</v>
          </cell>
          <cell r="S708" t="str">
            <v>N/A</v>
          </cell>
          <cell r="T708" t="str">
            <v>N/A</v>
          </cell>
          <cell r="U708" t="str">
            <v>N/A</v>
          </cell>
          <cell r="V708" t="str">
            <v>N/A</v>
          </cell>
          <cell r="W708" t="str">
            <v>N/A</v>
          </cell>
          <cell r="X708" t="str">
            <v>N/A</v>
          </cell>
          <cell r="Y708" t="str">
            <v>N/A</v>
          </cell>
          <cell r="Z708" t="str">
            <v>N/A</v>
          </cell>
          <cell r="AA708" t="str">
            <v>N/A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>
            <v>0</v>
          </cell>
        </row>
        <row r="709">
          <cell r="A709">
            <v>37169</v>
          </cell>
          <cell r="B709" t="str">
            <v>N/A</v>
          </cell>
          <cell r="C709" t="str">
            <v>N/A</v>
          </cell>
          <cell r="D709" t="str">
            <v>N/A</v>
          </cell>
          <cell r="E709" t="str">
            <v>N/A</v>
          </cell>
          <cell r="F709" t="str">
            <v>N/A</v>
          </cell>
          <cell r="G709" t="str">
            <v>N/A</v>
          </cell>
          <cell r="H709" t="str">
            <v>N/A</v>
          </cell>
          <cell r="I709" t="str">
            <v>N/A</v>
          </cell>
          <cell r="J709" t="str">
            <v>N/A</v>
          </cell>
          <cell r="K709" t="str">
            <v>N/A</v>
          </cell>
          <cell r="L709" t="str">
            <v>N/A</v>
          </cell>
          <cell r="M709" t="str">
            <v>N/A</v>
          </cell>
          <cell r="N709" t="str">
            <v>N/A</v>
          </cell>
          <cell r="O709" t="str">
            <v>N/A</v>
          </cell>
          <cell r="P709" t="str">
            <v>N/A</v>
          </cell>
          <cell r="Q709" t="str">
            <v>N/A</v>
          </cell>
          <cell r="R709" t="str">
            <v>N/A</v>
          </cell>
          <cell r="S709" t="str">
            <v>N/A</v>
          </cell>
          <cell r="T709" t="str">
            <v>N/A</v>
          </cell>
          <cell r="U709" t="str">
            <v>N/A</v>
          </cell>
          <cell r="V709" t="str">
            <v>N/A</v>
          </cell>
          <cell r="W709" t="str">
            <v>N/A</v>
          </cell>
          <cell r="X709" t="str">
            <v>N/A</v>
          </cell>
          <cell r="Y709" t="str">
            <v>N/A</v>
          </cell>
          <cell r="Z709" t="str">
            <v>N/A</v>
          </cell>
          <cell r="AA709" t="str">
            <v>N/A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>
            <v>0</v>
          </cell>
        </row>
        <row r="710">
          <cell r="A710">
            <v>37170</v>
          </cell>
          <cell r="B710" t="str">
            <v>N/A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  <cell r="I710" t="str">
            <v>N/A</v>
          </cell>
          <cell r="J710" t="str">
            <v>N/A</v>
          </cell>
          <cell r="K710" t="str">
            <v>N/A</v>
          </cell>
          <cell r="L710" t="str">
            <v>N/A</v>
          </cell>
          <cell r="M710" t="str">
            <v>N/A</v>
          </cell>
          <cell r="N710" t="str">
            <v>N/A</v>
          </cell>
          <cell r="O710" t="str">
            <v>N/A</v>
          </cell>
          <cell r="P710" t="str">
            <v>N/A</v>
          </cell>
          <cell r="Q710" t="str">
            <v>N/A</v>
          </cell>
          <cell r="R710" t="str">
            <v>N/A</v>
          </cell>
          <cell r="S710" t="str">
            <v>N/A</v>
          </cell>
          <cell r="T710" t="str">
            <v>N/A</v>
          </cell>
          <cell r="U710" t="str">
            <v>N/A</v>
          </cell>
          <cell r="V710" t="str">
            <v>N/A</v>
          </cell>
          <cell r="W710" t="str">
            <v>N/A</v>
          </cell>
          <cell r="X710" t="str">
            <v>N/A</v>
          </cell>
          <cell r="Y710" t="str">
            <v>N/A</v>
          </cell>
          <cell r="Z710" t="str">
            <v>N/A</v>
          </cell>
          <cell r="AA710" t="str">
            <v>N/A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>
            <v>0</v>
          </cell>
        </row>
        <row r="711">
          <cell r="A711">
            <v>37171</v>
          </cell>
          <cell r="B711" t="str">
            <v>N/A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  <cell r="I711" t="str">
            <v>N/A</v>
          </cell>
          <cell r="J711" t="str">
            <v>N/A</v>
          </cell>
          <cell r="K711" t="str">
            <v>N/A</v>
          </cell>
          <cell r="L711" t="str">
            <v>N/A</v>
          </cell>
          <cell r="M711" t="str">
            <v>N/A</v>
          </cell>
          <cell r="N711" t="str">
            <v>N/A</v>
          </cell>
          <cell r="O711" t="str">
            <v>N/A</v>
          </cell>
          <cell r="P711" t="str">
            <v>N/A</v>
          </cell>
          <cell r="Q711" t="str">
            <v>N/A</v>
          </cell>
          <cell r="R711" t="str">
            <v>N/A</v>
          </cell>
          <cell r="S711" t="str">
            <v>N/A</v>
          </cell>
          <cell r="T711" t="str">
            <v>N/A</v>
          </cell>
          <cell r="U711" t="str">
            <v>N/A</v>
          </cell>
          <cell r="V711" t="str">
            <v>N/A</v>
          </cell>
          <cell r="W711" t="str">
            <v>N/A</v>
          </cell>
          <cell r="X711" t="str">
            <v>N/A</v>
          </cell>
          <cell r="Y711" t="str">
            <v>N/A</v>
          </cell>
          <cell r="Z711" t="str">
            <v>N/A</v>
          </cell>
          <cell r="AA711" t="str">
            <v>N/A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>
            <v>0</v>
          </cell>
        </row>
        <row r="712">
          <cell r="A712">
            <v>37172</v>
          </cell>
          <cell r="B712" t="str">
            <v>N/A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  <cell r="I712" t="str">
            <v>N/A</v>
          </cell>
          <cell r="J712" t="str">
            <v>N/A</v>
          </cell>
          <cell r="K712" t="str">
            <v>N/A</v>
          </cell>
          <cell r="L712" t="str">
            <v>N/A</v>
          </cell>
          <cell r="M712" t="str">
            <v>N/A</v>
          </cell>
          <cell r="N712" t="str">
            <v>N/A</v>
          </cell>
          <cell r="O712" t="str">
            <v>N/A</v>
          </cell>
          <cell r="P712" t="str">
            <v>N/A</v>
          </cell>
          <cell r="Q712" t="str">
            <v>N/A</v>
          </cell>
          <cell r="R712" t="str">
            <v>N/A</v>
          </cell>
          <cell r="S712" t="str">
            <v>N/A</v>
          </cell>
          <cell r="T712" t="str">
            <v>N/A</v>
          </cell>
          <cell r="U712" t="str">
            <v>N/A</v>
          </cell>
          <cell r="V712" t="str">
            <v>N/A</v>
          </cell>
          <cell r="W712" t="str">
            <v>N/A</v>
          </cell>
          <cell r="X712" t="str">
            <v>N/A</v>
          </cell>
          <cell r="Y712" t="str">
            <v>N/A</v>
          </cell>
          <cell r="Z712" t="str">
            <v>N/A</v>
          </cell>
          <cell r="AA712" t="str">
            <v>N/A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>
            <v>0</v>
          </cell>
        </row>
        <row r="713">
          <cell r="A713">
            <v>37173</v>
          </cell>
          <cell r="B713" t="str">
            <v>N/A</v>
          </cell>
          <cell r="C713" t="str">
            <v>N/A</v>
          </cell>
          <cell r="D713" t="str">
            <v>N/A</v>
          </cell>
          <cell r="E713" t="str">
            <v>N/A</v>
          </cell>
          <cell r="F713" t="str">
            <v>N/A</v>
          </cell>
          <cell r="G713" t="str">
            <v>N/A</v>
          </cell>
          <cell r="H713" t="str">
            <v>N/A</v>
          </cell>
          <cell r="I713" t="str">
            <v>N/A</v>
          </cell>
          <cell r="J713" t="str">
            <v>N/A</v>
          </cell>
          <cell r="K713" t="str">
            <v>N/A</v>
          </cell>
          <cell r="L713" t="str">
            <v>N/A</v>
          </cell>
          <cell r="M713" t="str">
            <v>N/A</v>
          </cell>
          <cell r="N713" t="str">
            <v>N/A</v>
          </cell>
          <cell r="O713" t="str">
            <v>N/A</v>
          </cell>
          <cell r="P713" t="str">
            <v>N/A</v>
          </cell>
          <cell r="Q713" t="str">
            <v>N/A</v>
          </cell>
          <cell r="R713" t="str">
            <v>N/A</v>
          </cell>
          <cell r="S713" t="str">
            <v>N/A</v>
          </cell>
          <cell r="T713" t="str">
            <v>N/A</v>
          </cell>
          <cell r="U713" t="str">
            <v>N/A</v>
          </cell>
          <cell r="V713" t="str">
            <v>N/A</v>
          </cell>
          <cell r="W713" t="str">
            <v>N/A</v>
          </cell>
          <cell r="X713" t="str">
            <v>N/A</v>
          </cell>
          <cell r="Y713" t="str">
            <v>N/A</v>
          </cell>
          <cell r="Z713" t="str">
            <v>N/A</v>
          </cell>
          <cell r="AA713" t="str">
            <v>N/A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>
            <v>0</v>
          </cell>
        </row>
        <row r="714">
          <cell r="A714">
            <v>37174</v>
          </cell>
          <cell r="B714" t="str">
            <v>N/A</v>
          </cell>
          <cell r="C714" t="str">
            <v>N/A</v>
          </cell>
          <cell r="D714" t="str">
            <v>N/A</v>
          </cell>
          <cell r="E714" t="str">
            <v>N/A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 t="str">
            <v>N/A</v>
          </cell>
          <cell r="O714" t="str">
            <v>N/A</v>
          </cell>
          <cell r="P714" t="str">
            <v>N/A</v>
          </cell>
          <cell r="Q714" t="str">
            <v>N/A</v>
          </cell>
          <cell r="R714" t="str">
            <v>N/A</v>
          </cell>
          <cell r="S714" t="str">
            <v>N/A</v>
          </cell>
          <cell r="T714" t="str">
            <v>N/A</v>
          </cell>
          <cell r="U714" t="str">
            <v>N/A</v>
          </cell>
          <cell r="V714" t="str">
            <v>N/A</v>
          </cell>
          <cell r="W714" t="str">
            <v>N/A</v>
          </cell>
          <cell r="X714" t="str">
            <v>N/A</v>
          </cell>
          <cell r="Y714" t="str">
            <v>N/A</v>
          </cell>
          <cell r="Z714" t="str">
            <v>N/A</v>
          </cell>
          <cell r="AA714" t="str">
            <v>N/A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>
            <v>0</v>
          </cell>
        </row>
        <row r="715">
          <cell r="A715">
            <v>37175</v>
          </cell>
          <cell r="B715" t="str">
            <v>N/A</v>
          </cell>
          <cell r="C715" t="str">
            <v>N/A</v>
          </cell>
          <cell r="D715" t="str">
            <v>N/A</v>
          </cell>
          <cell r="E715" t="str">
            <v>N/A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 t="str">
            <v>N/A</v>
          </cell>
          <cell r="O715" t="str">
            <v>N/A</v>
          </cell>
          <cell r="P715" t="str">
            <v>N/A</v>
          </cell>
          <cell r="Q715" t="str">
            <v>N/A</v>
          </cell>
          <cell r="R715" t="str">
            <v>N/A</v>
          </cell>
          <cell r="S715" t="str">
            <v>N/A</v>
          </cell>
          <cell r="T715" t="str">
            <v>N/A</v>
          </cell>
          <cell r="U715" t="str">
            <v>N/A</v>
          </cell>
          <cell r="V715" t="str">
            <v>N/A</v>
          </cell>
          <cell r="W715" t="str">
            <v>N/A</v>
          </cell>
          <cell r="X715" t="str">
            <v>N/A</v>
          </cell>
          <cell r="Y715" t="str">
            <v>N/A</v>
          </cell>
          <cell r="Z715" t="str">
            <v>N/A</v>
          </cell>
          <cell r="AA715" t="str">
            <v>N/A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>
            <v>0</v>
          </cell>
        </row>
        <row r="716">
          <cell r="A716">
            <v>37176</v>
          </cell>
          <cell r="B716" t="str">
            <v>N/A</v>
          </cell>
          <cell r="C716" t="str">
            <v>N/A</v>
          </cell>
          <cell r="D716" t="str">
            <v>N/A</v>
          </cell>
          <cell r="E716" t="str">
            <v>N/A</v>
          </cell>
          <cell r="F716" t="str">
            <v>N/A</v>
          </cell>
          <cell r="G716" t="str">
            <v>N/A</v>
          </cell>
          <cell r="H716" t="str">
            <v>N/A</v>
          </cell>
          <cell r="I716" t="str">
            <v>N/A</v>
          </cell>
          <cell r="J716" t="str">
            <v>N/A</v>
          </cell>
          <cell r="K716" t="str">
            <v>N/A</v>
          </cell>
          <cell r="L716" t="str">
            <v>N/A</v>
          </cell>
          <cell r="M716" t="str">
            <v>N/A</v>
          </cell>
          <cell r="N716" t="str">
            <v>N/A</v>
          </cell>
          <cell r="O716" t="str">
            <v>N/A</v>
          </cell>
          <cell r="P716" t="str">
            <v>N/A</v>
          </cell>
          <cell r="Q716" t="str">
            <v>N/A</v>
          </cell>
          <cell r="R716" t="str">
            <v>N/A</v>
          </cell>
          <cell r="S716" t="str">
            <v>N/A</v>
          </cell>
          <cell r="T716" t="str">
            <v>N/A</v>
          </cell>
          <cell r="U716" t="str">
            <v>N/A</v>
          </cell>
          <cell r="V716" t="str">
            <v>N/A</v>
          </cell>
          <cell r="W716" t="str">
            <v>N/A</v>
          </cell>
          <cell r="X716" t="str">
            <v>N/A</v>
          </cell>
          <cell r="Y716" t="str">
            <v>N/A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>
            <v>0</v>
          </cell>
        </row>
        <row r="717">
          <cell r="A717">
            <v>37177</v>
          </cell>
          <cell r="B717" t="str">
            <v>N/A</v>
          </cell>
          <cell r="C717" t="str">
            <v>N/A</v>
          </cell>
          <cell r="D717" t="str">
            <v>N/A</v>
          </cell>
          <cell r="E717" t="str">
            <v>N/A</v>
          </cell>
          <cell r="F717" t="str">
            <v>N/A</v>
          </cell>
          <cell r="G717" t="str">
            <v>N/A</v>
          </cell>
          <cell r="H717" t="str">
            <v>N/A</v>
          </cell>
          <cell r="I717" t="str">
            <v>N/A</v>
          </cell>
          <cell r="J717" t="str">
            <v>N/A</v>
          </cell>
          <cell r="K717" t="str">
            <v>N/A</v>
          </cell>
          <cell r="L717" t="str">
            <v>N/A</v>
          </cell>
          <cell r="M717" t="str">
            <v>N/A</v>
          </cell>
          <cell r="N717" t="str">
            <v>N/A</v>
          </cell>
          <cell r="O717" t="str">
            <v>N/A</v>
          </cell>
          <cell r="P717" t="str">
            <v>N/A</v>
          </cell>
          <cell r="Q717" t="str">
            <v>N/A</v>
          </cell>
          <cell r="R717" t="str">
            <v>N/A</v>
          </cell>
          <cell r="S717" t="str">
            <v>N/A</v>
          </cell>
          <cell r="T717" t="str">
            <v>N/A</v>
          </cell>
          <cell r="U717" t="str">
            <v>N/A</v>
          </cell>
          <cell r="V717" t="str">
            <v>N/A</v>
          </cell>
          <cell r="W717" t="str">
            <v>N/A</v>
          </cell>
          <cell r="X717" t="str">
            <v>N/A</v>
          </cell>
          <cell r="Y717" t="str">
            <v>N/A</v>
          </cell>
          <cell r="Z717" t="str">
            <v>N/A</v>
          </cell>
          <cell r="AA717" t="str">
            <v>N/A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>
            <v>0</v>
          </cell>
        </row>
        <row r="718">
          <cell r="A718">
            <v>37178</v>
          </cell>
          <cell r="B718" t="str">
            <v>N/A</v>
          </cell>
          <cell r="C718" t="str">
            <v>N/A</v>
          </cell>
          <cell r="D718" t="str">
            <v>N/A</v>
          </cell>
          <cell r="E718" t="str">
            <v>N/A</v>
          </cell>
          <cell r="F718" t="str">
            <v>N/A</v>
          </cell>
          <cell r="G718" t="str">
            <v>N/A</v>
          </cell>
          <cell r="H718" t="str">
            <v>N/A</v>
          </cell>
          <cell r="I718" t="str">
            <v>N/A</v>
          </cell>
          <cell r="J718" t="str">
            <v>N/A</v>
          </cell>
          <cell r="K718" t="str">
            <v>N/A</v>
          </cell>
          <cell r="L718" t="str">
            <v>N/A</v>
          </cell>
          <cell r="M718" t="str">
            <v>N/A</v>
          </cell>
          <cell r="N718" t="str">
            <v>N/A</v>
          </cell>
          <cell r="O718" t="str">
            <v>N/A</v>
          </cell>
          <cell r="P718" t="str">
            <v>N/A</v>
          </cell>
          <cell r="Q718" t="str">
            <v>N/A</v>
          </cell>
          <cell r="R718" t="str">
            <v>N/A</v>
          </cell>
          <cell r="S718" t="str">
            <v>N/A</v>
          </cell>
          <cell r="T718" t="str">
            <v>N/A</v>
          </cell>
          <cell r="U718" t="str">
            <v>N/A</v>
          </cell>
          <cell r="V718" t="str">
            <v>N/A</v>
          </cell>
          <cell r="W718" t="str">
            <v>N/A</v>
          </cell>
          <cell r="X718" t="str">
            <v>N/A</v>
          </cell>
          <cell r="Y718" t="str">
            <v>N/A</v>
          </cell>
          <cell r="Z718" t="str">
            <v>N/A</v>
          </cell>
          <cell r="AA718" t="str">
            <v>N/A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>
            <v>0</v>
          </cell>
        </row>
        <row r="719">
          <cell r="A719">
            <v>37179</v>
          </cell>
          <cell r="B719" t="str">
            <v>N/A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  <cell r="N719" t="str">
            <v>N/A</v>
          </cell>
          <cell r="O719" t="str">
            <v>N/A</v>
          </cell>
          <cell r="P719" t="str">
            <v>N/A</v>
          </cell>
          <cell r="Q719" t="str">
            <v>N/A</v>
          </cell>
          <cell r="R719" t="str">
            <v>N/A</v>
          </cell>
          <cell r="S719" t="str">
            <v>N/A</v>
          </cell>
          <cell r="T719" t="str">
            <v>N/A</v>
          </cell>
          <cell r="U719" t="str">
            <v>N/A</v>
          </cell>
          <cell r="V719" t="str">
            <v>N/A</v>
          </cell>
          <cell r="W719" t="str">
            <v>N/A</v>
          </cell>
          <cell r="X719" t="str">
            <v>N/A</v>
          </cell>
          <cell r="Y719" t="str">
            <v>N/A</v>
          </cell>
          <cell r="Z719" t="str">
            <v>N/A</v>
          </cell>
          <cell r="AA719" t="str">
            <v>N/A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>
            <v>0</v>
          </cell>
        </row>
        <row r="720">
          <cell r="A720">
            <v>37180</v>
          </cell>
          <cell r="B720" t="str">
            <v>N/A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  <cell r="I720" t="str">
            <v>N/A</v>
          </cell>
          <cell r="J720" t="str">
            <v>N/A</v>
          </cell>
          <cell r="K720" t="str">
            <v>N/A</v>
          </cell>
          <cell r="L720" t="str">
            <v>N/A</v>
          </cell>
          <cell r="M720" t="str">
            <v>N/A</v>
          </cell>
          <cell r="N720" t="str">
            <v>N/A</v>
          </cell>
          <cell r="O720" t="str">
            <v>N/A</v>
          </cell>
          <cell r="P720" t="str">
            <v>N/A</v>
          </cell>
          <cell r="Q720" t="str">
            <v>N/A</v>
          </cell>
          <cell r="R720" t="str">
            <v>N/A</v>
          </cell>
          <cell r="S720" t="str">
            <v>N/A</v>
          </cell>
          <cell r="T720" t="str">
            <v>N/A</v>
          </cell>
          <cell r="U720" t="str">
            <v>N/A</v>
          </cell>
          <cell r="V720" t="str">
            <v>N/A</v>
          </cell>
          <cell r="W720" t="str">
            <v>N/A</v>
          </cell>
          <cell r="X720" t="str">
            <v>N/A</v>
          </cell>
          <cell r="Y720" t="str">
            <v>N/A</v>
          </cell>
          <cell r="Z720" t="str">
            <v>N/A</v>
          </cell>
          <cell r="AA720" t="str">
            <v>N/A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>
            <v>0</v>
          </cell>
        </row>
        <row r="721">
          <cell r="A721">
            <v>37181</v>
          </cell>
          <cell r="B721" t="str">
            <v>N/A</v>
          </cell>
          <cell r="C721" t="str">
            <v>N/A</v>
          </cell>
          <cell r="D721" t="str">
            <v>N/A</v>
          </cell>
          <cell r="E721" t="str">
            <v>N/A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 t="str">
            <v>N/A</v>
          </cell>
          <cell r="O721" t="str">
            <v>N/A</v>
          </cell>
          <cell r="P721" t="str">
            <v>N/A</v>
          </cell>
          <cell r="Q721" t="str">
            <v>N/A</v>
          </cell>
          <cell r="R721" t="str">
            <v>N/A</v>
          </cell>
          <cell r="S721" t="str">
            <v>N/A</v>
          </cell>
          <cell r="T721" t="str">
            <v>N/A</v>
          </cell>
          <cell r="U721" t="str">
            <v>N/A</v>
          </cell>
          <cell r="V721" t="str">
            <v>N/A</v>
          </cell>
          <cell r="W721" t="str">
            <v>N/A</v>
          </cell>
          <cell r="X721" t="str">
            <v>N/A</v>
          </cell>
          <cell r="Y721" t="str">
            <v>N/A</v>
          </cell>
          <cell r="Z721" t="str">
            <v>N/A</v>
          </cell>
          <cell r="AA721" t="str">
            <v>N/A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>
            <v>0</v>
          </cell>
        </row>
        <row r="722">
          <cell r="A722">
            <v>37182</v>
          </cell>
          <cell r="B722" t="str">
            <v>N/A</v>
          </cell>
          <cell r="C722" t="str">
            <v>N/A</v>
          </cell>
          <cell r="D722" t="str">
            <v>N/A</v>
          </cell>
          <cell r="E722" t="str">
            <v>N/A</v>
          </cell>
          <cell r="F722" t="str">
            <v>N/A</v>
          </cell>
          <cell r="G722" t="str">
            <v>N/A</v>
          </cell>
          <cell r="H722" t="str">
            <v>N/A</v>
          </cell>
          <cell r="I722" t="str">
            <v>N/A</v>
          </cell>
          <cell r="J722" t="str">
            <v>N/A</v>
          </cell>
          <cell r="K722" t="str">
            <v>N/A</v>
          </cell>
          <cell r="L722" t="str">
            <v>N/A</v>
          </cell>
          <cell r="M722" t="str">
            <v>N/A</v>
          </cell>
          <cell r="N722" t="str">
            <v>N/A</v>
          </cell>
          <cell r="O722" t="str">
            <v>N/A</v>
          </cell>
          <cell r="P722" t="str">
            <v>N/A</v>
          </cell>
          <cell r="Q722" t="str">
            <v>N/A</v>
          </cell>
          <cell r="R722" t="str">
            <v>N/A</v>
          </cell>
          <cell r="S722" t="str">
            <v>N/A</v>
          </cell>
          <cell r="T722" t="str">
            <v>N/A</v>
          </cell>
          <cell r="U722" t="str">
            <v>N/A</v>
          </cell>
          <cell r="V722" t="str">
            <v>N/A</v>
          </cell>
          <cell r="W722" t="str">
            <v>N/A</v>
          </cell>
          <cell r="X722" t="str">
            <v>N/A</v>
          </cell>
          <cell r="Y722" t="str">
            <v>N/A</v>
          </cell>
          <cell r="Z722" t="str">
            <v>N/A</v>
          </cell>
          <cell r="AA722" t="str">
            <v>N/A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>
            <v>0</v>
          </cell>
        </row>
        <row r="723">
          <cell r="A723">
            <v>37183</v>
          </cell>
          <cell r="B723" t="str">
            <v>N/A</v>
          </cell>
          <cell r="C723" t="str">
            <v>N/A</v>
          </cell>
          <cell r="D723" t="str">
            <v>N/A</v>
          </cell>
          <cell r="E723" t="str">
            <v>N/A</v>
          </cell>
          <cell r="F723" t="str">
            <v>N/A</v>
          </cell>
          <cell r="G723" t="str">
            <v>N/A</v>
          </cell>
          <cell r="H723" t="str">
            <v>N/A</v>
          </cell>
          <cell r="I723" t="str">
            <v>N/A</v>
          </cell>
          <cell r="J723" t="str">
            <v>N/A</v>
          </cell>
          <cell r="K723" t="str">
            <v>N/A</v>
          </cell>
          <cell r="L723" t="str">
            <v>N/A</v>
          </cell>
          <cell r="M723" t="str">
            <v>N/A</v>
          </cell>
          <cell r="N723" t="str">
            <v>N/A</v>
          </cell>
          <cell r="O723" t="str">
            <v>N/A</v>
          </cell>
          <cell r="P723" t="str">
            <v>N/A</v>
          </cell>
          <cell r="Q723" t="str">
            <v>N/A</v>
          </cell>
          <cell r="R723" t="str">
            <v>N/A</v>
          </cell>
          <cell r="S723" t="str">
            <v>N/A</v>
          </cell>
          <cell r="T723" t="str">
            <v>N/A</v>
          </cell>
          <cell r="U723" t="str">
            <v>N/A</v>
          </cell>
          <cell r="V723" t="str">
            <v>N/A</v>
          </cell>
          <cell r="W723" t="str">
            <v>N/A</v>
          </cell>
          <cell r="X723" t="str">
            <v>N/A</v>
          </cell>
          <cell r="Y723" t="str">
            <v>N/A</v>
          </cell>
          <cell r="Z723" t="str">
            <v>N/A</v>
          </cell>
          <cell r="AA723" t="str">
            <v>N/A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>
            <v>0</v>
          </cell>
        </row>
        <row r="724">
          <cell r="A724">
            <v>37184</v>
          </cell>
          <cell r="B724" t="str">
            <v>N/A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 t="str">
            <v>N/A</v>
          </cell>
          <cell r="O724" t="str">
            <v>N/A</v>
          </cell>
          <cell r="P724" t="str">
            <v>N/A</v>
          </cell>
          <cell r="Q724" t="str">
            <v>N/A</v>
          </cell>
          <cell r="R724" t="str">
            <v>N/A</v>
          </cell>
          <cell r="S724" t="str">
            <v>N/A</v>
          </cell>
          <cell r="T724" t="str">
            <v>N/A</v>
          </cell>
          <cell r="U724" t="str">
            <v>N/A</v>
          </cell>
          <cell r="V724" t="str">
            <v>N/A</v>
          </cell>
          <cell r="W724" t="str">
            <v>N/A</v>
          </cell>
          <cell r="X724" t="str">
            <v>N/A</v>
          </cell>
          <cell r="Y724" t="str">
            <v>N/A</v>
          </cell>
          <cell r="Z724" t="str">
            <v>N/A</v>
          </cell>
          <cell r="AA724" t="str">
            <v>N/A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>
            <v>0</v>
          </cell>
        </row>
        <row r="725">
          <cell r="A725">
            <v>37185</v>
          </cell>
          <cell r="B725" t="str">
            <v>N/A</v>
          </cell>
          <cell r="C725" t="str">
            <v>N/A</v>
          </cell>
          <cell r="D725" t="str">
            <v>N/A</v>
          </cell>
          <cell r="E725" t="str">
            <v>N/A</v>
          </cell>
          <cell r="F725" t="str">
            <v>N/A</v>
          </cell>
          <cell r="G725" t="str">
            <v>N/A</v>
          </cell>
          <cell r="H725" t="str">
            <v>N/A</v>
          </cell>
          <cell r="I725" t="str">
            <v>N/A</v>
          </cell>
          <cell r="J725" t="str">
            <v>N/A</v>
          </cell>
          <cell r="K725" t="str">
            <v>N/A</v>
          </cell>
          <cell r="L725" t="str">
            <v>N/A</v>
          </cell>
          <cell r="M725" t="str">
            <v>N/A</v>
          </cell>
          <cell r="N725" t="str">
            <v>N/A</v>
          </cell>
          <cell r="O725" t="str">
            <v>N/A</v>
          </cell>
          <cell r="P725" t="str">
            <v>N/A</v>
          </cell>
          <cell r="Q725" t="str">
            <v>N/A</v>
          </cell>
          <cell r="R725" t="str">
            <v>N/A</v>
          </cell>
          <cell r="S725" t="str">
            <v>N/A</v>
          </cell>
          <cell r="T725" t="str">
            <v>N/A</v>
          </cell>
          <cell r="U725" t="str">
            <v>N/A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Z725" t="str">
            <v>N/A</v>
          </cell>
          <cell r="AA725" t="str">
            <v>N/A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>
            <v>0</v>
          </cell>
        </row>
        <row r="726">
          <cell r="A726">
            <v>37186</v>
          </cell>
          <cell r="B726" t="str">
            <v>N/A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 t="str">
            <v>N/A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Z726" t="str">
            <v>N/A</v>
          </cell>
          <cell r="AA726" t="str">
            <v>N/A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>
            <v>0</v>
          </cell>
        </row>
        <row r="727">
          <cell r="A727">
            <v>37187</v>
          </cell>
          <cell r="B727" t="str">
            <v>N/A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 t="str">
            <v>N/A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Z727" t="str">
            <v>N/A</v>
          </cell>
          <cell r="AA727" t="str">
            <v>N/A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>
            <v>0</v>
          </cell>
        </row>
        <row r="728">
          <cell r="A728">
            <v>37188</v>
          </cell>
          <cell r="B728" t="str">
            <v>N/A</v>
          </cell>
          <cell r="C728" t="str">
            <v>N/A</v>
          </cell>
          <cell r="D728" t="str">
            <v>N/A</v>
          </cell>
          <cell r="E728" t="str">
            <v>N/A</v>
          </cell>
          <cell r="F728" t="str">
            <v>N/A</v>
          </cell>
          <cell r="G728" t="str">
            <v>N/A</v>
          </cell>
          <cell r="H728" t="str">
            <v>N/A</v>
          </cell>
          <cell r="I728" t="str">
            <v>N/A</v>
          </cell>
          <cell r="J728" t="str">
            <v>N/A</v>
          </cell>
          <cell r="K728" t="str">
            <v>N/A</v>
          </cell>
          <cell r="L728" t="str">
            <v>N/A</v>
          </cell>
          <cell r="M728" t="str">
            <v>N/A</v>
          </cell>
          <cell r="N728" t="str">
            <v>N/A</v>
          </cell>
          <cell r="O728" t="str">
            <v>N/A</v>
          </cell>
          <cell r="P728" t="str">
            <v>N/A</v>
          </cell>
          <cell r="Q728" t="str">
            <v>N/A</v>
          </cell>
          <cell r="R728" t="str">
            <v>N/A</v>
          </cell>
          <cell r="S728" t="str">
            <v>N/A</v>
          </cell>
          <cell r="T728" t="str">
            <v>N/A</v>
          </cell>
          <cell r="U728" t="str">
            <v>N/A</v>
          </cell>
          <cell r="V728" t="str">
            <v>N/A</v>
          </cell>
          <cell r="W728" t="str">
            <v>N/A</v>
          </cell>
          <cell r="X728" t="str">
            <v>N/A</v>
          </cell>
          <cell r="Y728" t="str">
            <v>N/A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>
            <v>0</v>
          </cell>
        </row>
        <row r="729">
          <cell r="A729">
            <v>37189</v>
          </cell>
          <cell r="B729" t="str">
            <v>N/A</v>
          </cell>
          <cell r="C729" t="str">
            <v>N/A</v>
          </cell>
          <cell r="D729" t="str">
            <v>N/A</v>
          </cell>
          <cell r="E729" t="str">
            <v>N/A</v>
          </cell>
          <cell r="F729" t="str">
            <v>N/A</v>
          </cell>
          <cell r="G729" t="str">
            <v>N/A</v>
          </cell>
          <cell r="H729" t="str">
            <v>N/A</v>
          </cell>
          <cell r="I729" t="str">
            <v>N/A</v>
          </cell>
          <cell r="J729" t="str">
            <v>N/A</v>
          </cell>
          <cell r="K729" t="str">
            <v>N/A</v>
          </cell>
          <cell r="L729" t="str">
            <v>N/A</v>
          </cell>
          <cell r="M729" t="str">
            <v>N/A</v>
          </cell>
          <cell r="N729" t="str">
            <v>N/A</v>
          </cell>
          <cell r="O729" t="str">
            <v>N/A</v>
          </cell>
          <cell r="P729" t="str">
            <v>N/A</v>
          </cell>
          <cell r="Q729" t="str">
            <v>N/A</v>
          </cell>
          <cell r="R729" t="str">
            <v>N/A</v>
          </cell>
          <cell r="S729" t="str">
            <v>N/A</v>
          </cell>
          <cell r="T729" t="str">
            <v>N/A</v>
          </cell>
          <cell r="U729" t="str">
            <v>N/A</v>
          </cell>
          <cell r="V729" t="str">
            <v>N/A</v>
          </cell>
          <cell r="W729" t="str">
            <v>N/A</v>
          </cell>
          <cell r="X729" t="str">
            <v>N/A</v>
          </cell>
          <cell r="Y729" t="str">
            <v>N/A</v>
          </cell>
          <cell r="Z729" t="str">
            <v>N/A</v>
          </cell>
          <cell r="AA729" t="str">
            <v>N/A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>
            <v>0</v>
          </cell>
        </row>
        <row r="730">
          <cell r="A730">
            <v>37190</v>
          </cell>
          <cell r="B730" t="str">
            <v>N/A</v>
          </cell>
          <cell r="C730" t="str">
            <v>N/A</v>
          </cell>
          <cell r="D730" t="str">
            <v>N/A</v>
          </cell>
          <cell r="E730" t="str">
            <v>N/A</v>
          </cell>
          <cell r="F730" t="str">
            <v>N/A</v>
          </cell>
          <cell r="G730" t="str">
            <v>N/A</v>
          </cell>
          <cell r="H730" t="str">
            <v>N/A</v>
          </cell>
          <cell r="I730" t="str">
            <v>N/A</v>
          </cell>
          <cell r="J730" t="str">
            <v>N/A</v>
          </cell>
          <cell r="K730" t="str">
            <v>N/A</v>
          </cell>
          <cell r="L730" t="str">
            <v>N/A</v>
          </cell>
          <cell r="M730" t="str">
            <v>N/A</v>
          </cell>
          <cell r="N730" t="str">
            <v>N/A</v>
          </cell>
          <cell r="O730" t="str">
            <v>N/A</v>
          </cell>
          <cell r="P730" t="str">
            <v>N/A</v>
          </cell>
          <cell r="Q730" t="str">
            <v>N/A</v>
          </cell>
          <cell r="R730" t="str">
            <v>N/A</v>
          </cell>
          <cell r="S730" t="str">
            <v>N/A</v>
          </cell>
          <cell r="T730" t="str">
            <v>N/A</v>
          </cell>
          <cell r="U730" t="str">
            <v>N/A</v>
          </cell>
          <cell r="V730" t="str">
            <v>N/A</v>
          </cell>
          <cell r="W730" t="str">
            <v>N/A</v>
          </cell>
          <cell r="X730" t="str">
            <v>N/A</v>
          </cell>
          <cell r="Y730" t="str">
            <v>N/A</v>
          </cell>
          <cell r="Z730" t="str">
            <v>N/A</v>
          </cell>
          <cell r="AA730" t="str">
            <v>N/A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>
            <v>0</v>
          </cell>
        </row>
        <row r="731">
          <cell r="A731">
            <v>37191</v>
          </cell>
          <cell r="B731" t="str">
            <v>N/A</v>
          </cell>
          <cell r="C731" t="str">
            <v>N/A</v>
          </cell>
          <cell r="D731" t="str">
            <v>N/A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  <cell r="I731" t="str">
            <v>N/A</v>
          </cell>
          <cell r="J731" t="str">
            <v>N/A</v>
          </cell>
          <cell r="K731" t="str">
            <v>N/A</v>
          </cell>
          <cell r="L731" t="str">
            <v>N/A</v>
          </cell>
          <cell r="M731" t="str">
            <v>N/A</v>
          </cell>
          <cell r="N731" t="str">
            <v>N/A</v>
          </cell>
          <cell r="O731" t="str">
            <v>N/A</v>
          </cell>
          <cell r="P731" t="str">
            <v>N/A</v>
          </cell>
          <cell r="Q731" t="str">
            <v>N/A</v>
          </cell>
          <cell r="R731" t="str">
            <v>N/A</v>
          </cell>
          <cell r="S731" t="str">
            <v>N/A</v>
          </cell>
          <cell r="T731" t="str">
            <v>N/A</v>
          </cell>
          <cell r="U731" t="str">
            <v>N/A</v>
          </cell>
          <cell r="V731" t="str">
            <v>N/A</v>
          </cell>
          <cell r="W731" t="str">
            <v>N/A</v>
          </cell>
          <cell r="X731" t="str">
            <v>N/A</v>
          </cell>
          <cell r="Y731" t="str">
            <v>N/A</v>
          </cell>
          <cell r="Z731" t="str">
            <v>N/A</v>
          </cell>
          <cell r="AA731" t="str">
            <v>N/A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>
            <v>0</v>
          </cell>
        </row>
        <row r="732">
          <cell r="A732">
            <v>37192</v>
          </cell>
          <cell r="B732" t="str">
            <v>N/A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  <cell r="I732" t="str">
            <v>N/A</v>
          </cell>
          <cell r="J732" t="str">
            <v>N/A</v>
          </cell>
          <cell r="K732" t="str">
            <v>N/A</v>
          </cell>
          <cell r="L732" t="str">
            <v>N/A</v>
          </cell>
          <cell r="M732" t="str">
            <v>N/A</v>
          </cell>
          <cell r="N732" t="str">
            <v>N/A</v>
          </cell>
          <cell r="O732" t="str">
            <v>N/A</v>
          </cell>
          <cell r="P732" t="str">
            <v>N/A</v>
          </cell>
          <cell r="Q732" t="str">
            <v>N/A</v>
          </cell>
          <cell r="R732" t="str">
            <v>N/A</v>
          </cell>
          <cell r="S732" t="str">
            <v>N/A</v>
          </cell>
          <cell r="T732" t="str">
            <v>N/A</v>
          </cell>
          <cell r="U732" t="str">
            <v>N/A</v>
          </cell>
          <cell r="V732" t="str">
            <v>N/A</v>
          </cell>
          <cell r="W732" t="str">
            <v>N/A</v>
          </cell>
          <cell r="X732" t="str">
            <v>N/A</v>
          </cell>
          <cell r="Y732" t="str">
            <v>N/A</v>
          </cell>
          <cell r="Z732" t="str">
            <v>N/A</v>
          </cell>
          <cell r="AA732" t="str">
            <v>N/A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>
            <v>0</v>
          </cell>
        </row>
        <row r="733">
          <cell r="A733">
            <v>37193</v>
          </cell>
          <cell r="B733" t="str">
            <v>N/A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  <cell r="I733" t="str">
            <v>N/A</v>
          </cell>
          <cell r="J733" t="str">
            <v>N/A</v>
          </cell>
          <cell r="K733" t="str">
            <v>N/A</v>
          </cell>
          <cell r="L733" t="str">
            <v>N/A</v>
          </cell>
          <cell r="M733" t="str">
            <v>N/A</v>
          </cell>
          <cell r="N733" t="str">
            <v>N/A</v>
          </cell>
          <cell r="O733" t="str">
            <v>N/A</v>
          </cell>
          <cell r="P733" t="str">
            <v>N/A</v>
          </cell>
          <cell r="Q733" t="str">
            <v>N/A</v>
          </cell>
          <cell r="R733" t="str">
            <v>N/A</v>
          </cell>
          <cell r="S733" t="str">
            <v>N/A</v>
          </cell>
          <cell r="T733" t="str">
            <v>N/A</v>
          </cell>
          <cell r="U733" t="str">
            <v>N/A</v>
          </cell>
          <cell r="V733" t="str">
            <v>N/A</v>
          </cell>
          <cell r="W733" t="str">
            <v>N/A</v>
          </cell>
          <cell r="X733" t="str">
            <v>N/A</v>
          </cell>
          <cell r="Y733" t="str">
            <v>N/A</v>
          </cell>
          <cell r="Z733" t="str">
            <v>N/A</v>
          </cell>
          <cell r="AA733" t="str">
            <v>N/A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>
            <v>0</v>
          </cell>
        </row>
        <row r="734">
          <cell r="A734">
            <v>37194</v>
          </cell>
          <cell r="B734" t="str">
            <v>N/A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  <cell r="I734" t="str">
            <v>N/A</v>
          </cell>
          <cell r="J734" t="str">
            <v>N/A</v>
          </cell>
          <cell r="K734" t="str">
            <v>N/A</v>
          </cell>
          <cell r="L734" t="str">
            <v>N/A</v>
          </cell>
          <cell r="M734" t="str">
            <v>N/A</v>
          </cell>
          <cell r="N734" t="str">
            <v>N/A</v>
          </cell>
          <cell r="O734" t="str">
            <v>N/A</v>
          </cell>
          <cell r="P734" t="str">
            <v>N/A</v>
          </cell>
          <cell r="Q734" t="str">
            <v>N/A</v>
          </cell>
          <cell r="R734" t="str">
            <v>N/A</v>
          </cell>
          <cell r="S734" t="str">
            <v>N/A</v>
          </cell>
          <cell r="T734" t="str">
            <v>N/A</v>
          </cell>
          <cell r="U734" t="str">
            <v>N/A</v>
          </cell>
          <cell r="V734" t="str">
            <v>N/A</v>
          </cell>
          <cell r="W734" t="str">
            <v>N/A</v>
          </cell>
          <cell r="X734" t="str">
            <v>N/A</v>
          </cell>
          <cell r="Y734" t="str">
            <v>N/A</v>
          </cell>
          <cell r="Z734" t="str">
            <v>N/A</v>
          </cell>
          <cell r="AA734" t="str">
            <v>N/A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>
            <v>0</v>
          </cell>
        </row>
        <row r="735">
          <cell r="A735">
            <v>37195</v>
          </cell>
          <cell r="B735" t="str">
            <v>N/A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 t="str">
            <v>N/A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  <cell r="X735" t="str">
            <v>N/A</v>
          </cell>
          <cell r="Y735" t="str">
            <v>N/A</v>
          </cell>
          <cell r="Z735" t="str">
            <v>N/A</v>
          </cell>
          <cell r="AA735" t="str">
            <v>N/A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>
            <v>0</v>
          </cell>
        </row>
        <row r="736">
          <cell r="A736">
            <v>37196</v>
          </cell>
          <cell r="B736" t="str">
            <v>N/A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  <cell r="I736" t="str">
            <v>N/A</v>
          </cell>
          <cell r="J736" t="str">
            <v>N/A</v>
          </cell>
          <cell r="K736" t="str">
            <v>N/A</v>
          </cell>
          <cell r="L736" t="str">
            <v>N/A</v>
          </cell>
          <cell r="M736" t="str">
            <v>N/A</v>
          </cell>
          <cell r="N736" t="str">
            <v>N/A</v>
          </cell>
          <cell r="O736" t="str">
            <v>N/A</v>
          </cell>
          <cell r="P736" t="str">
            <v>N/A</v>
          </cell>
          <cell r="Q736" t="str">
            <v>N/A</v>
          </cell>
          <cell r="R736" t="str">
            <v>N/A</v>
          </cell>
          <cell r="S736" t="str">
            <v>N/A</v>
          </cell>
          <cell r="T736" t="str">
            <v>N/A</v>
          </cell>
          <cell r="U736" t="str">
            <v>N/A</v>
          </cell>
          <cell r="V736" t="str">
            <v>N/A</v>
          </cell>
          <cell r="W736" t="str">
            <v>N/A</v>
          </cell>
          <cell r="X736" t="str">
            <v>N/A</v>
          </cell>
          <cell r="Y736" t="str">
            <v>N/A</v>
          </cell>
          <cell r="Z736" t="str">
            <v>N/A</v>
          </cell>
          <cell r="AA736" t="str">
            <v>N/A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>
            <v>0</v>
          </cell>
        </row>
        <row r="737">
          <cell r="A737">
            <v>37197</v>
          </cell>
          <cell r="B737" t="str">
            <v>N/A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  <cell r="I737" t="str">
            <v>N/A</v>
          </cell>
          <cell r="J737" t="str">
            <v>N/A</v>
          </cell>
          <cell r="K737" t="str">
            <v>N/A</v>
          </cell>
          <cell r="L737" t="str">
            <v>N/A</v>
          </cell>
          <cell r="M737" t="str">
            <v>N/A</v>
          </cell>
          <cell r="N737" t="str">
            <v>N/A</v>
          </cell>
          <cell r="O737" t="str">
            <v>N/A</v>
          </cell>
          <cell r="P737" t="str">
            <v>N/A</v>
          </cell>
          <cell r="Q737" t="str">
            <v>N/A</v>
          </cell>
          <cell r="R737" t="str">
            <v>N/A</v>
          </cell>
          <cell r="S737" t="str">
            <v>N/A</v>
          </cell>
          <cell r="T737" t="str">
            <v>N/A</v>
          </cell>
          <cell r="U737" t="str">
            <v>N/A</v>
          </cell>
          <cell r="V737" t="str">
            <v>N/A</v>
          </cell>
          <cell r="W737" t="str">
            <v>N/A</v>
          </cell>
          <cell r="X737" t="str">
            <v>N/A</v>
          </cell>
          <cell r="Y737" t="str">
            <v>N/A</v>
          </cell>
          <cell r="Z737" t="str">
            <v>N/A</v>
          </cell>
          <cell r="AA737" t="str">
            <v>N/A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>
            <v>0</v>
          </cell>
        </row>
        <row r="738">
          <cell r="A738">
            <v>37198</v>
          </cell>
          <cell r="B738" t="str">
            <v>N/A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  <cell r="I738" t="str">
            <v>N/A</v>
          </cell>
          <cell r="J738" t="str">
            <v>N/A</v>
          </cell>
          <cell r="K738" t="str">
            <v>N/A</v>
          </cell>
          <cell r="L738" t="str">
            <v>N/A</v>
          </cell>
          <cell r="M738" t="str">
            <v>N/A</v>
          </cell>
          <cell r="N738" t="str">
            <v>N/A</v>
          </cell>
          <cell r="O738" t="str">
            <v>N/A</v>
          </cell>
          <cell r="P738" t="str">
            <v>N/A</v>
          </cell>
          <cell r="Q738" t="str">
            <v>N/A</v>
          </cell>
          <cell r="R738" t="str">
            <v>N/A</v>
          </cell>
          <cell r="S738" t="str">
            <v>N/A</v>
          </cell>
          <cell r="T738" t="str">
            <v>N/A</v>
          </cell>
          <cell r="U738" t="str">
            <v>N/A</v>
          </cell>
          <cell r="V738" t="str">
            <v>N/A</v>
          </cell>
          <cell r="W738" t="str">
            <v>N/A</v>
          </cell>
          <cell r="X738" t="str">
            <v>N/A</v>
          </cell>
          <cell r="Y738" t="str">
            <v>N/A</v>
          </cell>
          <cell r="Z738" t="str">
            <v>N/A</v>
          </cell>
          <cell r="AA738" t="str">
            <v>N/A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>
            <v>0</v>
          </cell>
        </row>
        <row r="739">
          <cell r="A739">
            <v>37199</v>
          </cell>
          <cell r="B739" t="str">
            <v>N/A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  <cell r="I739" t="str">
            <v>N/A</v>
          </cell>
          <cell r="J739" t="str">
            <v>N/A</v>
          </cell>
          <cell r="K739" t="str">
            <v>N/A</v>
          </cell>
          <cell r="L739" t="str">
            <v>N/A</v>
          </cell>
          <cell r="M739" t="str">
            <v>N/A</v>
          </cell>
          <cell r="N739" t="str">
            <v>N/A</v>
          </cell>
          <cell r="O739" t="str">
            <v>N/A</v>
          </cell>
          <cell r="P739" t="str">
            <v>N/A</v>
          </cell>
          <cell r="Q739" t="str">
            <v>N/A</v>
          </cell>
          <cell r="R739" t="str">
            <v>N/A</v>
          </cell>
          <cell r="S739" t="str">
            <v>N/A</v>
          </cell>
          <cell r="T739" t="str">
            <v>N/A</v>
          </cell>
          <cell r="U739" t="str">
            <v>N/A</v>
          </cell>
          <cell r="V739" t="str">
            <v>N/A</v>
          </cell>
          <cell r="W739" t="str">
            <v>N/A</v>
          </cell>
          <cell r="X739" t="str">
            <v>N/A</v>
          </cell>
          <cell r="Y739" t="str">
            <v>N/A</v>
          </cell>
          <cell r="Z739" t="str">
            <v>N/A</v>
          </cell>
          <cell r="AA739" t="str">
            <v>N/A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>
            <v>0</v>
          </cell>
        </row>
        <row r="740">
          <cell r="A740">
            <v>37200</v>
          </cell>
          <cell r="B740" t="str">
            <v>N/A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  <cell r="I740" t="str">
            <v>N/A</v>
          </cell>
          <cell r="J740" t="str">
            <v>N/A</v>
          </cell>
          <cell r="K740" t="str">
            <v>N/A</v>
          </cell>
          <cell r="L740" t="str">
            <v>N/A</v>
          </cell>
          <cell r="M740" t="str">
            <v>N/A</v>
          </cell>
          <cell r="N740" t="str">
            <v>N/A</v>
          </cell>
          <cell r="O740" t="str">
            <v>N/A</v>
          </cell>
          <cell r="P740" t="str">
            <v>N/A</v>
          </cell>
          <cell r="Q740" t="str">
            <v>N/A</v>
          </cell>
          <cell r="R740" t="str">
            <v>N/A</v>
          </cell>
          <cell r="S740" t="str">
            <v>N/A</v>
          </cell>
          <cell r="T740" t="str">
            <v>N/A</v>
          </cell>
          <cell r="U740" t="str">
            <v>N/A</v>
          </cell>
          <cell r="V740" t="str">
            <v>N/A</v>
          </cell>
          <cell r="W740" t="str">
            <v>N/A</v>
          </cell>
          <cell r="X740" t="str">
            <v>N/A</v>
          </cell>
          <cell r="Y740" t="str">
            <v>N/A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>
            <v>0</v>
          </cell>
        </row>
        <row r="741">
          <cell r="A741">
            <v>37201</v>
          </cell>
          <cell r="B741" t="str">
            <v>N/A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  <cell r="I741" t="str">
            <v>N/A</v>
          </cell>
          <cell r="J741" t="str">
            <v>N/A</v>
          </cell>
          <cell r="K741" t="str">
            <v>N/A</v>
          </cell>
          <cell r="L741" t="str">
            <v>N/A</v>
          </cell>
          <cell r="M741" t="str">
            <v>N/A</v>
          </cell>
          <cell r="N741" t="str">
            <v>N/A</v>
          </cell>
          <cell r="O741" t="str">
            <v>N/A</v>
          </cell>
          <cell r="P741" t="str">
            <v>N/A</v>
          </cell>
          <cell r="Q741" t="str">
            <v>N/A</v>
          </cell>
          <cell r="R741" t="str">
            <v>N/A</v>
          </cell>
          <cell r="S741" t="str">
            <v>N/A</v>
          </cell>
          <cell r="T741" t="str">
            <v>N/A</v>
          </cell>
          <cell r="U741" t="str">
            <v>N/A</v>
          </cell>
          <cell r="V741" t="str">
            <v>N/A</v>
          </cell>
          <cell r="W741" t="str">
            <v>N/A</v>
          </cell>
          <cell r="X741" t="str">
            <v>N/A</v>
          </cell>
          <cell r="Y741" t="str">
            <v>N/A</v>
          </cell>
          <cell r="Z741" t="str">
            <v>N/A</v>
          </cell>
          <cell r="AA741" t="str">
            <v>N/A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>
            <v>0</v>
          </cell>
        </row>
        <row r="742">
          <cell r="A742">
            <v>37202</v>
          </cell>
          <cell r="B742" t="str">
            <v>N/A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  <cell r="I742" t="str">
            <v>N/A</v>
          </cell>
          <cell r="J742" t="str">
            <v>N/A</v>
          </cell>
          <cell r="K742" t="str">
            <v>N/A</v>
          </cell>
          <cell r="L742" t="str">
            <v>N/A</v>
          </cell>
          <cell r="M742" t="str">
            <v>N/A</v>
          </cell>
          <cell r="N742" t="str">
            <v>N/A</v>
          </cell>
          <cell r="O742" t="str">
            <v>N/A</v>
          </cell>
          <cell r="P742" t="str">
            <v>N/A</v>
          </cell>
          <cell r="Q742" t="str">
            <v>N/A</v>
          </cell>
          <cell r="R742" t="str">
            <v>N/A</v>
          </cell>
          <cell r="S742" t="str">
            <v>N/A</v>
          </cell>
          <cell r="T742" t="str">
            <v>N/A</v>
          </cell>
          <cell r="U742" t="str">
            <v>N/A</v>
          </cell>
          <cell r="V742" t="str">
            <v>N/A</v>
          </cell>
          <cell r="W742" t="str">
            <v>N/A</v>
          </cell>
          <cell r="X742" t="str">
            <v>N/A</v>
          </cell>
          <cell r="Y742" t="str">
            <v>N/A</v>
          </cell>
          <cell r="Z742" t="str">
            <v>N/A</v>
          </cell>
          <cell r="AA742" t="str">
            <v>N/A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>
            <v>0</v>
          </cell>
        </row>
        <row r="743">
          <cell r="A743">
            <v>37203</v>
          </cell>
          <cell r="B743" t="str">
            <v>N/A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  <cell r="I743" t="str">
            <v>N/A</v>
          </cell>
          <cell r="J743" t="str">
            <v>N/A</v>
          </cell>
          <cell r="K743" t="str">
            <v>N/A</v>
          </cell>
          <cell r="L743" t="str">
            <v>N/A</v>
          </cell>
          <cell r="M743" t="str">
            <v>N/A</v>
          </cell>
          <cell r="N743" t="str">
            <v>N/A</v>
          </cell>
          <cell r="O743" t="str">
            <v>N/A</v>
          </cell>
          <cell r="P743" t="str">
            <v>N/A</v>
          </cell>
          <cell r="Q743" t="str">
            <v>N/A</v>
          </cell>
          <cell r="R743" t="str">
            <v>N/A</v>
          </cell>
          <cell r="S743" t="str">
            <v>N/A</v>
          </cell>
          <cell r="T743" t="str">
            <v>N/A</v>
          </cell>
          <cell r="U743" t="str">
            <v>N/A</v>
          </cell>
          <cell r="V743" t="str">
            <v>N/A</v>
          </cell>
          <cell r="W743" t="str">
            <v>N/A</v>
          </cell>
          <cell r="X743" t="str">
            <v>N/A</v>
          </cell>
          <cell r="Y743" t="str">
            <v>N/A</v>
          </cell>
          <cell r="Z743" t="str">
            <v>N/A</v>
          </cell>
          <cell r="AA743" t="str">
            <v>N/A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>
            <v>0</v>
          </cell>
        </row>
        <row r="744">
          <cell r="A744">
            <v>37204</v>
          </cell>
          <cell r="B744" t="str">
            <v>N/A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  <cell r="I744" t="str">
            <v>N/A</v>
          </cell>
          <cell r="J744" t="str">
            <v>N/A</v>
          </cell>
          <cell r="K744" t="str">
            <v>N/A</v>
          </cell>
          <cell r="L744" t="str">
            <v>N/A</v>
          </cell>
          <cell r="M744" t="str">
            <v>N/A</v>
          </cell>
          <cell r="N744" t="str">
            <v>N/A</v>
          </cell>
          <cell r="O744" t="str">
            <v>N/A</v>
          </cell>
          <cell r="P744" t="str">
            <v>N/A</v>
          </cell>
          <cell r="Q744" t="str">
            <v>N/A</v>
          </cell>
          <cell r="R744" t="str">
            <v>N/A</v>
          </cell>
          <cell r="S744" t="str">
            <v>N/A</v>
          </cell>
          <cell r="T744" t="str">
            <v>N/A</v>
          </cell>
          <cell r="U744" t="str">
            <v>N/A</v>
          </cell>
          <cell r="V744" t="str">
            <v>N/A</v>
          </cell>
          <cell r="W744" t="str">
            <v>N/A</v>
          </cell>
          <cell r="X744" t="str">
            <v>N/A</v>
          </cell>
          <cell r="Y744" t="str">
            <v>N/A</v>
          </cell>
          <cell r="Z744" t="str">
            <v>N/A</v>
          </cell>
          <cell r="AA744" t="str">
            <v>N/A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>
            <v>0</v>
          </cell>
        </row>
        <row r="745">
          <cell r="A745">
            <v>37205</v>
          </cell>
          <cell r="B745" t="str">
            <v>N/A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  <cell r="I745" t="str">
            <v>N/A</v>
          </cell>
          <cell r="J745" t="str">
            <v>N/A</v>
          </cell>
          <cell r="K745" t="str">
            <v>N/A</v>
          </cell>
          <cell r="L745" t="str">
            <v>N/A</v>
          </cell>
          <cell r="M745" t="str">
            <v>N/A</v>
          </cell>
          <cell r="N745" t="str">
            <v>N/A</v>
          </cell>
          <cell r="O745" t="str">
            <v>N/A</v>
          </cell>
          <cell r="P745" t="str">
            <v>N/A</v>
          </cell>
          <cell r="Q745" t="str">
            <v>N/A</v>
          </cell>
          <cell r="R745" t="str">
            <v>N/A</v>
          </cell>
          <cell r="S745" t="str">
            <v>N/A</v>
          </cell>
          <cell r="T745" t="str">
            <v>N/A</v>
          </cell>
          <cell r="U745" t="str">
            <v>N/A</v>
          </cell>
          <cell r="V745" t="str">
            <v>N/A</v>
          </cell>
          <cell r="W745" t="str">
            <v>N/A</v>
          </cell>
          <cell r="X745" t="str">
            <v>N/A</v>
          </cell>
          <cell r="Y745" t="str">
            <v>N/A</v>
          </cell>
          <cell r="Z745" t="str">
            <v>N/A</v>
          </cell>
          <cell r="AA745" t="str">
            <v>N/A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>
            <v>0</v>
          </cell>
        </row>
        <row r="746">
          <cell r="A746">
            <v>37206</v>
          </cell>
          <cell r="B746" t="str">
            <v>N/A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  <cell r="I746" t="str">
            <v>N/A</v>
          </cell>
          <cell r="J746" t="str">
            <v>N/A</v>
          </cell>
          <cell r="K746" t="str">
            <v>N/A</v>
          </cell>
          <cell r="L746" t="str">
            <v>N/A</v>
          </cell>
          <cell r="M746" t="str">
            <v>N/A</v>
          </cell>
          <cell r="N746" t="str">
            <v>N/A</v>
          </cell>
          <cell r="O746" t="str">
            <v>N/A</v>
          </cell>
          <cell r="P746" t="str">
            <v>N/A</v>
          </cell>
          <cell r="Q746" t="str">
            <v>N/A</v>
          </cell>
          <cell r="R746" t="str">
            <v>N/A</v>
          </cell>
          <cell r="S746" t="str">
            <v>N/A</v>
          </cell>
          <cell r="T746" t="str">
            <v>N/A</v>
          </cell>
          <cell r="U746" t="str">
            <v>N/A</v>
          </cell>
          <cell r="V746" t="str">
            <v>N/A</v>
          </cell>
          <cell r="W746" t="str">
            <v>N/A</v>
          </cell>
          <cell r="X746" t="str">
            <v>N/A</v>
          </cell>
          <cell r="Y746" t="str">
            <v>N/A</v>
          </cell>
          <cell r="Z746" t="str">
            <v>N/A</v>
          </cell>
          <cell r="AA746" t="str">
            <v>N/A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>
            <v>0</v>
          </cell>
        </row>
        <row r="747">
          <cell r="A747">
            <v>37207</v>
          </cell>
          <cell r="B747" t="str">
            <v>N/A</v>
          </cell>
          <cell r="C747" t="str">
            <v>N/A</v>
          </cell>
          <cell r="D747" t="str">
            <v>N/A</v>
          </cell>
          <cell r="E747" t="str">
            <v>N/A</v>
          </cell>
          <cell r="F747" t="str">
            <v>N/A</v>
          </cell>
          <cell r="G747" t="str">
            <v>N/A</v>
          </cell>
          <cell r="H747" t="str">
            <v>N/A</v>
          </cell>
          <cell r="I747" t="str">
            <v>N/A</v>
          </cell>
          <cell r="J747" t="str">
            <v>N/A</v>
          </cell>
          <cell r="K747" t="str">
            <v>N/A</v>
          </cell>
          <cell r="L747" t="str">
            <v>N/A</v>
          </cell>
          <cell r="M747" t="str">
            <v>N/A</v>
          </cell>
          <cell r="N747" t="str">
            <v>N/A</v>
          </cell>
          <cell r="O747" t="str">
            <v>N/A</v>
          </cell>
          <cell r="P747" t="str">
            <v>N/A</v>
          </cell>
          <cell r="Q747" t="str">
            <v>N/A</v>
          </cell>
          <cell r="R747" t="str">
            <v>N/A</v>
          </cell>
          <cell r="S747" t="str">
            <v>N/A</v>
          </cell>
          <cell r="T747" t="str">
            <v>N/A</v>
          </cell>
          <cell r="U747" t="str">
            <v>N/A</v>
          </cell>
          <cell r="V747" t="str">
            <v>N/A</v>
          </cell>
          <cell r="W747" t="str">
            <v>N/A</v>
          </cell>
          <cell r="X747" t="str">
            <v>N/A</v>
          </cell>
          <cell r="Y747" t="str">
            <v>N/A</v>
          </cell>
          <cell r="Z747" t="str">
            <v>N/A</v>
          </cell>
          <cell r="AA747" t="str">
            <v>N/A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>
            <v>0</v>
          </cell>
        </row>
        <row r="748">
          <cell r="A748">
            <v>37208</v>
          </cell>
          <cell r="B748" t="str">
            <v>N/A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  <cell r="I748" t="str">
            <v>N/A</v>
          </cell>
          <cell r="J748" t="str">
            <v>N/A</v>
          </cell>
          <cell r="K748" t="str">
            <v>N/A</v>
          </cell>
          <cell r="L748" t="str">
            <v>N/A</v>
          </cell>
          <cell r="M748" t="str">
            <v>N/A</v>
          </cell>
          <cell r="N748" t="str">
            <v>N/A</v>
          </cell>
          <cell r="O748" t="str">
            <v>N/A</v>
          </cell>
          <cell r="P748" t="str">
            <v>N/A</v>
          </cell>
          <cell r="Q748" t="str">
            <v>N/A</v>
          </cell>
          <cell r="R748" t="str">
            <v>N/A</v>
          </cell>
          <cell r="S748" t="str">
            <v>N/A</v>
          </cell>
          <cell r="T748" t="str">
            <v>N/A</v>
          </cell>
          <cell r="U748" t="str">
            <v>N/A</v>
          </cell>
          <cell r="V748" t="str">
            <v>N/A</v>
          </cell>
          <cell r="W748" t="str">
            <v>N/A</v>
          </cell>
          <cell r="X748" t="str">
            <v>N/A</v>
          </cell>
          <cell r="Y748" t="str">
            <v>N/A</v>
          </cell>
          <cell r="Z748" t="str">
            <v>N/A</v>
          </cell>
          <cell r="AA748" t="str">
            <v>N/A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>
            <v>0</v>
          </cell>
        </row>
        <row r="749">
          <cell r="A749">
            <v>37209</v>
          </cell>
          <cell r="B749" t="str">
            <v>N/A</v>
          </cell>
          <cell r="C749" t="str">
            <v>N/A</v>
          </cell>
          <cell r="D749" t="str">
            <v>N/A</v>
          </cell>
          <cell r="E749" t="str">
            <v>N/A</v>
          </cell>
          <cell r="F749" t="str">
            <v>N/A</v>
          </cell>
          <cell r="G749" t="str">
            <v>N/A</v>
          </cell>
          <cell r="H749" t="str">
            <v>N/A</v>
          </cell>
          <cell r="I749" t="str">
            <v>N/A</v>
          </cell>
          <cell r="J749" t="str">
            <v>N/A</v>
          </cell>
          <cell r="K749" t="str">
            <v>N/A</v>
          </cell>
          <cell r="L749" t="str">
            <v>N/A</v>
          </cell>
          <cell r="M749" t="str">
            <v>N/A</v>
          </cell>
          <cell r="N749" t="str">
            <v>N/A</v>
          </cell>
          <cell r="O749" t="str">
            <v>N/A</v>
          </cell>
          <cell r="P749" t="str">
            <v>N/A</v>
          </cell>
          <cell r="Q749" t="str">
            <v>N/A</v>
          </cell>
          <cell r="R749" t="str">
            <v>N/A</v>
          </cell>
          <cell r="S749" t="str">
            <v>N/A</v>
          </cell>
          <cell r="T749" t="str">
            <v>N/A</v>
          </cell>
          <cell r="U749" t="str">
            <v>N/A</v>
          </cell>
          <cell r="V749" t="str">
            <v>N/A</v>
          </cell>
          <cell r="W749" t="str">
            <v>N/A</v>
          </cell>
          <cell r="X749" t="str">
            <v>N/A</v>
          </cell>
          <cell r="Y749" t="str">
            <v>N/A</v>
          </cell>
          <cell r="Z749" t="str">
            <v>N/A</v>
          </cell>
          <cell r="AA749" t="str">
            <v>N/A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>
            <v>0</v>
          </cell>
        </row>
        <row r="750">
          <cell r="A750">
            <v>37210</v>
          </cell>
          <cell r="B750" t="str">
            <v>N/A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  <cell r="I750" t="str">
            <v>N/A</v>
          </cell>
          <cell r="J750" t="str">
            <v>N/A</v>
          </cell>
          <cell r="K750" t="str">
            <v>N/A</v>
          </cell>
          <cell r="L750" t="str">
            <v>N/A</v>
          </cell>
          <cell r="M750" t="str">
            <v>N/A</v>
          </cell>
          <cell r="N750" t="str">
            <v>N/A</v>
          </cell>
          <cell r="O750" t="str">
            <v>N/A</v>
          </cell>
          <cell r="P750" t="str">
            <v>N/A</v>
          </cell>
          <cell r="Q750" t="str">
            <v>N/A</v>
          </cell>
          <cell r="R750" t="str">
            <v>N/A</v>
          </cell>
          <cell r="S750" t="str">
            <v>N/A</v>
          </cell>
          <cell r="T750" t="str">
            <v>N/A</v>
          </cell>
          <cell r="U750" t="str">
            <v>N/A</v>
          </cell>
          <cell r="V750" t="str">
            <v>N/A</v>
          </cell>
          <cell r="W750" t="str">
            <v>N/A</v>
          </cell>
          <cell r="X750" t="str">
            <v>N/A</v>
          </cell>
          <cell r="Y750" t="str">
            <v>N/A</v>
          </cell>
          <cell r="Z750" t="str">
            <v>N/A</v>
          </cell>
          <cell r="AA750" t="str">
            <v>N/A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>
            <v>0</v>
          </cell>
        </row>
        <row r="751">
          <cell r="A751">
            <v>37211</v>
          </cell>
          <cell r="B751" t="str">
            <v>N/A</v>
          </cell>
          <cell r="C751" t="str">
            <v>N/A</v>
          </cell>
          <cell r="D751" t="str">
            <v>N/A</v>
          </cell>
          <cell r="E751" t="str">
            <v>N/A</v>
          </cell>
          <cell r="F751" t="str">
            <v>N/A</v>
          </cell>
          <cell r="G751" t="str">
            <v>N/A</v>
          </cell>
          <cell r="H751" t="str">
            <v>N/A</v>
          </cell>
          <cell r="I751" t="str">
            <v>N/A</v>
          </cell>
          <cell r="J751" t="str">
            <v>N/A</v>
          </cell>
          <cell r="K751" t="str">
            <v>N/A</v>
          </cell>
          <cell r="L751" t="str">
            <v>N/A</v>
          </cell>
          <cell r="M751" t="str">
            <v>N/A</v>
          </cell>
          <cell r="N751" t="str">
            <v>N/A</v>
          </cell>
          <cell r="O751" t="str">
            <v>N/A</v>
          </cell>
          <cell r="P751" t="str">
            <v>N/A</v>
          </cell>
          <cell r="Q751" t="str">
            <v>N/A</v>
          </cell>
          <cell r="R751" t="str">
            <v>N/A</v>
          </cell>
          <cell r="S751" t="str">
            <v>N/A</v>
          </cell>
          <cell r="T751" t="str">
            <v>N/A</v>
          </cell>
          <cell r="U751" t="str">
            <v>N/A</v>
          </cell>
          <cell r="V751" t="str">
            <v>N/A</v>
          </cell>
          <cell r="W751" t="str">
            <v>N/A</v>
          </cell>
          <cell r="X751" t="str">
            <v>N/A</v>
          </cell>
          <cell r="Y751" t="str">
            <v>N/A</v>
          </cell>
          <cell r="Z751" t="str">
            <v>N/A</v>
          </cell>
          <cell r="AA751" t="str">
            <v>N/A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>
            <v>0</v>
          </cell>
        </row>
        <row r="752">
          <cell r="A752">
            <v>37212</v>
          </cell>
          <cell r="B752" t="str">
            <v>N/A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  <cell r="I752" t="str">
            <v>N/A</v>
          </cell>
          <cell r="J752" t="str">
            <v>N/A</v>
          </cell>
          <cell r="K752" t="str">
            <v>N/A</v>
          </cell>
          <cell r="L752" t="str">
            <v>N/A</v>
          </cell>
          <cell r="M752" t="str">
            <v>N/A</v>
          </cell>
          <cell r="N752" t="str">
            <v>N/A</v>
          </cell>
          <cell r="O752" t="str">
            <v>N/A</v>
          </cell>
          <cell r="P752" t="str">
            <v>N/A</v>
          </cell>
          <cell r="Q752" t="str">
            <v>N/A</v>
          </cell>
          <cell r="R752" t="str">
            <v>N/A</v>
          </cell>
          <cell r="S752" t="str">
            <v>N/A</v>
          </cell>
          <cell r="T752" t="str">
            <v>N/A</v>
          </cell>
          <cell r="U752" t="str">
            <v>N/A</v>
          </cell>
          <cell r="V752" t="str">
            <v>N/A</v>
          </cell>
          <cell r="W752" t="str">
            <v>N/A</v>
          </cell>
          <cell r="X752" t="str">
            <v>N/A</v>
          </cell>
          <cell r="Y752" t="str">
            <v>N/A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>
            <v>0</v>
          </cell>
        </row>
        <row r="753">
          <cell r="A753">
            <v>37213</v>
          </cell>
          <cell r="B753" t="str">
            <v>N/A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  <cell r="I753" t="str">
            <v>N/A</v>
          </cell>
          <cell r="J753" t="str">
            <v>N/A</v>
          </cell>
          <cell r="K753" t="str">
            <v>N/A</v>
          </cell>
          <cell r="L753" t="str">
            <v>N/A</v>
          </cell>
          <cell r="M753" t="str">
            <v>N/A</v>
          </cell>
          <cell r="N753" t="str">
            <v>N/A</v>
          </cell>
          <cell r="O753" t="str">
            <v>N/A</v>
          </cell>
          <cell r="P753" t="str">
            <v>N/A</v>
          </cell>
          <cell r="Q753" t="str">
            <v>N/A</v>
          </cell>
          <cell r="R753" t="str">
            <v>N/A</v>
          </cell>
          <cell r="S753" t="str">
            <v>N/A</v>
          </cell>
          <cell r="T753" t="str">
            <v>N/A</v>
          </cell>
          <cell r="U753" t="str">
            <v>N/A</v>
          </cell>
          <cell r="V753" t="str">
            <v>N/A</v>
          </cell>
          <cell r="W753" t="str">
            <v>N/A</v>
          </cell>
          <cell r="X753" t="str">
            <v>N/A</v>
          </cell>
          <cell r="Y753" t="str">
            <v>N/A</v>
          </cell>
          <cell r="Z753" t="str">
            <v>N/A</v>
          </cell>
          <cell r="AA753" t="str">
            <v>N/A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>
            <v>0</v>
          </cell>
        </row>
        <row r="754">
          <cell r="A754">
            <v>37214</v>
          </cell>
          <cell r="B754" t="str">
            <v>N/A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  <cell r="I754" t="str">
            <v>N/A</v>
          </cell>
          <cell r="J754" t="str">
            <v>N/A</v>
          </cell>
          <cell r="K754" t="str">
            <v>N/A</v>
          </cell>
          <cell r="L754" t="str">
            <v>N/A</v>
          </cell>
          <cell r="M754" t="str">
            <v>N/A</v>
          </cell>
          <cell r="N754" t="str">
            <v>N/A</v>
          </cell>
          <cell r="O754" t="str">
            <v>N/A</v>
          </cell>
          <cell r="P754" t="str">
            <v>N/A</v>
          </cell>
          <cell r="Q754" t="str">
            <v>N/A</v>
          </cell>
          <cell r="R754" t="str">
            <v>N/A</v>
          </cell>
          <cell r="S754" t="str">
            <v>N/A</v>
          </cell>
          <cell r="T754" t="str">
            <v>N/A</v>
          </cell>
          <cell r="U754" t="str">
            <v>N/A</v>
          </cell>
          <cell r="V754" t="str">
            <v>N/A</v>
          </cell>
          <cell r="W754" t="str">
            <v>N/A</v>
          </cell>
          <cell r="X754" t="str">
            <v>N/A</v>
          </cell>
          <cell r="Y754" t="str">
            <v>N/A</v>
          </cell>
          <cell r="Z754" t="str">
            <v>N/A</v>
          </cell>
          <cell r="AA754" t="str">
            <v>N/A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>
            <v>0</v>
          </cell>
        </row>
        <row r="755">
          <cell r="A755">
            <v>37215</v>
          </cell>
          <cell r="B755" t="str">
            <v>N/A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 t="str">
            <v>N/A</v>
          </cell>
          <cell r="O755" t="str">
            <v>N/A</v>
          </cell>
          <cell r="P755" t="str">
            <v>N/A</v>
          </cell>
          <cell r="Q755" t="str">
            <v>N/A</v>
          </cell>
          <cell r="R755" t="str">
            <v>N/A</v>
          </cell>
          <cell r="S755" t="str">
            <v>N/A</v>
          </cell>
          <cell r="T755" t="str">
            <v>N/A</v>
          </cell>
          <cell r="U755" t="str">
            <v>N/A</v>
          </cell>
          <cell r="V755" t="str">
            <v>N/A</v>
          </cell>
          <cell r="W755" t="str">
            <v>N/A</v>
          </cell>
          <cell r="X755" t="str">
            <v>N/A</v>
          </cell>
          <cell r="Y755" t="str">
            <v>N/A</v>
          </cell>
          <cell r="Z755" t="str">
            <v>N/A</v>
          </cell>
          <cell r="AA755" t="str">
            <v>N/A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>
            <v>0</v>
          </cell>
        </row>
        <row r="756">
          <cell r="A756">
            <v>37216</v>
          </cell>
          <cell r="B756" t="str">
            <v>N/A</v>
          </cell>
          <cell r="C756" t="str">
            <v>N/A</v>
          </cell>
          <cell r="D756" t="str">
            <v>N/A</v>
          </cell>
          <cell r="E756" t="str">
            <v>N/A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 t="str">
            <v>N/A</v>
          </cell>
          <cell r="O756" t="str">
            <v>N/A</v>
          </cell>
          <cell r="P756" t="str">
            <v>N/A</v>
          </cell>
          <cell r="Q756" t="str">
            <v>N/A</v>
          </cell>
          <cell r="R756" t="str">
            <v>N/A</v>
          </cell>
          <cell r="S756" t="str">
            <v>N/A</v>
          </cell>
          <cell r="T756" t="str">
            <v>N/A</v>
          </cell>
          <cell r="U756" t="str">
            <v>N/A</v>
          </cell>
          <cell r="V756" t="str">
            <v>N/A</v>
          </cell>
          <cell r="W756" t="str">
            <v>N/A</v>
          </cell>
          <cell r="X756" t="str">
            <v>N/A</v>
          </cell>
          <cell r="Y756" t="str">
            <v>N/A</v>
          </cell>
          <cell r="Z756" t="str">
            <v>N/A</v>
          </cell>
          <cell r="AA756" t="str">
            <v>N/A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>
            <v>0</v>
          </cell>
        </row>
        <row r="757">
          <cell r="A757">
            <v>37217</v>
          </cell>
          <cell r="B757" t="str">
            <v>N/A</v>
          </cell>
          <cell r="C757" t="str">
            <v>N/A</v>
          </cell>
          <cell r="D757" t="str">
            <v>N/A</v>
          </cell>
          <cell r="E757" t="str">
            <v>N/A</v>
          </cell>
          <cell r="F757" t="str">
            <v>N/A</v>
          </cell>
          <cell r="G757" t="str">
            <v>N/A</v>
          </cell>
          <cell r="H757" t="str">
            <v>N/A</v>
          </cell>
          <cell r="I757" t="str">
            <v>N/A</v>
          </cell>
          <cell r="J757" t="str">
            <v>N/A</v>
          </cell>
          <cell r="K757" t="str">
            <v>N/A</v>
          </cell>
          <cell r="L757" t="str">
            <v>N/A</v>
          </cell>
          <cell r="M757" t="str">
            <v>N/A</v>
          </cell>
          <cell r="N757" t="str">
            <v>N/A</v>
          </cell>
          <cell r="O757" t="str">
            <v>N/A</v>
          </cell>
          <cell r="P757" t="str">
            <v>N/A</v>
          </cell>
          <cell r="Q757" t="str">
            <v>N/A</v>
          </cell>
          <cell r="R757" t="str">
            <v>N/A</v>
          </cell>
          <cell r="S757" t="str">
            <v>N/A</v>
          </cell>
          <cell r="T757" t="str">
            <v>N/A</v>
          </cell>
          <cell r="U757" t="str">
            <v>N/A</v>
          </cell>
          <cell r="V757" t="str">
            <v>N/A</v>
          </cell>
          <cell r="W757" t="str">
            <v>N/A</v>
          </cell>
          <cell r="X757" t="str">
            <v>N/A</v>
          </cell>
          <cell r="Y757" t="str">
            <v>N/A</v>
          </cell>
          <cell r="Z757" t="str">
            <v>N/A</v>
          </cell>
          <cell r="AA757" t="str">
            <v>N/A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>
            <v>0</v>
          </cell>
        </row>
        <row r="758">
          <cell r="A758">
            <v>37218</v>
          </cell>
          <cell r="B758" t="str">
            <v>N/A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  <cell r="I758" t="str">
            <v>N/A</v>
          </cell>
          <cell r="J758" t="str">
            <v>N/A</v>
          </cell>
          <cell r="K758" t="str">
            <v>N/A</v>
          </cell>
          <cell r="L758" t="str">
            <v>N/A</v>
          </cell>
          <cell r="M758" t="str">
            <v>N/A</v>
          </cell>
          <cell r="N758" t="str">
            <v>N/A</v>
          </cell>
          <cell r="O758" t="str">
            <v>N/A</v>
          </cell>
          <cell r="P758" t="str">
            <v>N/A</v>
          </cell>
          <cell r="Q758" t="str">
            <v>N/A</v>
          </cell>
          <cell r="R758" t="str">
            <v>N/A</v>
          </cell>
          <cell r="S758" t="str">
            <v>N/A</v>
          </cell>
          <cell r="T758" t="str">
            <v>N/A</v>
          </cell>
          <cell r="U758" t="str">
            <v>N/A</v>
          </cell>
          <cell r="V758" t="str">
            <v>N/A</v>
          </cell>
          <cell r="W758" t="str">
            <v>N/A</v>
          </cell>
          <cell r="X758" t="str">
            <v>N/A</v>
          </cell>
          <cell r="Y758" t="str">
            <v>N/A</v>
          </cell>
          <cell r="Z758" t="str">
            <v>N/A</v>
          </cell>
          <cell r="AA758" t="str">
            <v>N/A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>
            <v>0</v>
          </cell>
        </row>
        <row r="759">
          <cell r="A759">
            <v>37219</v>
          </cell>
          <cell r="B759" t="str">
            <v>N/A</v>
          </cell>
          <cell r="C759" t="str">
            <v>N/A</v>
          </cell>
          <cell r="D759" t="str">
            <v>N/A</v>
          </cell>
          <cell r="E759" t="str">
            <v>N/A</v>
          </cell>
          <cell r="F759" t="str">
            <v>N/A</v>
          </cell>
          <cell r="G759" t="str">
            <v>N/A</v>
          </cell>
          <cell r="H759" t="str">
            <v>N/A</v>
          </cell>
          <cell r="I759" t="str">
            <v>N/A</v>
          </cell>
          <cell r="J759" t="str">
            <v>N/A</v>
          </cell>
          <cell r="K759" t="str">
            <v>N/A</v>
          </cell>
          <cell r="L759" t="str">
            <v>N/A</v>
          </cell>
          <cell r="M759" t="str">
            <v>N/A</v>
          </cell>
          <cell r="N759" t="str">
            <v>N/A</v>
          </cell>
          <cell r="O759" t="str">
            <v>N/A</v>
          </cell>
          <cell r="P759" t="str">
            <v>N/A</v>
          </cell>
          <cell r="Q759" t="str">
            <v>N/A</v>
          </cell>
          <cell r="R759" t="str">
            <v>N/A</v>
          </cell>
          <cell r="S759" t="str">
            <v>N/A</v>
          </cell>
          <cell r="T759" t="str">
            <v>N/A</v>
          </cell>
          <cell r="U759" t="str">
            <v>N/A</v>
          </cell>
          <cell r="V759" t="str">
            <v>N/A</v>
          </cell>
          <cell r="W759" t="str">
            <v>N/A</v>
          </cell>
          <cell r="X759" t="str">
            <v>N/A</v>
          </cell>
          <cell r="Y759" t="str">
            <v>N/A</v>
          </cell>
          <cell r="Z759" t="str">
            <v>N/A</v>
          </cell>
          <cell r="AA759" t="str">
            <v>N/A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>
            <v>0</v>
          </cell>
        </row>
        <row r="760">
          <cell r="A760">
            <v>37220</v>
          </cell>
          <cell r="B760" t="str">
            <v>N/A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  <cell r="I760" t="str">
            <v>N/A</v>
          </cell>
          <cell r="J760" t="str">
            <v>N/A</v>
          </cell>
          <cell r="K760" t="str">
            <v>N/A</v>
          </cell>
          <cell r="L760" t="str">
            <v>N/A</v>
          </cell>
          <cell r="M760" t="str">
            <v>N/A</v>
          </cell>
          <cell r="N760" t="str">
            <v>N/A</v>
          </cell>
          <cell r="O760" t="str">
            <v>N/A</v>
          </cell>
          <cell r="P760" t="str">
            <v>N/A</v>
          </cell>
          <cell r="Q760" t="str">
            <v>N/A</v>
          </cell>
          <cell r="R760" t="str">
            <v>N/A</v>
          </cell>
          <cell r="S760" t="str">
            <v>N/A</v>
          </cell>
          <cell r="T760" t="str">
            <v>N/A</v>
          </cell>
          <cell r="U760" t="str">
            <v>N/A</v>
          </cell>
          <cell r="V760" t="str">
            <v>N/A</v>
          </cell>
          <cell r="W760" t="str">
            <v>N/A</v>
          </cell>
          <cell r="X760" t="str">
            <v>N/A</v>
          </cell>
          <cell r="Y760" t="str">
            <v>N/A</v>
          </cell>
          <cell r="Z760" t="str">
            <v>N/A</v>
          </cell>
          <cell r="AA760" t="str">
            <v>N/A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>
            <v>0</v>
          </cell>
        </row>
        <row r="761">
          <cell r="A761">
            <v>37221</v>
          </cell>
          <cell r="B761" t="str">
            <v>N/A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  <cell r="I761" t="str">
            <v>N/A</v>
          </cell>
          <cell r="J761" t="str">
            <v>N/A</v>
          </cell>
          <cell r="K761" t="str">
            <v>N/A</v>
          </cell>
          <cell r="L761" t="str">
            <v>N/A</v>
          </cell>
          <cell r="M761" t="str">
            <v>N/A</v>
          </cell>
          <cell r="N761" t="str">
            <v>N/A</v>
          </cell>
          <cell r="O761" t="str">
            <v>N/A</v>
          </cell>
          <cell r="P761" t="str">
            <v>N/A</v>
          </cell>
          <cell r="Q761" t="str">
            <v>N/A</v>
          </cell>
          <cell r="R761" t="str">
            <v>N/A</v>
          </cell>
          <cell r="S761" t="str">
            <v>N/A</v>
          </cell>
          <cell r="T761" t="str">
            <v>N/A</v>
          </cell>
          <cell r="U761" t="str">
            <v>N/A</v>
          </cell>
          <cell r="V761" t="str">
            <v>N/A</v>
          </cell>
          <cell r="W761" t="str">
            <v>N/A</v>
          </cell>
          <cell r="X761" t="str">
            <v>N/A</v>
          </cell>
          <cell r="Y761" t="str">
            <v>N/A</v>
          </cell>
          <cell r="Z761" t="str">
            <v>N/A</v>
          </cell>
          <cell r="AA761" t="str">
            <v>N/A</v>
          </cell>
          <cell r="AB761" t="str">
            <v>N/A</v>
          </cell>
          <cell r="AC761" t="str">
            <v>N/A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>
            <v>0</v>
          </cell>
        </row>
        <row r="762">
          <cell r="A762">
            <v>37222</v>
          </cell>
          <cell r="B762" t="str">
            <v>N/A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  <cell r="I762" t="str">
            <v>N/A</v>
          </cell>
          <cell r="J762" t="str">
            <v>N/A</v>
          </cell>
          <cell r="K762" t="str">
            <v>N/A</v>
          </cell>
          <cell r="L762" t="str">
            <v>N/A</v>
          </cell>
          <cell r="M762" t="str">
            <v>N/A</v>
          </cell>
          <cell r="N762" t="str">
            <v>N/A</v>
          </cell>
          <cell r="O762" t="str">
            <v>N/A</v>
          </cell>
          <cell r="P762" t="str">
            <v>N/A</v>
          </cell>
          <cell r="Q762" t="str">
            <v>N/A</v>
          </cell>
          <cell r="R762" t="str">
            <v>N/A</v>
          </cell>
          <cell r="S762" t="str">
            <v>N/A</v>
          </cell>
          <cell r="T762" t="str">
            <v>N/A</v>
          </cell>
          <cell r="U762" t="str">
            <v>N/A</v>
          </cell>
          <cell r="V762" t="str">
            <v>N/A</v>
          </cell>
          <cell r="W762" t="str">
            <v>N/A</v>
          </cell>
          <cell r="X762" t="str">
            <v>N/A</v>
          </cell>
          <cell r="Y762" t="str">
            <v>N/A</v>
          </cell>
          <cell r="Z762" t="str">
            <v>N/A</v>
          </cell>
          <cell r="AA762" t="str">
            <v>N/A</v>
          </cell>
          <cell r="AB762" t="str">
            <v>N/A</v>
          </cell>
          <cell r="AC762" t="str">
            <v>N/A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>
            <v>0</v>
          </cell>
        </row>
        <row r="763">
          <cell r="A763">
            <v>37223</v>
          </cell>
          <cell r="B763" t="str">
            <v>N/A</v>
          </cell>
          <cell r="C763" t="str">
            <v>N/A</v>
          </cell>
          <cell r="D763" t="str">
            <v>N/A</v>
          </cell>
          <cell r="E763" t="str">
            <v>N/A</v>
          </cell>
          <cell r="F763" t="str">
            <v>N/A</v>
          </cell>
          <cell r="G763" t="str">
            <v>N/A</v>
          </cell>
          <cell r="H763" t="str">
            <v>N/A</v>
          </cell>
          <cell r="I763" t="str">
            <v>N/A</v>
          </cell>
          <cell r="J763" t="str">
            <v>N/A</v>
          </cell>
          <cell r="K763" t="str">
            <v>N/A</v>
          </cell>
          <cell r="L763" t="str">
            <v>N/A</v>
          </cell>
          <cell r="M763" t="str">
            <v>N/A</v>
          </cell>
          <cell r="N763" t="str">
            <v>N/A</v>
          </cell>
          <cell r="O763" t="str">
            <v>N/A</v>
          </cell>
          <cell r="P763" t="str">
            <v>N/A</v>
          </cell>
          <cell r="Q763" t="str">
            <v>N/A</v>
          </cell>
          <cell r="R763" t="str">
            <v>N/A</v>
          </cell>
          <cell r="S763" t="str">
            <v>N/A</v>
          </cell>
          <cell r="T763" t="str">
            <v>N/A</v>
          </cell>
          <cell r="U763" t="str">
            <v>N/A</v>
          </cell>
          <cell r="V763" t="str">
            <v>N/A</v>
          </cell>
          <cell r="W763" t="str">
            <v>N/A</v>
          </cell>
          <cell r="X763" t="str">
            <v>N/A</v>
          </cell>
          <cell r="Y763" t="str">
            <v>N/A</v>
          </cell>
          <cell r="Z763" t="str">
            <v>N/A</v>
          </cell>
          <cell r="AA763" t="str">
            <v>N/A</v>
          </cell>
          <cell r="AB763" t="str">
            <v>N/A</v>
          </cell>
          <cell r="AC763" t="str">
            <v>N/A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>
            <v>0</v>
          </cell>
        </row>
        <row r="764">
          <cell r="A764">
            <v>37224</v>
          </cell>
          <cell r="B764" t="str">
            <v>N/A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  <cell r="N764" t="str">
            <v>N/A</v>
          </cell>
          <cell r="O764" t="str">
            <v>N/A</v>
          </cell>
          <cell r="P764" t="str">
            <v>N/A</v>
          </cell>
          <cell r="Q764" t="str">
            <v>N/A</v>
          </cell>
          <cell r="R764" t="str">
            <v>N/A</v>
          </cell>
          <cell r="S764" t="str">
            <v>N/A</v>
          </cell>
          <cell r="T764" t="str">
            <v>N/A</v>
          </cell>
          <cell r="U764" t="str">
            <v>N/A</v>
          </cell>
          <cell r="V764" t="str">
            <v>N/A</v>
          </cell>
          <cell r="W764" t="str">
            <v>N/A</v>
          </cell>
          <cell r="X764" t="str">
            <v>N/A</v>
          </cell>
          <cell r="Y764" t="str">
            <v>N/A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 t="str">
            <v>N/A</v>
          </cell>
          <cell r="AE764" t="str">
            <v>N/A</v>
          </cell>
          <cell r="AF764" t="str">
            <v>N/A</v>
          </cell>
          <cell r="AG764" t="str">
            <v>N/A</v>
          </cell>
          <cell r="AH764">
            <v>0</v>
          </cell>
        </row>
        <row r="765">
          <cell r="A765">
            <v>37225</v>
          </cell>
          <cell r="B765" t="str">
            <v>N/A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  <cell r="I765" t="str">
            <v>N/A</v>
          </cell>
          <cell r="J765" t="str">
            <v>N/A</v>
          </cell>
          <cell r="K765" t="str">
            <v>N/A</v>
          </cell>
          <cell r="L765" t="str">
            <v>N/A</v>
          </cell>
          <cell r="M765" t="str">
            <v>N/A</v>
          </cell>
          <cell r="N765" t="str">
            <v>N/A</v>
          </cell>
          <cell r="O765" t="str">
            <v>N/A</v>
          </cell>
          <cell r="P765" t="str">
            <v>N/A</v>
          </cell>
          <cell r="Q765" t="str">
            <v>N/A</v>
          </cell>
          <cell r="R765" t="str">
            <v>N/A</v>
          </cell>
          <cell r="S765" t="str">
            <v>N/A</v>
          </cell>
          <cell r="T765" t="str">
            <v>N/A</v>
          </cell>
          <cell r="U765" t="str">
            <v>N/A</v>
          </cell>
          <cell r="V765" t="str">
            <v>N/A</v>
          </cell>
          <cell r="W765" t="str">
            <v>N/A</v>
          </cell>
          <cell r="X765" t="str">
            <v>N/A</v>
          </cell>
          <cell r="Y765" t="str">
            <v>N/A</v>
          </cell>
          <cell r="Z765" t="str">
            <v>N/A</v>
          </cell>
          <cell r="AA765" t="str">
            <v>N/A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>
            <v>0</v>
          </cell>
        </row>
        <row r="766">
          <cell r="A766">
            <v>37226</v>
          </cell>
          <cell r="B766" t="str">
            <v>N/A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  <cell r="I766" t="str">
            <v>N/A</v>
          </cell>
          <cell r="J766" t="str">
            <v>N/A</v>
          </cell>
          <cell r="K766" t="str">
            <v>N/A</v>
          </cell>
          <cell r="L766" t="str">
            <v>N/A</v>
          </cell>
          <cell r="M766" t="str">
            <v>N/A</v>
          </cell>
          <cell r="N766" t="str">
            <v>N/A</v>
          </cell>
          <cell r="O766" t="str">
            <v>N/A</v>
          </cell>
          <cell r="P766" t="str">
            <v>N/A</v>
          </cell>
          <cell r="Q766" t="str">
            <v>N/A</v>
          </cell>
          <cell r="R766" t="str">
            <v>N/A</v>
          </cell>
          <cell r="S766" t="str">
            <v>N/A</v>
          </cell>
          <cell r="T766" t="str">
            <v>N/A</v>
          </cell>
          <cell r="U766" t="str">
            <v>N/A</v>
          </cell>
          <cell r="V766" t="str">
            <v>N/A</v>
          </cell>
          <cell r="W766" t="str">
            <v>N/A</v>
          </cell>
          <cell r="X766" t="str">
            <v>N/A</v>
          </cell>
          <cell r="Y766" t="str">
            <v>N/A</v>
          </cell>
          <cell r="Z766" t="str">
            <v>N/A</v>
          </cell>
          <cell r="AA766" t="str">
            <v>N/A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>
            <v>0</v>
          </cell>
        </row>
        <row r="767">
          <cell r="A767">
            <v>37227</v>
          </cell>
          <cell r="B767" t="str">
            <v>N/A</v>
          </cell>
          <cell r="C767" t="str">
            <v>N/A</v>
          </cell>
          <cell r="D767" t="str">
            <v>N/A</v>
          </cell>
          <cell r="E767" t="str">
            <v>N/A</v>
          </cell>
          <cell r="F767" t="str">
            <v>N/A</v>
          </cell>
          <cell r="G767" t="str">
            <v>N/A</v>
          </cell>
          <cell r="H767" t="str">
            <v>N/A</v>
          </cell>
          <cell r="I767" t="str">
            <v>N/A</v>
          </cell>
          <cell r="J767" t="str">
            <v>N/A</v>
          </cell>
          <cell r="K767" t="str">
            <v>N/A</v>
          </cell>
          <cell r="L767" t="str">
            <v>N/A</v>
          </cell>
          <cell r="M767" t="str">
            <v>N/A</v>
          </cell>
          <cell r="N767" t="str">
            <v>N/A</v>
          </cell>
          <cell r="O767" t="str">
            <v>N/A</v>
          </cell>
          <cell r="P767" t="str">
            <v>N/A</v>
          </cell>
          <cell r="Q767" t="str">
            <v>N/A</v>
          </cell>
          <cell r="R767" t="str">
            <v>N/A</v>
          </cell>
          <cell r="S767" t="str">
            <v>N/A</v>
          </cell>
          <cell r="T767" t="str">
            <v>N/A</v>
          </cell>
          <cell r="U767" t="str">
            <v>N/A</v>
          </cell>
          <cell r="V767" t="str">
            <v>N/A</v>
          </cell>
          <cell r="W767" t="str">
            <v>N/A</v>
          </cell>
          <cell r="X767" t="str">
            <v>N/A</v>
          </cell>
          <cell r="Y767" t="str">
            <v>N/A</v>
          </cell>
          <cell r="Z767" t="str">
            <v>N/A</v>
          </cell>
          <cell r="AA767" t="str">
            <v>N/A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>
            <v>0</v>
          </cell>
        </row>
        <row r="768">
          <cell r="A768">
            <v>37228</v>
          </cell>
          <cell r="B768" t="str">
            <v>N/A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  <cell r="I768" t="str">
            <v>N/A</v>
          </cell>
          <cell r="J768" t="str">
            <v>N/A</v>
          </cell>
          <cell r="K768" t="str">
            <v>N/A</v>
          </cell>
          <cell r="L768" t="str">
            <v>N/A</v>
          </cell>
          <cell r="M768" t="str">
            <v>N/A</v>
          </cell>
          <cell r="N768" t="str">
            <v>N/A</v>
          </cell>
          <cell r="O768" t="str">
            <v>N/A</v>
          </cell>
          <cell r="P768" t="str">
            <v>N/A</v>
          </cell>
          <cell r="Q768" t="str">
            <v>N/A</v>
          </cell>
          <cell r="R768" t="str">
            <v>N/A</v>
          </cell>
          <cell r="S768" t="str">
            <v>N/A</v>
          </cell>
          <cell r="T768" t="str">
            <v>N/A</v>
          </cell>
          <cell r="U768" t="str">
            <v>N/A</v>
          </cell>
          <cell r="V768" t="str">
            <v>N/A</v>
          </cell>
          <cell r="W768" t="str">
            <v>N/A</v>
          </cell>
          <cell r="X768" t="str">
            <v>N/A</v>
          </cell>
          <cell r="Y768" t="str">
            <v>N/A</v>
          </cell>
          <cell r="Z768" t="str">
            <v>N/A</v>
          </cell>
          <cell r="AA768" t="str">
            <v>N/A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>
            <v>0</v>
          </cell>
        </row>
        <row r="769">
          <cell r="A769">
            <v>37229</v>
          </cell>
          <cell r="B769" t="str">
            <v>N/A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  <cell r="I769" t="str">
            <v>N/A</v>
          </cell>
          <cell r="J769" t="str">
            <v>N/A</v>
          </cell>
          <cell r="K769" t="str">
            <v>N/A</v>
          </cell>
          <cell r="L769" t="str">
            <v>N/A</v>
          </cell>
          <cell r="M769" t="str">
            <v>N/A</v>
          </cell>
          <cell r="N769" t="str">
            <v>N/A</v>
          </cell>
          <cell r="O769" t="str">
            <v>N/A</v>
          </cell>
          <cell r="P769" t="str">
            <v>N/A</v>
          </cell>
          <cell r="Q769" t="str">
            <v>N/A</v>
          </cell>
          <cell r="R769" t="str">
            <v>N/A</v>
          </cell>
          <cell r="S769" t="str">
            <v>N/A</v>
          </cell>
          <cell r="T769" t="str">
            <v>N/A</v>
          </cell>
          <cell r="U769" t="str">
            <v>N/A</v>
          </cell>
          <cell r="V769" t="str">
            <v>N/A</v>
          </cell>
          <cell r="W769" t="str">
            <v>N/A</v>
          </cell>
          <cell r="X769" t="str">
            <v>N/A</v>
          </cell>
          <cell r="Y769" t="str">
            <v>N/A</v>
          </cell>
          <cell r="Z769" t="str">
            <v>N/A</v>
          </cell>
          <cell r="AA769" t="str">
            <v>N/A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>
            <v>0</v>
          </cell>
        </row>
        <row r="770">
          <cell r="A770">
            <v>37230</v>
          </cell>
          <cell r="B770" t="str">
            <v>N/A</v>
          </cell>
          <cell r="C770" t="str">
            <v>N/A</v>
          </cell>
          <cell r="D770" t="str">
            <v>N/A</v>
          </cell>
          <cell r="E770" t="str">
            <v>N/A</v>
          </cell>
          <cell r="F770" t="str">
            <v>N/A</v>
          </cell>
          <cell r="G770" t="str">
            <v>N/A</v>
          </cell>
          <cell r="H770" t="str">
            <v>N/A</v>
          </cell>
          <cell r="I770" t="str">
            <v>N/A</v>
          </cell>
          <cell r="J770" t="str">
            <v>N/A</v>
          </cell>
          <cell r="K770" t="str">
            <v>N/A</v>
          </cell>
          <cell r="L770" t="str">
            <v>N/A</v>
          </cell>
          <cell r="M770" t="str">
            <v>N/A</v>
          </cell>
          <cell r="N770" t="str">
            <v>N/A</v>
          </cell>
          <cell r="O770" t="str">
            <v>N/A</v>
          </cell>
          <cell r="P770" t="str">
            <v>N/A</v>
          </cell>
          <cell r="Q770" t="str">
            <v>N/A</v>
          </cell>
          <cell r="R770" t="str">
            <v>N/A</v>
          </cell>
          <cell r="S770" t="str">
            <v>N/A</v>
          </cell>
          <cell r="T770" t="str">
            <v>N/A</v>
          </cell>
          <cell r="U770" t="str">
            <v>N/A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Z770" t="str">
            <v>N/A</v>
          </cell>
          <cell r="AA770" t="str">
            <v>N/A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>
            <v>0</v>
          </cell>
        </row>
        <row r="771">
          <cell r="A771">
            <v>37231</v>
          </cell>
          <cell r="B771" t="str">
            <v>N/A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  <cell r="I771" t="str">
            <v>N/A</v>
          </cell>
          <cell r="J771" t="str">
            <v>N/A</v>
          </cell>
          <cell r="K771" t="str">
            <v>N/A</v>
          </cell>
          <cell r="L771" t="str">
            <v>N/A</v>
          </cell>
          <cell r="M771" t="str">
            <v>N/A</v>
          </cell>
          <cell r="N771" t="str">
            <v>N/A</v>
          </cell>
          <cell r="O771" t="str">
            <v>N/A</v>
          </cell>
          <cell r="P771" t="str">
            <v>N/A</v>
          </cell>
          <cell r="Q771" t="str">
            <v>N/A</v>
          </cell>
          <cell r="R771" t="str">
            <v>N/A</v>
          </cell>
          <cell r="S771" t="str">
            <v>N/A</v>
          </cell>
          <cell r="T771" t="str">
            <v>N/A</v>
          </cell>
          <cell r="U771" t="str">
            <v>N/A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Z771" t="str">
            <v>N/A</v>
          </cell>
          <cell r="AA771" t="str">
            <v>N/A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>
            <v>0</v>
          </cell>
        </row>
        <row r="772">
          <cell r="A772">
            <v>37232</v>
          </cell>
          <cell r="B772" t="str">
            <v>N/A</v>
          </cell>
          <cell r="C772" t="str">
            <v>N/A</v>
          </cell>
          <cell r="D772" t="str">
            <v>N/A</v>
          </cell>
          <cell r="E772" t="str">
            <v>N/A</v>
          </cell>
          <cell r="F772" t="str">
            <v>N/A</v>
          </cell>
          <cell r="G772" t="str">
            <v>N/A</v>
          </cell>
          <cell r="H772" t="str">
            <v>N/A</v>
          </cell>
          <cell r="I772" t="str">
            <v>N/A</v>
          </cell>
          <cell r="J772" t="str">
            <v>N/A</v>
          </cell>
          <cell r="K772" t="str">
            <v>N/A</v>
          </cell>
          <cell r="L772" t="str">
            <v>N/A</v>
          </cell>
          <cell r="M772" t="str">
            <v>N/A</v>
          </cell>
          <cell r="N772" t="str">
            <v>N/A</v>
          </cell>
          <cell r="O772" t="str">
            <v>N/A</v>
          </cell>
          <cell r="P772" t="str">
            <v>N/A</v>
          </cell>
          <cell r="Q772" t="str">
            <v>N/A</v>
          </cell>
          <cell r="R772" t="str">
            <v>N/A</v>
          </cell>
          <cell r="S772" t="str">
            <v>N/A</v>
          </cell>
          <cell r="T772" t="str">
            <v>N/A</v>
          </cell>
          <cell r="U772" t="str">
            <v>N/A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Z772" t="str">
            <v>N/A</v>
          </cell>
          <cell r="AA772" t="str">
            <v>N/A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>
            <v>0</v>
          </cell>
        </row>
        <row r="773">
          <cell r="A773">
            <v>37233</v>
          </cell>
          <cell r="B773" t="str">
            <v>N/A</v>
          </cell>
          <cell r="C773" t="str">
            <v>N/A</v>
          </cell>
          <cell r="D773" t="str">
            <v>N/A</v>
          </cell>
          <cell r="E773" t="str">
            <v>N/A</v>
          </cell>
          <cell r="F773" t="str">
            <v>N/A</v>
          </cell>
          <cell r="G773" t="str">
            <v>N/A</v>
          </cell>
          <cell r="H773" t="str">
            <v>N/A</v>
          </cell>
          <cell r="I773" t="str">
            <v>N/A</v>
          </cell>
          <cell r="J773" t="str">
            <v>N/A</v>
          </cell>
          <cell r="K773" t="str">
            <v>N/A</v>
          </cell>
          <cell r="L773" t="str">
            <v>N/A</v>
          </cell>
          <cell r="M773" t="str">
            <v>N/A</v>
          </cell>
          <cell r="N773" t="str">
            <v>N/A</v>
          </cell>
          <cell r="O773" t="str">
            <v>N/A</v>
          </cell>
          <cell r="P773" t="str">
            <v>N/A</v>
          </cell>
          <cell r="Q773" t="str">
            <v>N/A</v>
          </cell>
          <cell r="R773" t="str">
            <v>N/A</v>
          </cell>
          <cell r="S773" t="str">
            <v>N/A</v>
          </cell>
          <cell r="T773" t="str">
            <v>N/A</v>
          </cell>
          <cell r="U773" t="str">
            <v>N/A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Z773" t="str">
            <v>N/A</v>
          </cell>
          <cell r="AA773" t="str">
            <v>N/A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>
            <v>0</v>
          </cell>
        </row>
        <row r="774">
          <cell r="A774">
            <v>37234</v>
          </cell>
          <cell r="B774" t="str">
            <v>N/A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  <cell r="I774" t="str">
            <v>N/A</v>
          </cell>
          <cell r="J774" t="str">
            <v>N/A</v>
          </cell>
          <cell r="K774" t="str">
            <v>N/A</v>
          </cell>
          <cell r="L774" t="str">
            <v>N/A</v>
          </cell>
          <cell r="M774" t="str">
            <v>N/A</v>
          </cell>
          <cell r="N774" t="str">
            <v>N/A</v>
          </cell>
          <cell r="O774" t="str">
            <v>N/A</v>
          </cell>
          <cell r="P774" t="str">
            <v>N/A</v>
          </cell>
          <cell r="Q774" t="str">
            <v>N/A</v>
          </cell>
          <cell r="R774" t="str">
            <v>N/A</v>
          </cell>
          <cell r="S774" t="str">
            <v>N/A</v>
          </cell>
          <cell r="T774" t="str">
            <v>N/A</v>
          </cell>
          <cell r="U774" t="str">
            <v>N/A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Z774" t="str">
            <v>N/A</v>
          </cell>
          <cell r="AA774" t="str">
            <v>N/A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>
            <v>0</v>
          </cell>
        </row>
        <row r="775">
          <cell r="A775">
            <v>37235</v>
          </cell>
          <cell r="B775" t="str">
            <v>N/A</v>
          </cell>
          <cell r="C775" t="str">
            <v>N/A</v>
          </cell>
          <cell r="D775" t="str">
            <v>N/A</v>
          </cell>
          <cell r="E775" t="str">
            <v>N/A</v>
          </cell>
          <cell r="F775" t="str">
            <v>N/A</v>
          </cell>
          <cell r="G775" t="str">
            <v>N/A</v>
          </cell>
          <cell r="H775" t="str">
            <v>N/A</v>
          </cell>
          <cell r="I775" t="str">
            <v>N/A</v>
          </cell>
          <cell r="J775" t="str">
            <v>N/A</v>
          </cell>
          <cell r="K775" t="str">
            <v>N/A</v>
          </cell>
          <cell r="L775" t="str">
            <v>N/A</v>
          </cell>
          <cell r="M775" t="str">
            <v>N/A</v>
          </cell>
          <cell r="N775" t="str">
            <v>N/A</v>
          </cell>
          <cell r="O775" t="str">
            <v>N/A</v>
          </cell>
          <cell r="P775" t="str">
            <v>N/A</v>
          </cell>
          <cell r="Q775" t="str">
            <v>N/A</v>
          </cell>
          <cell r="R775" t="str">
            <v>N/A</v>
          </cell>
          <cell r="S775" t="str">
            <v>N/A</v>
          </cell>
          <cell r="T775" t="str">
            <v>N/A</v>
          </cell>
          <cell r="U775" t="str">
            <v>N/A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Z775" t="str">
            <v>N/A</v>
          </cell>
          <cell r="AA775" t="str">
            <v>N/A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>
            <v>0</v>
          </cell>
        </row>
        <row r="776">
          <cell r="A776">
            <v>37236</v>
          </cell>
          <cell r="B776" t="str">
            <v>N/A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  <cell r="I776" t="str">
            <v>N/A</v>
          </cell>
          <cell r="J776" t="str">
            <v>N/A</v>
          </cell>
          <cell r="K776" t="str">
            <v>N/A</v>
          </cell>
          <cell r="L776" t="str">
            <v>N/A</v>
          </cell>
          <cell r="M776" t="str">
            <v>N/A</v>
          </cell>
          <cell r="N776" t="str">
            <v>N/A</v>
          </cell>
          <cell r="O776" t="str">
            <v>N/A</v>
          </cell>
          <cell r="P776" t="str">
            <v>N/A</v>
          </cell>
          <cell r="Q776" t="str">
            <v>N/A</v>
          </cell>
          <cell r="R776" t="str">
            <v>N/A</v>
          </cell>
          <cell r="S776" t="str">
            <v>N/A</v>
          </cell>
          <cell r="T776" t="str">
            <v>N/A</v>
          </cell>
          <cell r="U776" t="str">
            <v>N/A</v>
          </cell>
          <cell r="V776" t="str">
            <v>N/A</v>
          </cell>
          <cell r="W776" t="str">
            <v>N/A</v>
          </cell>
          <cell r="X776" t="str">
            <v>N/A</v>
          </cell>
          <cell r="Y776" t="str">
            <v>N/A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>
            <v>0</v>
          </cell>
        </row>
        <row r="777">
          <cell r="A777">
            <v>37237</v>
          </cell>
          <cell r="B777" t="str">
            <v>N/A</v>
          </cell>
          <cell r="C777" t="str">
            <v>N/A</v>
          </cell>
          <cell r="D777" t="str">
            <v>N/A</v>
          </cell>
          <cell r="E777" t="str">
            <v>N/A</v>
          </cell>
          <cell r="F777" t="str">
            <v>N/A</v>
          </cell>
          <cell r="G777" t="str">
            <v>N/A</v>
          </cell>
          <cell r="H777" t="str">
            <v>N/A</v>
          </cell>
          <cell r="I777" t="str">
            <v>N/A</v>
          </cell>
          <cell r="J777" t="str">
            <v>N/A</v>
          </cell>
          <cell r="K777" t="str">
            <v>N/A</v>
          </cell>
          <cell r="L777" t="str">
            <v>N/A</v>
          </cell>
          <cell r="M777" t="str">
            <v>N/A</v>
          </cell>
          <cell r="N777" t="str">
            <v>N/A</v>
          </cell>
          <cell r="O777" t="str">
            <v>N/A</v>
          </cell>
          <cell r="P777" t="str">
            <v>N/A</v>
          </cell>
          <cell r="Q777" t="str">
            <v>N/A</v>
          </cell>
          <cell r="R777" t="str">
            <v>N/A</v>
          </cell>
          <cell r="S777" t="str">
            <v>N/A</v>
          </cell>
          <cell r="T777" t="str">
            <v>N/A</v>
          </cell>
          <cell r="U777" t="str">
            <v>N/A</v>
          </cell>
          <cell r="V777" t="str">
            <v>N/A</v>
          </cell>
          <cell r="W777" t="str">
            <v>N/A</v>
          </cell>
          <cell r="X777" t="str">
            <v>N/A</v>
          </cell>
          <cell r="Y777" t="str">
            <v>N/A</v>
          </cell>
          <cell r="Z777" t="str">
            <v>N/A</v>
          </cell>
          <cell r="AA777" t="str">
            <v>N/A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>
            <v>0</v>
          </cell>
        </row>
        <row r="778">
          <cell r="A778">
            <v>37238</v>
          </cell>
          <cell r="B778" t="str">
            <v>N/A</v>
          </cell>
          <cell r="C778" t="str">
            <v>N/A</v>
          </cell>
          <cell r="D778" t="str">
            <v>N/A</v>
          </cell>
          <cell r="E778" t="str">
            <v>N/A</v>
          </cell>
          <cell r="F778" t="str">
            <v>N/A</v>
          </cell>
          <cell r="G778" t="str">
            <v>N/A</v>
          </cell>
          <cell r="H778" t="str">
            <v>N/A</v>
          </cell>
          <cell r="I778" t="str">
            <v>N/A</v>
          </cell>
          <cell r="J778" t="str">
            <v>N/A</v>
          </cell>
          <cell r="K778" t="str">
            <v>N/A</v>
          </cell>
          <cell r="L778" t="str">
            <v>N/A</v>
          </cell>
          <cell r="M778" t="str">
            <v>N/A</v>
          </cell>
          <cell r="N778" t="str">
            <v>N/A</v>
          </cell>
          <cell r="O778" t="str">
            <v>N/A</v>
          </cell>
          <cell r="P778" t="str">
            <v>N/A</v>
          </cell>
          <cell r="Q778" t="str">
            <v>N/A</v>
          </cell>
          <cell r="R778" t="str">
            <v>N/A</v>
          </cell>
          <cell r="S778" t="str">
            <v>N/A</v>
          </cell>
          <cell r="T778" t="str">
            <v>N/A</v>
          </cell>
          <cell r="U778" t="str">
            <v>N/A</v>
          </cell>
          <cell r="V778" t="str">
            <v>N/A</v>
          </cell>
          <cell r="W778" t="str">
            <v>N/A</v>
          </cell>
          <cell r="X778" t="str">
            <v>N/A</v>
          </cell>
          <cell r="Y778" t="str">
            <v>N/A</v>
          </cell>
          <cell r="Z778" t="str">
            <v>N/A</v>
          </cell>
          <cell r="AA778" t="str">
            <v>N/A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>
            <v>0</v>
          </cell>
        </row>
        <row r="779">
          <cell r="A779">
            <v>37239</v>
          </cell>
          <cell r="B779" t="str">
            <v>N/A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  <cell r="I779" t="str">
            <v>N/A</v>
          </cell>
          <cell r="J779" t="str">
            <v>N/A</v>
          </cell>
          <cell r="K779" t="str">
            <v>N/A</v>
          </cell>
          <cell r="L779" t="str">
            <v>N/A</v>
          </cell>
          <cell r="M779" t="str">
            <v>N/A</v>
          </cell>
          <cell r="N779" t="str">
            <v>N/A</v>
          </cell>
          <cell r="O779" t="str">
            <v>N/A</v>
          </cell>
          <cell r="P779" t="str">
            <v>N/A</v>
          </cell>
          <cell r="Q779" t="str">
            <v>N/A</v>
          </cell>
          <cell r="R779" t="str">
            <v>N/A</v>
          </cell>
          <cell r="S779" t="str">
            <v>N/A</v>
          </cell>
          <cell r="T779" t="str">
            <v>N/A</v>
          </cell>
          <cell r="U779" t="str">
            <v>N/A</v>
          </cell>
          <cell r="V779" t="str">
            <v>N/A</v>
          </cell>
          <cell r="W779" t="str">
            <v>N/A</v>
          </cell>
          <cell r="X779" t="str">
            <v>N/A</v>
          </cell>
          <cell r="Y779" t="str">
            <v>N/A</v>
          </cell>
          <cell r="Z779" t="str">
            <v>N/A</v>
          </cell>
          <cell r="AA779" t="str">
            <v>N/A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>
            <v>0</v>
          </cell>
        </row>
        <row r="780">
          <cell r="A780">
            <v>37240</v>
          </cell>
          <cell r="B780" t="str">
            <v>N/A</v>
          </cell>
          <cell r="C780" t="str">
            <v>N/A</v>
          </cell>
          <cell r="D780" t="str">
            <v>N/A</v>
          </cell>
          <cell r="E780" t="str">
            <v>N/A</v>
          </cell>
          <cell r="F780" t="str">
            <v>N/A</v>
          </cell>
          <cell r="G780" t="str">
            <v>N/A</v>
          </cell>
          <cell r="H780" t="str">
            <v>N/A</v>
          </cell>
          <cell r="I780" t="str">
            <v>N/A</v>
          </cell>
          <cell r="J780" t="str">
            <v>N/A</v>
          </cell>
          <cell r="K780" t="str">
            <v>N/A</v>
          </cell>
          <cell r="L780" t="str">
            <v>N/A</v>
          </cell>
          <cell r="M780" t="str">
            <v>N/A</v>
          </cell>
          <cell r="N780" t="str">
            <v>N/A</v>
          </cell>
          <cell r="O780" t="str">
            <v>N/A</v>
          </cell>
          <cell r="P780" t="str">
            <v>N/A</v>
          </cell>
          <cell r="Q780" t="str">
            <v>N/A</v>
          </cell>
          <cell r="R780" t="str">
            <v>N/A</v>
          </cell>
          <cell r="S780" t="str">
            <v>N/A</v>
          </cell>
          <cell r="T780" t="str">
            <v>N/A</v>
          </cell>
          <cell r="U780" t="str">
            <v>N/A</v>
          </cell>
          <cell r="V780" t="str">
            <v>N/A</v>
          </cell>
          <cell r="W780" t="str">
            <v>N/A</v>
          </cell>
          <cell r="X780" t="str">
            <v>N/A</v>
          </cell>
          <cell r="Y780" t="str">
            <v>N/A</v>
          </cell>
          <cell r="Z780" t="str">
            <v>N/A</v>
          </cell>
          <cell r="AA780" t="str">
            <v>N/A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>
            <v>0</v>
          </cell>
        </row>
        <row r="781">
          <cell r="A781">
            <v>37241</v>
          </cell>
          <cell r="B781" t="str">
            <v>N/A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  <cell r="I781" t="str">
            <v>N/A</v>
          </cell>
          <cell r="J781" t="str">
            <v>N/A</v>
          </cell>
          <cell r="K781" t="str">
            <v>N/A</v>
          </cell>
          <cell r="L781" t="str">
            <v>N/A</v>
          </cell>
          <cell r="M781" t="str">
            <v>N/A</v>
          </cell>
          <cell r="N781" t="str">
            <v>N/A</v>
          </cell>
          <cell r="O781" t="str">
            <v>N/A</v>
          </cell>
          <cell r="P781" t="str">
            <v>N/A</v>
          </cell>
          <cell r="Q781" t="str">
            <v>N/A</v>
          </cell>
          <cell r="R781" t="str">
            <v>N/A</v>
          </cell>
          <cell r="S781" t="str">
            <v>N/A</v>
          </cell>
          <cell r="T781" t="str">
            <v>N/A</v>
          </cell>
          <cell r="U781" t="str">
            <v>N/A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Z781" t="str">
            <v>N/A</v>
          </cell>
          <cell r="AA781" t="str">
            <v>N/A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>
            <v>0</v>
          </cell>
        </row>
        <row r="782">
          <cell r="A782">
            <v>37242</v>
          </cell>
          <cell r="B782" t="str">
            <v>N/A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 t="str">
            <v>N/A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Z782" t="str">
            <v>N/A</v>
          </cell>
          <cell r="AA782" t="str">
            <v>N/A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>
            <v>0</v>
          </cell>
        </row>
        <row r="783">
          <cell r="A783">
            <v>37243</v>
          </cell>
          <cell r="B783" t="str">
            <v>N/A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  <cell r="I783" t="str">
            <v>N/A</v>
          </cell>
          <cell r="J783" t="str">
            <v>N/A</v>
          </cell>
          <cell r="K783" t="str">
            <v>N/A</v>
          </cell>
          <cell r="L783" t="str">
            <v>N/A</v>
          </cell>
          <cell r="M783" t="str">
            <v>N/A</v>
          </cell>
          <cell r="N783" t="str">
            <v>N/A</v>
          </cell>
          <cell r="O783" t="str">
            <v>N/A</v>
          </cell>
          <cell r="P783" t="str">
            <v>N/A</v>
          </cell>
          <cell r="Q783" t="str">
            <v>N/A</v>
          </cell>
          <cell r="R783" t="str">
            <v>N/A</v>
          </cell>
          <cell r="S783" t="str">
            <v>N/A</v>
          </cell>
          <cell r="T783" t="str">
            <v>N/A</v>
          </cell>
          <cell r="U783" t="str">
            <v>N/A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Z783" t="str">
            <v>N/A</v>
          </cell>
          <cell r="AA783" t="str">
            <v>N/A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>
            <v>0</v>
          </cell>
        </row>
        <row r="784">
          <cell r="A784">
            <v>37244</v>
          </cell>
          <cell r="B784" t="str">
            <v>N/A</v>
          </cell>
          <cell r="C784" t="str">
            <v>N/A</v>
          </cell>
          <cell r="D784" t="str">
            <v>N/A</v>
          </cell>
          <cell r="E784" t="str">
            <v>N/A</v>
          </cell>
          <cell r="F784" t="str">
            <v>N/A</v>
          </cell>
          <cell r="G784" t="str">
            <v>N/A</v>
          </cell>
          <cell r="H784" t="str">
            <v>N/A</v>
          </cell>
          <cell r="I784" t="str">
            <v>N/A</v>
          </cell>
          <cell r="J784" t="str">
            <v>N/A</v>
          </cell>
          <cell r="K784" t="str">
            <v>N/A</v>
          </cell>
          <cell r="L784" t="str">
            <v>N/A</v>
          </cell>
          <cell r="M784" t="str">
            <v>N/A</v>
          </cell>
          <cell r="N784" t="str">
            <v>N/A</v>
          </cell>
          <cell r="O784" t="str">
            <v>N/A</v>
          </cell>
          <cell r="P784" t="str">
            <v>N/A</v>
          </cell>
          <cell r="Q784" t="str">
            <v>N/A</v>
          </cell>
          <cell r="R784" t="str">
            <v>N/A</v>
          </cell>
          <cell r="S784" t="str">
            <v>N/A</v>
          </cell>
          <cell r="T784" t="str">
            <v>N/A</v>
          </cell>
          <cell r="U784" t="str">
            <v>N/A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Z784" t="str">
            <v>N/A</v>
          </cell>
          <cell r="AA784" t="str">
            <v>N/A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>
            <v>0</v>
          </cell>
        </row>
        <row r="785">
          <cell r="A785">
            <v>37245</v>
          </cell>
          <cell r="B785" t="str">
            <v>N/A</v>
          </cell>
          <cell r="C785" t="str">
            <v>N/A</v>
          </cell>
          <cell r="D785" t="str">
            <v>N/A</v>
          </cell>
          <cell r="E785" t="str">
            <v>N/A</v>
          </cell>
          <cell r="F785" t="str">
            <v>N/A</v>
          </cell>
          <cell r="G785" t="str">
            <v>N/A</v>
          </cell>
          <cell r="H785" t="str">
            <v>N/A</v>
          </cell>
          <cell r="I785" t="str">
            <v>N/A</v>
          </cell>
          <cell r="J785" t="str">
            <v>N/A</v>
          </cell>
          <cell r="K785" t="str">
            <v>N/A</v>
          </cell>
          <cell r="L785" t="str">
            <v>N/A</v>
          </cell>
          <cell r="M785" t="str">
            <v>N/A</v>
          </cell>
          <cell r="N785" t="str">
            <v>N/A</v>
          </cell>
          <cell r="O785" t="str">
            <v>N/A</v>
          </cell>
          <cell r="P785" t="str">
            <v>N/A</v>
          </cell>
          <cell r="Q785" t="str">
            <v>N/A</v>
          </cell>
          <cell r="R785" t="str">
            <v>N/A</v>
          </cell>
          <cell r="S785" t="str">
            <v>N/A</v>
          </cell>
          <cell r="T785" t="str">
            <v>N/A</v>
          </cell>
          <cell r="U785" t="str">
            <v>N/A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Z785" t="str">
            <v>N/A</v>
          </cell>
          <cell r="AA785" t="str">
            <v>N/A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>
            <v>0</v>
          </cell>
        </row>
        <row r="786">
          <cell r="A786">
            <v>37246</v>
          </cell>
          <cell r="B786" t="str">
            <v>N/A</v>
          </cell>
          <cell r="C786" t="str">
            <v>N/A</v>
          </cell>
          <cell r="D786" t="str">
            <v>N/A</v>
          </cell>
          <cell r="E786" t="str">
            <v>N/A</v>
          </cell>
          <cell r="F786" t="str">
            <v>N/A</v>
          </cell>
          <cell r="G786" t="str">
            <v>N/A</v>
          </cell>
          <cell r="H786" t="str">
            <v>N/A</v>
          </cell>
          <cell r="I786" t="str">
            <v>N/A</v>
          </cell>
          <cell r="J786" t="str">
            <v>N/A</v>
          </cell>
          <cell r="K786" t="str">
            <v>N/A</v>
          </cell>
          <cell r="L786" t="str">
            <v>N/A</v>
          </cell>
          <cell r="M786" t="str">
            <v>N/A</v>
          </cell>
          <cell r="N786" t="str">
            <v>N/A</v>
          </cell>
          <cell r="O786" t="str">
            <v>N/A</v>
          </cell>
          <cell r="P786" t="str">
            <v>N/A</v>
          </cell>
          <cell r="Q786" t="str">
            <v>N/A</v>
          </cell>
          <cell r="R786" t="str">
            <v>N/A</v>
          </cell>
          <cell r="S786" t="str">
            <v>N/A</v>
          </cell>
          <cell r="T786" t="str">
            <v>N/A</v>
          </cell>
          <cell r="U786" t="str">
            <v>N/A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Z786" t="str">
            <v>N/A</v>
          </cell>
          <cell r="AA786" t="str">
            <v>N/A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>
            <v>0</v>
          </cell>
        </row>
        <row r="787">
          <cell r="A787">
            <v>37247</v>
          </cell>
          <cell r="B787" t="str">
            <v>N/A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  <cell r="I787" t="str">
            <v>N/A</v>
          </cell>
          <cell r="J787" t="str">
            <v>N/A</v>
          </cell>
          <cell r="K787" t="str">
            <v>N/A</v>
          </cell>
          <cell r="L787" t="str">
            <v>N/A</v>
          </cell>
          <cell r="M787" t="str">
            <v>N/A</v>
          </cell>
          <cell r="N787" t="str">
            <v>N/A</v>
          </cell>
          <cell r="O787" t="str">
            <v>N/A</v>
          </cell>
          <cell r="P787" t="str">
            <v>N/A</v>
          </cell>
          <cell r="Q787" t="str">
            <v>N/A</v>
          </cell>
          <cell r="R787" t="str">
            <v>N/A</v>
          </cell>
          <cell r="S787" t="str">
            <v>N/A</v>
          </cell>
          <cell r="T787" t="str">
            <v>N/A</v>
          </cell>
          <cell r="U787" t="str">
            <v>N/A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Z787" t="str">
            <v>N/A</v>
          </cell>
          <cell r="AA787" t="str">
            <v>N/A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>
            <v>0</v>
          </cell>
        </row>
        <row r="788">
          <cell r="A788">
            <v>37248</v>
          </cell>
          <cell r="B788" t="str">
            <v>N/A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  <cell r="I788" t="str">
            <v>N/A</v>
          </cell>
          <cell r="J788" t="str">
            <v>N/A</v>
          </cell>
          <cell r="K788" t="str">
            <v>N/A</v>
          </cell>
          <cell r="L788" t="str">
            <v>N/A</v>
          </cell>
          <cell r="M788" t="str">
            <v>N/A</v>
          </cell>
          <cell r="N788" t="str">
            <v>N/A</v>
          </cell>
          <cell r="O788" t="str">
            <v>N/A</v>
          </cell>
          <cell r="P788" t="str">
            <v>N/A</v>
          </cell>
          <cell r="Q788" t="str">
            <v>N/A</v>
          </cell>
          <cell r="R788" t="str">
            <v>N/A</v>
          </cell>
          <cell r="S788" t="str">
            <v>N/A</v>
          </cell>
          <cell r="T788" t="str">
            <v>N/A</v>
          </cell>
          <cell r="U788" t="str">
            <v>N/A</v>
          </cell>
          <cell r="V788" t="str">
            <v>N/A</v>
          </cell>
          <cell r="W788" t="str">
            <v>N/A</v>
          </cell>
          <cell r="X788" t="str">
            <v>N/A</v>
          </cell>
          <cell r="Y788" t="str">
            <v>N/A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>
            <v>0</v>
          </cell>
        </row>
        <row r="789">
          <cell r="A789">
            <v>37249</v>
          </cell>
          <cell r="B789" t="str">
            <v>N/A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  <cell r="I789" t="str">
            <v>N/A</v>
          </cell>
          <cell r="J789" t="str">
            <v>N/A</v>
          </cell>
          <cell r="K789" t="str">
            <v>N/A</v>
          </cell>
          <cell r="L789" t="str">
            <v>N/A</v>
          </cell>
          <cell r="M789" t="str">
            <v>N/A</v>
          </cell>
          <cell r="N789" t="str">
            <v>N/A</v>
          </cell>
          <cell r="O789" t="str">
            <v>N/A</v>
          </cell>
          <cell r="P789" t="str">
            <v>N/A</v>
          </cell>
          <cell r="Q789" t="str">
            <v>N/A</v>
          </cell>
          <cell r="R789" t="str">
            <v>N/A</v>
          </cell>
          <cell r="S789" t="str">
            <v>N/A</v>
          </cell>
          <cell r="T789" t="str">
            <v>N/A</v>
          </cell>
          <cell r="U789" t="str">
            <v>N/A</v>
          </cell>
          <cell r="V789" t="str">
            <v>N/A</v>
          </cell>
          <cell r="W789" t="str">
            <v>N/A</v>
          </cell>
          <cell r="X789" t="str">
            <v>N/A</v>
          </cell>
          <cell r="Y789" t="str">
            <v>N/A</v>
          </cell>
          <cell r="Z789" t="str">
            <v>N/A</v>
          </cell>
          <cell r="AA789" t="str">
            <v>N/A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>
            <v>0</v>
          </cell>
        </row>
        <row r="790">
          <cell r="A790">
            <v>37250</v>
          </cell>
          <cell r="B790" t="str">
            <v>N/A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  <cell r="I790" t="str">
            <v>N/A</v>
          </cell>
          <cell r="J790" t="str">
            <v>N/A</v>
          </cell>
          <cell r="K790" t="str">
            <v>N/A</v>
          </cell>
          <cell r="L790" t="str">
            <v>N/A</v>
          </cell>
          <cell r="M790" t="str">
            <v>N/A</v>
          </cell>
          <cell r="N790" t="str">
            <v>N/A</v>
          </cell>
          <cell r="O790" t="str">
            <v>N/A</v>
          </cell>
          <cell r="P790" t="str">
            <v>N/A</v>
          </cell>
          <cell r="Q790" t="str">
            <v>N/A</v>
          </cell>
          <cell r="R790" t="str">
            <v>N/A</v>
          </cell>
          <cell r="S790" t="str">
            <v>N/A</v>
          </cell>
          <cell r="T790" t="str">
            <v>N/A</v>
          </cell>
          <cell r="U790" t="str">
            <v>N/A</v>
          </cell>
          <cell r="V790" t="str">
            <v>N/A</v>
          </cell>
          <cell r="W790" t="str">
            <v>N/A</v>
          </cell>
          <cell r="X790" t="str">
            <v>N/A</v>
          </cell>
          <cell r="Y790" t="str">
            <v>N/A</v>
          </cell>
          <cell r="Z790" t="str">
            <v>N/A</v>
          </cell>
          <cell r="AA790" t="str">
            <v>N/A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>
            <v>0</v>
          </cell>
        </row>
        <row r="791">
          <cell r="A791">
            <v>37251</v>
          </cell>
          <cell r="B791" t="str">
            <v>N/A</v>
          </cell>
          <cell r="C791" t="str">
            <v>N/A</v>
          </cell>
          <cell r="D791" t="str">
            <v>N/A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  <cell r="I791" t="str">
            <v>N/A</v>
          </cell>
          <cell r="J791" t="str">
            <v>N/A</v>
          </cell>
          <cell r="K791" t="str">
            <v>N/A</v>
          </cell>
          <cell r="L791" t="str">
            <v>N/A</v>
          </cell>
          <cell r="M791" t="str">
            <v>N/A</v>
          </cell>
          <cell r="N791" t="str">
            <v>N/A</v>
          </cell>
          <cell r="O791" t="str">
            <v>N/A</v>
          </cell>
          <cell r="P791" t="str">
            <v>N/A</v>
          </cell>
          <cell r="Q791" t="str">
            <v>N/A</v>
          </cell>
          <cell r="R791" t="str">
            <v>N/A</v>
          </cell>
          <cell r="S791" t="str">
            <v>N/A</v>
          </cell>
          <cell r="T791" t="str">
            <v>N/A</v>
          </cell>
          <cell r="U791" t="str">
            <v>N/A</v>
          </cell>
          <cell r="V791" t="str">
            <v>N/A</v>
          </cell>
          <cell r="W791" t="str">
            <v>N/A</v>
          </cell>
          <cell r="X791" t="str">
            <v>N/A</v>
          </cell>
          <cell r="Y791" t="str">
            <v>N/A</v>
          </cell>
          <cell r="Z791" t="str">
            <v>N/A</v>
          </cell>
          <cell r="AA791" t="str">
            <v>N/A</v>
          </cell>
          <cell r="AB791" t="str">
            <v>N/A</v>
          </cell>
          <cell r="AC791" t="str">
            <v>N/A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>
            <v>0</v>
          </cell>
        </row>
        <row r="792">
          <cell r="A792">
            <v>37252</v>
          </cell>
          <cell r="B792" t="str">
            <v>N/A</v>
          </cell>
          <cell r="C792" t="str">
            <v>N/A</v>
          </cell>
          <cell r="D792" t="str">
            <v>N/A</v>
          </cell>
          <cell r="E792" t="str">
            <v>N/A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 t="str">
            <v>N/A</v>
          </cell>
          <cell r="O792" t="str">
            <v>N/A</v>
          </cell>
          <cell r="P792" t="str">
            <v>N/A</v>
          </cell>
          <cell r="Q792" t="str">
            <v>N/A</v>
          </cell>
          <cell r="R792" t="str">
            <v>N/A</v>
          </cell>
          <cell r="S792" t="str">
            <v>N/A</v>
          </cell>
          <cell r="T792" t="str">
            <v>N/A</v>
          </cell>
          <cell r="U792" t="str">
            <v>N/A</v>
          </cell>
          <cell r="V792" t="str">
            <v>N/A</v>
          </cell>
          <cell r="W792" t="str">
            <v>N/A</v>
          </cell>
          <cell r="X792" t="str">
            <v>N/A</v>
          </cell>
          <cell r="Y792" t="str">
            <v>N/A</v>
          </cell>
          <cell r="Z792" t="str">
            <v>N/A</v>
          </cell>
          <cell r="AA792" t="str">
            <v>N/A</v>
          </cell>
          <cell r="AB792" t="str">
            <v>N/A</v>
          </cell>
          <cell r="AC792" t="str">
            <v>N/A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>
            <v>0</v>
          </cell>
        </row>
        <row r="793">
          <cell r="A793">
            <v>37253</v>
          </cell>
          <cell r="B793" t="str">
            <v>N/A</v>
          </cell>
          <cell r="C793" t="str">
            <v>N/A</v>
          </cell>
          <cell r="D793" t="str">
            <v>N/A</v>
          </cell>
          <cell r="E793" t="str">
            <v>N/A</v>
          </cell>
          <cell r="F793" t="str">
            <v>N/A</v>
          </cell>
          <cell r="G793" t="str">
            <v>N/A</v>
          </cell>
          <cell r="H793" t="str">
            <v>N/A</v>
          </cell>
          <cell r="I793" t="str">
            <v>N/A</v>
          </cell>
          <cell r="J793" t="str">
            <v>N/A</v>
          </cell>
          <cell r="K793" t="str">
            <v>N/A</v>
          </cell>
          <cell r="L793" t="str">
            <v>N/A</v>
          </cell>
          <cell r="M793" t="str">
            <v>N/A</v>
          </cell>
          <cell r="N793" t="str">
            <v>N/A</v>
          </cell>
          <cell r="O793" t="str">
            <v>N/A</v>
          </cell>
          <cell r="P793" t="str">
            <v>N/A</v>
          </cell>
          <cell r="Q793" t="str">
            <v>N/A</v>
          </cell>
          <cell r="R793" t="str">
            <v>N/A</v>
          </cell>
          <cell r="S793" t="str">
            <v>N/A</v>
          </cell>
          <cell r="T793" t="str">
            <v>N/A</v>
          </cell>
          <cell r="U793" t="str">
            <v>N/A</v>
          </cell>
          <cell r="V793" t="str">
            <v>N/A</v>
          </cell>
          <cell r="W793" t="str">
            <v>N/A</v>
          </cell>
          <cell r="X793" t="str">
            <v>N/A</v>
          </cell>
          <cell r="Y793" t="str">
            <v>N/A</v>
          </cell>
          <cell r="Z793" t="str">
            <v>N/A</v>
          </cell>
          <cell r="AA793" t="str">
            <v>N/A</v>
          </cell>
          <cell r="AB793" t="str">
            <v>N/A</v>
          </cell>
          <cell r="AC793" t="str">
            <v>N/A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>
            <v>0</v>
          </cell>
        </row>
        <row r="794">
          <cell r="A794">
            <v>37254</v>
          </cell>
          <cell r="B794" t="str">
            <v>N/A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 t="str">
            <v>N/A</v>
          </cell>
          <cell r="O794" t="str">
            <v>N/A</v>
          </cell>
          <cell r="P794" t="str">
            <v>N/A</v>
          </cell>
          <cell r="Q794" t="str">
            <v>N/A</v>
          </cell>
          <cell r="R794" t="str">
            <v>N/A</v>
          </cell>
          <cell r="S794" t="str">
            <v>N/A</v>
          </cell>
          <cell r="T794" t="str">
            <v>N/A</v>
          </cell>
          <cell r="U794" t="str">
            <v>N/A</v>
          </cell>
          <cell r="V794" t="str">
            <v>N/A</v>
          </cell>
          <cell r="W794" t="str">
            <v>N/A</v>
          </cell>
          <cell r="X794" t="str">
            <v>N/A</v>
          </cell>
          <cell r="Y794" t="str">
            <v>N/A</v>
          </cell>
          <cell r="Z794" t="str">
            <v>N/A</v>
          </cell>
          <cell r="AA794" t="str">
            <v>N/A</v>
          </cell>
          <cell r="AB794" t="str">
            <v>N/A</v>
          </cell>
          <cell r="AC794" t="str">
            <v>N/A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>
            <v>0</v>
          </cell>
        </row>
        <row r="795">
          <cell r="A795">
            <v>37255</v>
          </cell>
          <cell r="B795" t="str">
            <v>N/A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  <cell r="I795" t="str">
            <v>N/A</v>
          </cell>
          <cell r="J795" t="str">
            <v>N/A</v>
          </cell>
          <cell r="K795" t="str">
            <v>N/A</v>
          </cell>
          <cell r="L795" t="str">
            <v>N/A</v>
          </cell>
          <cell r="M795" t="str">
            <v>N/A</v>
          </cell>
          <cell r="N795" t="str">
            <v>N/A</v>
          </cell>
          <cell r="O795" t="str">
            <v>N/A</v>
          </cell>
          <cell r="P795" t="str">
            <v>N/A</v>
          </cell>
          <cell r="Q795" t="str">
            <v>N/A</v>
          </cell>
          <cell r="R795" t="str">
            <v>N/A</v>
          </cell>
          <cell r="S795" t="str">
            <v>N/A</v>
          </cell>
          <cell r="T795" t="str">
            <v>N/A</v>
          </cell>
          <cell r="U795" t="str">
            <v>N/A</v>
          </cell>
          <cell r="V795" t="str">
            <v>N/A</v>
          </cell>
          <cell r="W795" t="str">
            <v>N/A</v>
          </cell>
          <cell r="X795" t="str">
            <v>N/A</v>
          </cell>
          <cell r="Y795" t="str">
            <v>N/A</v>
          </cell>
          <cell r="Z795" t="str">
            <v>N/A</v>
          </cell>
          <cell r="AA795" t="str">
            <v>N/A</v>
          </cell>
          <cell r="AB795" t="str">
            <v>N/A</v>
          </cell>
          <cell r="AC795" t="str">
            <v>N/A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>
            <v>0</v>
          </cell>
        </row>
        <row r="796">
          <cell r="A796">
            <v>37256</v>
          </cell>
          <cell r="B796" t="str">
            <v>N/A</v>
          </cell>
          <cell r="C796" t="str">
            <v>N/A</v>
          </cell>
          <cell r="D796" t="str">
            <v>N/A</v>
          </cell>
          <cell r="E796" t="str">
            <v>N/A</v>
          </cell>
          <cell r="F796" t="str">
            <v>N/A</v>
          </cell>
          <cell r="G796" t="str">
            <v>N/A</v>
          </cell>
          <cell r="H796" t="str">
            <v>N/A</v>
          </cell>
          <cell r="I796" t="str">
            <v>N/A</v>
          </cell>
          <cell r="J796" t="str">
            <v>N/A</v>
          </cell>
          <cell r="K796" t="str">
            <v>N/A</v>
          </cell>
          <cell r="L796" t="str">
            <v>N/A</v>
          </cell>
          <cell r="M796" t="str">
            <v>N/A</v>
          </cell>
          <cell r="N796" t="str">
            <v>N/A</v>
          </cell>
          <cell r="O796" t="str">
            <v>N/A</v>
          </cell>
          <cell r="P796" t="str">
            <v>N/A</v>
          </cell>
          <cell r="Q796" t="str">
            <v>N/A</v>
          </cell>
          <cell r="R796" t="str">
            <v>N/A</v>
          </cell>
          <cell r="S796" t="str">
            <v>N/A</v>
          </cell>
          <cell r="T796" t="str">
            <v>N/A</v>
          </cell>
          <cell r="U796" t="str">
            <v>N/A</v>
          </cell>
          <cell r="V796" t="str">
            <v>N/A</v>
          </cell>
          <cell r="W796" t="str">
            <v>N/A</v>
          </cell>
          <cell r="X796" t="str">
            <v>N/A</v>
          </cell>
          <cell r="Y796" t="str">
            <v>N/A</v>
          </cell>
          <cell r="Z796" t="str">
            <v>N/A</v>
          </cell>
          <cell r="AA796" t="str">
            <v>N/A</v>
          </cell>
          <cell r="AB796" t="str">
            <v>N/A</v>
          </cell>
          <cell r="AC796" t="str">
            <v>N/A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</row>
        <row r="2">
          <cell r="B2" t="str">
            <v>Coyote Springs</v>
          </cell>
          <cell r="C2" t="str">
            <v>Kingsgate</v>
          </cell>
          <cell r="D2" t="str">
            <v>Malin</v>
          </cell>
          <cell r="E2" t="str">
            <v>Medford</v>
          </cell>
          <cell r="F2" t="str">
            <v>Tuscarora</v>
          </cell>
          <cell r="G2" t="str">
            <v>Rathdrum CT</v>
          </cell>
          <cell r="H2" t="str">
            <v>South Hermiston</v>
          </cell>
          <cell r="I2" t="str">
            <v>Spokane NWP</v>
          </cell>
          <cell r="J2" t="str">
            <v>Stanfield</v>
          </cell>
          <cell r="K2" t="str">
            <v>Spokane WWP</v>
          </cell>
        </row>
        <row r="3">
          <cell r="B3" t="str">
            <v>Scheduled</v>
          </cell>
          <cell r="C3" t="str">
            <v>Scheduled</v>
          </cell>
          <cell r="D3" t="str">
            <v>Scheduled</v>
          </cell>
          <cell r="E3" t="str">
            <v xml:space="preserve">Scheduled </v>
          </cell>
          <cell r="F3" t="str">
            <v>Scheduled</v>
          </cell>
          <cell r="G3" t="str">
            <v>Scheduled</v>
          </cell>
          <cell r="H3" t="str">
            <v>Scheduled</v>
          </cell>
          <cell r="I3" t="str">
            <v>Scheduled</v>
          </cell>
          <cell r="J3" t="str">
            <v>Scheduled</v>
          </cell>
          <cell r="K3" t="str">
            <v>Scheduled</v>
          </cell>
        </row>
        <row r="4">
          <cell r="B4" t="str">
            <v>Delivery</v>
          </cell>
          <cell r="C4" t="str">
            <v>Receipts</v>
          </cell>
          <cell r="D4" t="str">
            <v>Deliveries</v>
          </cell>
          <cell r="E4" t="str">
            <v>Deliveries</v>
          </cell>
          <cell r="F4" t="str">
            <v>Deliveries</v>
          </cell>
          <cell r="G4" t="str">
            <v>Delivery</v>
          </cell>
          <cell r="H4" t="str">
            <v>Delivery</v>
          </cell>
          <cell r="I4" t="str">
            <v>Delivery</v>
          </cell>
          <cell r="J4" t="str">
            <v>Delivery</v>
          </cell>
          <cell r="K4" t="str">
            <v>Delivery</v>
          </cell>
        </row>
        <row r="5">
          <cell r="A5" t="str">
            <v>Date</v>
          </cell>
          <cell r="B5" t="str">
            <v>Coyote Springs</v>
          </cell>
          <cell r="C5" t="str">
            <v>Kingsgate</v>
          </cell>
          <cell r="D5" t="str">
            <v>Malin</v>
          </cell>
          <cell r="E5" t="str">
            <v>Medford</v>
          </cell>
          <cell r="F5" t="str">
            <v>Tuscarora</v>
          </cell>
          <cell r="G5" t="str">
            <v>Rathdrum</v>
          </cell>
          <cell r="H5" t="str">
            <v>S. Hermiston</v>
          </cell>
          <cell r="I5" t="str">
            <v>Spokane NWP</v>
          </cell>
          <cell r="J5" t="str">
            <v>Stanfield</v>
          </cell>
          <cell r="K5" t="str">
            <v>Spokane WWP</v>
          </cell>
        </row>
        <row r="6">
          <cell r="A6">
            <v>36465</v>
          </cell>
          <cell r="B6">
            <v>40.299999999999997</v>
          </cell>
          <cell r="C6">
            <v>2540.9</v>
          </cell>
          <cell r="D6">
            <v>1616.9</v>
          </cell>
          <cell r="E6">
            <v>14.4</v>
          </cell>
          <cell r="F6">
            <v>111.3</v>
          </cell>
          <cell r="G6">
            <v>4.9000000000000004</v>
          </cell>
          <cell r="H6">
            <v>73.900000000000006</v>
          </cell>
          <cell r="I6">
            <v>112.9</v>
          </cell>
          <cell r="J6">
            <v>384.9</v>
          </cell>
          <cell r="K6">
            <v>48.6</v>
          </cell>
        </row>
        <row r="7">
          <cell r="A7">
            <v>36466</v>
          </cell>
          <cell r="B7">
            <v>36.4</v>
          </cell>
          <cell r="C7">
            <v>2487.6999999999998</v>
          </cell>
          <cell r="D7">
            <v>1755.2</v>
          </cell>
          <cell r="E7">
            <v>3</v>
          </cell>
          <cell r="F7">
            <v>65</v>
          </cell>
          <cell r="G7">
            <v>9.9</v>
          </cell>
          <cell r="H7">
            <v>81.8</v>
          </cell>
          <cell r="I7">
            <v>116.4</v>
          </cell>
          <cell r="J7">
            <v>328.6</v>
          </cell>
          <cell r="K7">
            <v>33.200000000000003</v>
          </cell>
        </row>
        <row r="8">
          <cell r="A8">
            <v>36467</v>
          </cell>
          <cell r="B8">
            <v>36.4</v>
          </cell>
          <cell r="C8">
            <v>2536</v>
          </cell>
          <cell r="D8">
            <v>1762.1</v>
          </cell>
          <cell r="E8">
            <v>3.8</v>
          </cell>
          <cell r="F8">
            <v>81.2</v>
          </cell>
          <cell r="G8">
            <v>14.8</v>
          </cell>
          <cell r="H8">
            <v>81.8</v>
          </cell>
          <cell r="I8">
            <v>117.4</v>
          </cell>
          <cell r="J8">
            <v>309.39999999999998</v>
          </cell>
          <cell r="K8">
            <v>30.2</v>
          </cell>
        </row>
        <row r="9">
          <cell r="A9">
            <v>36468</v>
          </cell>
          <cell r="B9">
            <v>36.4</v>
          </cell>
          <cell r="C9">
            <v>2488.6</v>
          </cell>
          <cell r="D9">
            <v>1744.5</v>
          </cell>
          <cell r="E9">
            <v>2.6</v>
          </cell>
          <cell r="F9">
            <v>71.7</v>
          </cell>
          <cell r="G9">
            <v>14.8</v>
          </cell>
          <cell r="H9">
            <v>81.8</v>
          </cell>
          <cell r="I9">
            <v>116.7</v>
          </cell>
          <cell r="J9">
            <v>294</v>
          </cell>
          <cell r="K9">
            <v>27.9</v>
          </cell>
        </row>
        <row r="10">
          <cell r="A10">
            <v>36469</v>
          </cell>
          <cell r="B10">
            <v>36.4</v>
          </cell>
          <cell r="C10">
            <v>2478.6999999999998</v>
          </cell>
          <cell r="D10">
            <v>1746.3</v>
          </cell>
          <cell r="E10">
            <v>4.5</v>
          </cell>
          <cell r="F10">
            <v>72.400000000000006</v>
          </cell>
          <cell r="G10">
            <v>24.6</v>
          </cell>
          <cell r="H10">
            <v>81.8</v>
          </cell>
          <cell r="I10">
            <v>98.7</v>
          </cell>
          <cell r="J10">
            <v>309</v>
          </cell>
          <cell r="K10">
            <v>36.1</v>
          </cell>
        </row>
        <row r="11">
          <cell r="A11">
            <v>36470</v>
          </cell>
          <cell r="B11">
            <v>36.4</v>
          </cell>
          <cell r="C11">
            <v>2451.6999999999998</v>
          </cell>
          <cell r="D11">
            <v>1743.7</v>
          </cell>
          <cell r="E11">
            <v>0.2</v>
          </cell>
          <cell r="F11">
            <v>47.9</v>
          </cell>
          <cell r="G11">
            <v>19.7</v>
          </cell>
          <cell r="H11">
            <v>81.8</v>
          </cell>
          <cell r="I11">
            <v>100.7</v>
          </cell>
          <cell r="J11">
            <v>284.7</v>
          </cell>
          <cell r="K11">
            <v>37.700000000000003</v>
          </cell>
        </row>
        <row r="12">
          <cell r="A12">
            <v>36471</v>
          </cell>
          <cell r="B12">
            <v>36.4</v>
          </cell>
          <cell r="C12">
            <v>2368.3000000000002</v>
          </cell>
          <cell r="D12">
            <v>1658</v>
          </cell>
          <cell r="E12">
            <v>0.2</v>
          </cell>
          <cell r="F12">
            <v>46</v>
          </cell>
          <cell r="G12">
            <v>19.7</v>
          </cell>
          <cell r="H12">
            <v>81.8</v>
          </cell>
          <cell r="I12">
            <v>93.1</v>
          </cell>
          <cell r="J12">
            <v>285.7</v>
          </cell>
          <cell r="K12">
            <v>40.299999999999997</v>
          </cell>
        </row>
        <row r="13">
          <cell r="A13">
            <v>36472</v>
          </cell>
          <cell r="B13">
            <v>40.4</v>
          </cell>
          <cell r="C13">
            <v>2437.1999999999998</v>
          </cell>
          <cell r="D13">
            <v>1735</v>
          </cell>
          <cell r="E13">
            <v>0</v>
          </cell>
          <cell r="F13">
            <v>49.2</v>
          </cell>
          <cell r="G13">
            <v>19.7</v>
          </cell>
          <cell r="H13">
            <v>81.8</v>
          </cell>
          <cell r="I13">
            <v>92</v>
          </cell>
          <cell r="J13">
            <v>285.39999999999998</v>
          </cell>
          <cell r="K13">
            <v>40.9</v>
          </cell>
        </row>
        <row r="14">
          <cell r="A14">
            <v>36473</v>
          </cell>
          <cell r="B14">
            <v>40.4</v>
          </cell>
          <cell r="C14">
            <v>2435.6</v>
          </cell>
          <cell r="D14">
            <v>1756.9</v>
          </cell>
          <cell r="E14">
            <v>7</v>
          </cell>
          <cell r="F14">
            <v>71.8</v>
          </cell>
          <cell r="G14">
            <v>19.7</v>
          </cell>
          <cell r="H14">
            <v>64</v>
          </cell>
          <cell r="I14">
            <v>91.8</v>
          </cell>
          <cell r="J14">
            <v>251.1</v>
          </cell>
          <cell r="K14">
            <v>39.799999999999997</v>
          </cell>
        </row>
        <row r="15">
          <cell r="A15">
            <v>36474</v>
          </cell>
          <cell r="B15">
            <v>40.4</v>
          </cell>
          <cell r="C15">
            <v>2446.5</v>
          </cell>
          <cell r="D15">
            <v>1788.7</v>
          </cell>
          <cell r="E15">
            <v>0</v>
          </cell>
          <cell r="F15">
            <v>78</v>
          </cell>
          <cell r="G15">
            <v>9.9</v>
          </cell>
          <cell r="H15">
            <v>66.400000000000006</v>
          </cell>
          <cell r="I15">
            <v>91.8</v>
          </cell>
          <cell r="J15">
            <v>249.5</v>
          </cell>
          <cell r="K15">
            <v>34.299999999999997</v>
          </cell>
        </row>
        <row r="16">
          <cell r="A16">
            <v>36475</v>
          </cell>
          <cell r="B16">
            <v>40.4</v>
          </cell>
          <cell r="C16">
            <v>2446.5</v>
          </cell>
          <cell r="D16">
            <v>1788.7</v>
          </cell>
          <cell r="E16">
            <v>0</v>
          </cell>
          <cell r="F16">
            <v>78</v>
          </cell>
          <cell r="G16">
            <v>9.9</v>
          </cell>
          <cell r="H16">
            <v>66.400000000000006</v>
          </cell>
          <cell r="I16">
            <v>91.8</v>
          </cell>
          <cell r="J16">
            <v>255.1</v>
          </cell>
          <cell r="K16">
            <v>34.299999999999997</v>
          </cell>
        </row>
        <row r="17">
          <cell r="A17">
            <v>36476</v>
          </cell>
          <cell r="B17">
            <v>33.6</v>
          </cell>
          <cell r="C17">
            <v>2289.5</v>
          </cell>
          <cell r="D17">
            <v>1817.2</v>
          </cell>
          <cell r="E17">
            <v>0</v>
          </cell>
          <cell r="F17">
            <v>51.6</v>
          </cell>
          <cell r="G17">
            <v>4.9000000000000004</v>
          </cell>
          <cell r="H17">
            <v>69</v>
          </cell>
          <cell r="I17">
            <v>72.7</v>
          </cell>
          <cell r="J17">
            <v>128.69999999999999</v>
          </cell>
          <cell r="K17">
            <v>26.4</v>
          </cell>
        </row>
        <row r="18">
          <cell r="A18">
            <v>36477</v>
          </cell>
          <cell r="B18">
            <v>0</v>
          </cell>
          <cell r="C18">
            <v>1940.9</v>
          </cell>
          <cell r="D18">
            <v>1637.2</v>
          </cell>
          <cell r="E18">
            <v>0</v>
          </cell>
          <cell r="F18">
            <v>38.5</v>
          </cell>
          <cell r="G18">
            <v>14.8</v>
          </cell>
          <cell r="H18">
            <v>69</v>
          </cell>
          <cell r="I18">
            <v>57.8</v>
          </cell>
          <cell r="J18">
            <v>-8.1999999999999993</v>
          </cell>
          <cell r="K18">
            <v>41.7</v>
          </cell>
        </row>
        <row r="19">
          <cell r="A19">
            <v>36478</v>
          </cell>
          <cell r="B19">
            <v>0</v>
          </cell>
          <cell r="C19">
            <v>1907.1</v>
          </cell>
          <cell r="D19">
            <v>1662.7</v>
          </cell>
          <cell r="E19">
            <v>0</v>
          </cell>
          <cell r="F19">
            <v>37.1</v>
          </cell>
          <cell r="G19">
            <v>7.4</v>
          </cell>
          <cell r="H19">
            <v>69</v>
          </cell>
          <cell r="I19">
            <v>58.3</v>
          </cell>
          <cell r="J19">
            <v>-41.4</v>
          </cell>
          <cell r="K19">
            <v>22.9</v>
          </cell>
        </row>
        <row r="20">
          <cell r="A20">
            <v>36479</v>
          </cell>
          <cell r="B20">
            <v>40.4</v>
          </cell>
          <cell r="C20">
            <v>2080.4</v>
          </cell>
          <cell r="D20">
            <v>1777.9</v>
          </cell>
          <cell r="E20">
            <v>0</v>
          </cell>
          <cell r="F20">
            <v>34.700000000000003</v>
          </cell>
          <cell r="G20">
            <v>1.6</v>
          </cell>
          <cell r="H20">
            <v>69</v>
          </cell>
          <cell r="I20">
            <v>58.3</v>
          </cell>
          <cell r="J20">
            <v>-26.4</v>
          </cell>
          <cell r="K20">
            <v>26.5</v>
          </cell>
        </row>
        <row r="21">
          <cell r="A21">
            <v>36480</v>
          </cell>
          <cell r="B21">
            <v>40.4</v>
          </cell>
          <cell r="C21">
            <v>2326.8000000000002</v>
          </cell>
          <cell r="D21">
            <v>1796.4</v>
          </cell>
          <cell r="E21">
            <v>0.6</v>
          </cell>
          <cell r="F21">
            <v>51.4</v>
          </cell>
          <cell r="G21">
            <v>0</v>
          </cell>
          <cell r="H21">
            <v>79.8</v>
          </cell>
          <cell r="I21">
            <v>74.8</v>
          </cell>
          <cell r="J21">
            <v>147.6</v>
          </cell>
          <cell r="K21">
            <v>31.4</v>
          </cell>
        </row>
        <row r="22">
          <cell r="A22">
            <v>36481</v>
          </cell>
          <cell r="B22">
            <v>40.4</v>
          </cell>
          <cell r="C22">
            <v>2326</v>
          </cell>
          <cell r="D22">
            <v>1808.1</v>
          </cell>
          <cell r="E22">
            <v>0</v>
          </cell>
          <cell r="F22">
            <v>57.3</v>
          </cell>
          <cell r="G22">
            <v>0</v>
          </cell>
          <cell r="H22">
            <v>79.8</v>
          </cell>
          <cell r="I22">
            <v>90.7</v>
          </cell>
          <cell r="J22">
            <v>114.3</v>
          </cell>
          <cell r="K22">
            <v>31.4</v>
          </cell>
        </row>
        <row r="23">
          <cell r="A23">
            <v>36482</v>
          </cell>
          <cell r="B23">
            <v>40.4</v>
          </cell>
          <cell r="C23">
            <v>2365.6</v>
          </cell>
          <cell r="D23">
            <v>1800.9</v>
          </cell>
          <cell r="E23">
            <v>0</v>
          </cell>
          <cell r="F23">
            <v>57.3</v>
          </cell>
          <cell r="G23">
            <v>0</v>
          </cell>
          <cell r="H23">
            <v>79.8</v>
          </cell>
          <cell r="I23">
            <v>118.9</v>
          </cell>
          <cell r="J23">
            <v>145.80000000000001</v>
          </cell>
          <cell r="K23">
            <v>36.299999999999997</v>
          </cell>
        </row>
        <row r="24">
          <cell r="A24">
            <v>36483</v>
          </cell>
          <cell r="B24">
            <v>40.4</v>
          </cell>
          <cell r="C24">
            <v>2381.1</v>
          </cell>
          <cell r="D24">
            <v>1786.5</v>
          </cell>
          <cell r="E24">
            <v>2.6</v>
          </cell>
          <cell r="F24">
            <v>45.6</v>
          </cell>
          <cell r="G24">
            <v>0</v>
          </cell>
          <cell r="H24">
            <v>81.8</v>
          </cell>
          <cell r="I24">
            <v>104.9</v>
          </cell>
          <cell r="J24">
            <v>208.4</v>
          </cell>
          <cell r="K24">
            <v>36.299999999999997</v>
          </cell>
        </row>
        <row r="25">
          <cell r="A25">
            <v>36484</v>
          </cell>
          <cell r="B25">
            <v>40.4</v>
          </cell>
          <cell r="C25">
            <v>2421.8000000000002</v>
          </cell>
          <cell r="D25">
            <v>1752.8</v>
          </cell>
          <cell r="E25">
            <v>0</v>
          </cell>
          <cell r="F25">
            <v>72.8</v>
          </cell>
          <cell r="G25">
            <v>0</v>
          </cell>
          <cell r="H25">
            <v>81.8</v>
          </cell>
          <cell r="I25">
            <v>101.4</v>
          </cell>
          <cell r="J25">
            <v>216.6</v>
          </cell>
          <cell r="K25">
            <v>43.7</v>
          </cell>
        </row>
        <row r="26">
          <cell r="A26">
            <v>36485</v>
          </cell>
          <cell r="B26">
            <v>40.4</v>
          </cell>
          <cell r="C26">
            <v>2445.3000000000002</v>
          </cell>
          <cell r="D26">
            <v>1777.1</v>
          </cell>
          <cell r="E26">
            <v>0</v>
          </cell>
          <cell r="F26">
            <v>70</v>
          </cell>
          <cell r="G26">
            <v>0</v>
          </cell>
          <cell r="H26">
            <v>81.8</v>
          </cell>
          <cell r="I26">
            <v>99.9</v>
          </cell>
          <cell r="J26">
            <v>228.3</v>
          </cell>
          <cell r="K26">
            <v>43.7</v>
          </cell>
        </row>
        <row r="27">
          <cell r="A27">
            <v>36486</v>
          </cell>
          <cell r="B27">
            <v>40.4</v>
          </cell>
          <cell r="C27">
            <v>2451.1</v>
          </cell>
          <cell r="D27">
            <v>1770.1</v>
          </cell>
          <cell r="E27">
            <v>0</v>
          </cell>
          <cell r="F27">
            <v>89.2</v>
          </cell>
          <cell r="G27">
            <v>4.9000000000000004</v>
          </cell>
          <cell r="H27">
            <v>81.8</v>
          </cell>
          <cell r="I27">
            <v>95</v>
          </cell>
          <cell r="J27">
            <v>227.3</v>
          </cell>
          <cell r="K27">
            <v>43.7</v>
          </cell>
        </row>
        <row r="28">
          <cell r="A28">
            <v>36487</v>
          </cell>
          <cell r="B28">
            <v>40.4</v>
          </cell>
          <cell r="C28">
            <v>2475.6</v>
          </cell>
          <cell r="D28">
            <v>1760.9</v>
          </cell>
          <cell r="E28">
            <v>3.6</v>
          </cell>
          <cell r="F28">
            <v>89.1</v>
          </cell>
          <cell r="G28">
            <v>0</v>
          </cell>
          <cell r="H28">
            <v>81.8</v>
          </cell>
          <cell r="I28">
            <v>103.5</v>
          </cell>
          <cell r="J28">
            <v>272</v>
          </cell>
          <cell r="K28">
            <v>43.7</v>
          </cell>
        </row>
        <row r="29">
          <cell r="A29">
            <v>36488</v>
          </cell>
          <cell r="B29">
            <v>40.4</v>
          </cell>
          <cell r="C29">
            <v>2511.9</v>
          </cell>
          <cell r="D29">
            <v>1762.5</v>
          </cell>
          <cell r="E29">
            <v>3.6</v>
          </cell>
          <cell r="F29">
            <v>90.5</v>
          </cell>
          <cell r="G29">
            <v>0</v>
          </cell>
          <cell r="H29">
            <v>81.8</v>
          </cell>
          <cell r="I29">
            <v>117.9</v>
          </cell>
          <cell r="J29">
            <v>293.39999999999998</v>
          </cell>
          <cell r="K29">
            <v>48.7</v>
          </cell>
        </row>
        <row r="30">
          <cell r="A30">
            <v>36489</v>
          </cell>
          <cell r="B30">
            <v>40.4</v>
          </cell>
          <cell r="C30">
            <v>2468.1999999999998</v>
          </cell>
          <cell r="D30">
            <v>1744.7</v>
          </cell>
          <cell r="E30">
            <v>5.2</v>
          </cell>
          <cell r="F30">
            <v>69.900000000000006</v>
          </cell>
          <cell r="G30">
            <v>0</v>
          </cell>
          <cell r="H30">
            <v>81.8</v>
          </cell>
          <cell r="I30">
            <v>97.1</v>
          </cell>
          <cell r="J30">
            <v>282</v>
          </cell>
          <cell r="K30">
            <v>48.7</v>
          </cell>
        </row>
        <row r="31">
          <cell r="A31">
            <v>36490</v>
          </cell>
          <cell r="B31">
            <v>40.4</v>
          </cell>
          <cell r="C31">
            <v>2446.5</v>
          </cell>
          <cell r="D31">
            <v>1740.5</v>
          </cell>
          <cell r="E31">
            <v>4.3</v>
          </cell>
          <cell r="F31">
            <v>69.400000000000006</v>
          </cell>
          <cell r="G31">
            <v>2.7</v>
          </cell>
          <cell r="H31">
            <v>81.8</v>
          </cell>
          <cell r="I31">
            <v>94.8</v>
          </cell>
          <cell r="J31">
            <v>260</v>
          </cell>
          <cell r="K31">
            <v>47.7</v>
          </cell>
        </row>
        <row r="32">
          <cell r="A32">
            <v>36491</v>
          </cell>
          <cell r="B32">
            <v>40.4</v>
          </cell>
          <cell r="C32">
            <v>2419.1999999999998</v>
          </cell>
          <cell r="D32">
            <v>1708.4</v>
          </cell>
          <cell r="E32">
            <v>4.3</v>
          </cell>
          <cell r="F32">
            <v>73.099999999999994</v>
          </cell>
          <cell r="G32">
            <v>0</v>
          </cell>
          <cell r="H32">
            <v>69</v>
          </cell>
          <cell r="I32">
            <v>104.3</v>
          </cell>
          <cell r="J32">
            <v>256</v>
          </cell>
          <cell r="K32">
            <v>48.7</v>
          </cell>
        </row>
        <row r="33">
          <cell r="A33">
            <v>36492</v>
          </cell>
          <cell r="B33">
            <v>40.4</v>
          </cell>
          <cell r="C33">
            <v>2450.6999999999998</v>
          </cell>
          <cell r="D33">
            <v>1720.6</v>
          </cell>
          <cell r="E33">
            <v>4.3</v>
          </cell>
          <cell r="F33">
            <v>69.400000000000006</v>
          </cell>
          <cell r="G33">
            <v>0</v>
          </cell>
          <cell r="H33">
            <v>81.8</v>
          </cell>
          <cell r="I33">
            <v>102.1</v>
          </cell>
          <cell r="J33">
            <v>260.7</v>
          </cell>
          <cell r="K33">
            <v>48.7</v>
          </cell>
        </row>
        <row r="34">
          <cell r="A34">
            <v>36493</v>
          </cell>
          <cell r="B34">
            <v>40.4</v>
          </cell>
          <cell r="C34">
            <v>2461.1</v>
          </cell>
          <cell r="D34">
            <v>1724.3</v>
          </cell>
          <cell r="E34">
            <v>4.3</v>
          </cell>
          <cell r="F34">
            <v>69.400000000000006</v>
          </cell>
          <cell r="G34">
            <v>0</v>
          </cell>
          <cell r="H34">
            <v>81.8</v>
          </cell>
          <cell r="I34">
            <v>102.1</v>
          </cell>
          <cell r="J34">
            <v>281.2</v>
          </cell>
          <cell r="K34">
            <v>48.7</v>
          </cell>
        </row>
        <row r="35">
          <cell r="A35">
            <v>36494</v>
          </cell>
          <cell r="B35">
            <v>40.4</v>
          </cell>
          <cell r="C35">
            <v>2497.9</v>
          </cell>
          <cell r="D35">
            <v>1799.1</v>
          </cell>
          <cell r="E35">
            <v>1.6</v>
          </cell>
          <cell r="F35">
            <v>82</v>
          </cell>
          <cell r="G35">
            <v>0</v>
          </cell>
          <cell r="H35">
            <v>81.8</v>
          </cell>
          <cell r="I35">
            <v>105.6</v>
          </cell>
          <cell r="J35">
            <v>286.2</v>
          </cell>
          <cell r="K35">
            <v>45.7</v>
          </cell>
        </row>
        <row r="36">
          <cell r="A36">
            <v>36495</v>
          </cell>
          <cell r="B36">
            <v>40.4</v>
          </cell>
          <cell r="C36">
            <v>2458.8000000000002</v>
          </cell>
          <cell r="D36">
            <v>1736.2</v>
          </cell>
          <cell r="E36">
            <v>0</v>
          </cell>
          <cell r="F36">
            <v>95.7</v>
          </cell>
          <cell r="G36">
            <v>3</v>
          </cell>
          <cell r="H36">
            <v>81.8</v>
          </cell>
          <cell r="I36">
            <v>115</v>
          </cell>
          <cell r="J36">
            <v>260.8</v>
          </cell>
          <cell r="K36">
            <v>42.6</v>
          </cell>
        </row>
        <row r="37">
          <cell r="A37">
            <v>36496</v>
          </cell>
          <cell r="B37">
            <v>40.4</v>
          </cell>
          <cell r="C37">
            <v>2488.6999999999998</v>
          </cell>
          <cell r="D37">
            <v>1756.5</v>
          </cell>
          <cell r="E37">
            <v>3.5</v>
          </cell>
          <cell r="F37">
            <v>83.4</v>
          </cell>
          <cell r="G37">
            <v>0</v>
          </cell>
          <cell r="H37">
            <v>81.8</v>
          </cell>
          <cell r="I37">
            <v>115</v>
          </cell>
          <cell r="J37">
            <v>263.89999999999998</v>
          </cell>
          <cell r="K37">
            <v>45.6</v>
          </cell>
        </row>
        <row r="38">
          <cell r="A38">
            <v>36497</v>
          </cell>
          <cell r="B38">
            <v>33</v>
          </cell>
          <cell r="C38">
            <v>2480.3000000000002</v>
          </cell>
          <cell r="D38">
            <v>1733.1</v>
          </cell>
          <cell r="E38">
            <v>1.4</v>
          </cell>
          <cell r="F38">
            <v>100.7</v>
          </cell>
          <cell r="G38">
            <v>0</v>
          </cell>
          <cell r="H38">
            <v>83.4</v>
          </cell>
          <cell r="I38">
            <v>113.6</v>
          </cell>
          <cell r="J38">
            <v>261.3</v>
          </cell>
          <cell r="K38">
            <v>45.6</v>
          </cell>
        </row>
        <row r="39">
          <cell r="A39">
            <v>36498</v>
          </cell>
          <cell r="B39">
            <v>40.4</v>
          </cell>
          <cell r="C39">
            <v>2499.5</v>
          </cell>
          <cell r="D39">
            <v>1751.5</v>
          </cell>
          <cell r="E39">
            <v>5.6</v>
          </cell>
          <cell r="F39">
            <v>97.9</v>
          </cell>
          <cell r="G39">
            <v>10.8</v>
          </cell>
          <cell r="H39">
            <v>72.900000000000006</v>
          </cell>
          <cell r="I39">
            <v>113.1</v>
          </cell>
          <cell r="J39">
            <v>267.10000000000002</v>
          </cell>
          <cell r="K39">
            <v>43.5</v>
          </cell>
        </row>
        <row r="40">
          <cell r="A40">
            <v>36499</v>
          </cell>
          <cell r="B40">
            <v>40.4</v>
          </cell>
          <cell r="C40">
            <v>2507</v>
          </cell>
          <cell r="D40">
            <v>1759</v>
          </cell>
          <cell r="E40">
            <v>5.6</v>
          </cell>
          <cell r="F40">
            <v>101.1</v>
          </cell>
          <cell r="G40">
            <v>4.9000000000000004</v>
          </cell>
          <cell r="H40">
            <v>72.900000000000006</v>
          </cell>
          <cell r="I40">
            <v>115.1</v>
          </cell>
          <cell r="J40">
            <v>262.5</v>
          </cell>
          <cell r="K40">
            <v>45.6</v>
          </cell>
        </row>
        <row r="41">
          <cell r="A41">
            <v>36500</v>
          </cell>
          <cell r="B41">
            <v>40.4</v>
          </cell>
          <cell r="C41">
            <v>2504.6999999999998</v>
          </cell>
          <cell r="D41">
            <v>1759.6</v>
          </cell>
          <cell r="E41">
            <v>5.6</v>
          </cell>
          <cell r="F41">
            <v>103.2</v>
          </cell>
          <cell r="G41">
            <v>9.8000000000000007</v>
          </cell>
          <cell r="H41">
            <v>65</v>
          </cell>
          <cell r="I41">
            <v>115.1</v>
          </cell>
          <cell r="J41">
            <v>266.10000000000002</v>
          </cell>
          <cell r="K41">
            <v>41.4</v>
          </cell>
        </row>
        <row r="42">
          <cell r="A42">
            <v>36501</v>
          </cell>
          <cell r="B42">
            <v>38.4</v>
          </cell>
          <cell r="C42">
            <v>2548.4</v>
          </cell>
          <cell r="D42">
            <v>1755.2</v>
          </cell>
          <cell r="E42">
            <v>6.6</v>
          </cell>
          <cell r="F42">
            <v>93.1</v>
          </cell>
          <cell r="G42">
            <v>9.9</v>
          </cell>
          <cell r="H42">
            <v>71</v>
          </cell>
          <cell r="I42">
            <v>108.5</v>
          </cell>
          <cell r="J42">
            <v>320.2</v>
          </cell>
          <cell r="K42">
            <v>43.4</v>
          </cell>
        </row>
        <row r="43">
          <cell r="A43">
            <v>36502</v>
          </cell>
          <cell r="B43">
            <v>40.4</v>
          </cell>
          <cell r="C43">
            <v>2568.8000000000002</v>
          </cell>
          <cell r="D43">
            <v>1745.7</v>
          </cell>
          <cell r="E43">
            <v>7</v>
          </cell>
          <cell r="F43">
            <v>92.5</v>
          </cell>
          <cell r="G43">
            <v>9.9</v>
          </cell>
          <cell r="H43">
            <v>65</v>
          </cell>
          <cell r="I43">
            <v>111.2</v>
          </cell>
          <cell r="J43">
            <v>347.3</v>
          </cell>
          <cell r="K43">
            <v>43.4</v>
          </cell>
        </row>
        <row r="44">
          <cell r="A44">
            <v>36503</v>
          </cell>
          <cell r="B44">
            <v>40.4</v>
          </cell>
          <cell r="C44">
            <v>2583.9</v>
          </cell>
          <cell r="D44">
            <v>1716.1</v>
          </cell>
          <cell r="E44">
            <v>1.9</v>
          </cell>
          <cell r="F44">
            <v>118.4</v>
          </cell>
          <cell r="G44">
            <v>9.9</v>
          </cell>
          <cell r="H44">
            <v>65</v>
          </cell>
          <cell r="I44">
            <v>115.6</v>
          </cell>
          <cell r="J44">
            <v>353.9</v>
          </cell>
          <cell r="K44">
            <v>43.4</v>
          </cell>
        </row>
        <row r="45">
          <cell r="A45">
            <v>36504</v>
          </cell>
          <cell r="B45">
            <v>40.4</v>
          </cell>
          <cell r="C45">
            <v>2556</v>
          </cell>
          <cell r="D45">
            <v>1678.6</v>
          </cell>
          <cell r="E45">
            <v>7.1</v>
          </cell>
          <cell r="F45">
            <v>117.8</v>
          </cell>
          <cell r="G45">
            <v>14.8</v>
          </cell>
          <cell r="H45">
            <v>65</v>
          </cell>
          <cell r="I45">
            <v>112.1</v>
          </cell>
          <cell r="J45">
            <v>365.5</v>
          </cell>
          <cell r="K45">
            <v>48.3</v>
          </cell>
        </row>
        <row r="46">
          <cell r="A46">
            <v>36505</v>
          </cell>
          <cell r="B46">
            <v>39</v>
          </cell>
          <cell r="C46">
            <v>2555.5</v>
          </cell>
          <cell r="D46">
            <v>1711.5</v>
          </cell>
          <cell r="E46">
            <v>9.8000000000000007</v>
          </cell>
          <cell r="F46">
            <v>92.7</v>
          </cell>
          <cell r="G46">
            <v>7.4</v>
          </cell>
          <cell r="H46">
            <v>65</v>
          </cell>
          <cell r="I46">
            <v>116.5</v>
          </cell>
          <cell r="J46">
            <v>346.3</v>
          </cell>
          <cell r="K46">
            <v>50.3</v>
          </cell>
        </row>
        <row r="47">
          <cell r="A47">
            <v>36506</v>
          </cell>
          <cell r="B47">
            <v>39</v>
          </cell>
          <cell r="C47">
            <v>2720</v>
          </cell>
          <cell r="D47">
            <v>1705.9</v>
          </cell>
          <cell r="E47">
            <v>9.9</v>
          </cell>
          <cell r="F47">
            <v>99.9</v>
          </cell>
          <cell r="G47">
            <v>7.4</v>
          </cell>
          <cell r="H47">
            <v>65</v>
          </cell>
          <cell r="I47">
            <v>119.8</v>
          </cell>
          <cell r="J47">
            <v>342.5</v>
          </cell>
          <cell r="K47">
            <v>50.3</v>
          </cell>
        </row>
        <row r="48">
          <cell r="A48">
            <v>36507</v>
          </cell>
          <cell r="B48">
            <v>39</v>
          </cell>
          <cell r="C48">
            <v>2548.1</v>
          </cell>
          <cell r="D48">
            <v>1711.5</v>
          </cell>
          <cell r="E48">
            <v>9.9</v>
          </cell>
          <cell r="F48">
            <v>97.2</v>
          </cell>
          <cell r="G48">
            <v>7.4</v>
          </cell>
          <cell r="H48">
            <v>65</v>
          </cell>
          <cell r="I48">
            <v>117.1</v>
          </cell>
          <cell r="J48">
            <v>337.7</v>
          </cell>
          <cell r="K48">
            <v>50.3</v>
          </cell>
        </row>
        <row r="49">
          <cell r="A49">
            <v>36508</v>
          </cell>
          <cell r="B49">
            <v>40.4</v>
          </cell>
          <cell r="C49">
            <v>2552.8000000000002</v>
          </cell>
          <cell r="D49">
            <v>1722.3</v>
          </cell>
          <cell r="E49">
            <v>0.6</v>
          </cell>
          <cell r="F49">
            <v>119.1</v>
          </cell>
          <cell r="G49">
            <v>7.4</v>
          </cell>
          <cell r="H49">
            <v>65</v>
          </cell>
          <cell r="I49">
            <v>118.7</v>
          </cell>
          <cell r="J49">
            <v>329.4</v>
          </cell>
          <cell r="K49">
            <v>50.3</v>
          </cell>
        </row>
        <row r="50">
          <cell r="A50">
            <v>36509</v>
          </cell>
          <cell r="B50">
            <v>40.4</v>
          </cell>
          <cell r="C50">
            <v>2526.1999999999998</v>
          </cell>
          <cell r="D50">
            <v>1709.9</v>
          </cell>
          <cell r="E50">
            <v>9.9</v>
          </cell>
          <cell r="F50">
            <v>124.1</v>
          </cell>
          <cell r="G50">
            <v>14.8</v>
          </cell>
          <cell r="H50">
            <v>65</v>
          </cell>
          <cell r="I50">
            <v>104</v>
          </cell>
          <cell r="J50">
            <v>338.1</v>
          </cell>
          <cell r="K50">
            <v>50.9</v>
          </cell>
        </row>
        <row r="51">
          <cell r="A51">
            <v>36510</v>
          </cell>
          <cell r="B51">
            <v>40.4</v>
          </cell>
          <cell r="C51">
            <v>2537.1</v>
          </cell>
          <cell r="D51">
            <v>1735.8</v>
          </cell>
          <cell r="E51">
            <v>3.6</v>
          </cell>
          <cell r="F51">
            <v>108.7</v>
          </cell>
          <cell r="G51">
            <v>14.8</v>
          </cell>
          <cell r="H51">
            <v>65</v>
          </cell>
          <cell r="I51">
            <v>103.9</v>
          </cell>
          <cell r="J51">
            <v>316</v>
          </cell>
          <cell r="K51">
            <v>50.6</v>
          </cell>
        </row>
        <row r="52">
          <cell r="A52">
            <v>36511</v>
          </cell>
          <cell r="B52">
            <v>40.4</v>
          </cell>
          <cell r="C52">
            <v>2513.6</v>
          </cell>
          <cell r="D52">
            <v>1775</v>
          </cell>
          <cell r="E52">
            <v>8.3000000000000007</v>
          </cell>
          <cell r="F52">
            <v>81.7</v>
          </cell>
          <cell r="G52">
            <v>24.6</v>
          </cell>
          <cell r="H52">
            <v>65</v>
          </cell>
          <cell r="I52">
            <v>90.8</v>
          </cell>
          <cell r="J52">
            <v>263</v>
          </cell>
          <cell r="K52">
            <v>47.6</v>
          </cell>
        </row>
        <row r="53">
          <cell r="A53">
            <v>36512</v>
          </cell>
          <cell r="B53">
            <v>40.4</v>
          </cell>
          <cell r="C53">
            <v>2489.8000000000002</v>
          </cell>
          <cell r="D53">
            <v>1771.7</v>
          </cell>
          <cell r="E53">
            <v>6.9</v>
          </cell>
          <cell r="F53">
            <v>72.8</v>
          </cell>
          <cell r="G53">
            <v>17.7</v>
          </cell>
          <cell r="H53">
            <v>59.1</v>
          </cell>
          <cell r="I53">
            <v>91.9</v>
          </cell>
          <cell r="J53">
            <v>279</v>
          </cell>
          <cell r="K53">
            <v>47.6</v>
          </cell>
        </row>
        <row r="54">
          <cell r="A54">
            <v>36513</v>
          </cell>
          <cell r="B54">
            <v>40.4</v>
          </cell>
          <cell r="C54">
            <v>2504.9</v>
          </cell>
          <cell r="D54">
            <v>1774.1</v>
          </cell>
          <cell r="E54">
            <v>6.9</v>
          </cell>
          <cell r="F54">
            <v>87.6</v>
          </cell>
          <cell r="G54">
            <v>9.9</v>
          </cell>
          <cell r="H54">
            <v>59.1</v>
          </cell>
          <cell r="I54">
            <v>99.8</v>
          </cell>
          <cell r="J54">
            <v>263.2</v>
          </cell>
          <cell r="K54">
            <v>47.6</v>
          </cell>
        </row>
        <row r="55">
          <cell r="A55">
            <v>36514</v>
          </cell>
          <cell r="B55">
            <v>40.4</v>
          </cell>
          <cell r="C55">
            <v>2514.8000000000002</v>
          </cell>
          <cell r="D55">
            <v>1761.2</v>
          </cell>
          <cell r="E55">
            <v>6.9</v>
          </cell>
          <cell r="F55">
            <v>87.3</v>
          </cell>
          <cell r="G55">
            <v>15.8</v>
          </cell>
          <cell r="H55">
            <v>59.1</v>
          </cell>
          <cell r="I55">
            <v>92</v>
          </cell>
          <cell r="J55">
            <v>299.60000000000002</v>
          </cell>
          <cell r="K55">
            <v>47.6</v>
          </cell>
        </row>
        <row r="56">
          <cell r="A56">
            <v>36515</v>
          </cell>
          <cell r="B56">
            <v>40.4</v>
          </cell>
          <cell r="C56">
            <v>2518.5</v>
          </cell>
          <cell r="D56">
            <v>1741.9</v>
          </cell>
          <cell r="E56">
            <v>7.3</v>
          </cell>
          <cell r="F56">
            <v>93.6</v>
          </cell>
          <cell r="G56">
            <v>16.7</v>
          </cell>
          <cell r="H56">
            <v>59.1</v>
          </cell>
          <cell r="I56">
            <v>98.5</v>
          </cell>
          <cell r="J56">
            <v>303.3</v>
          </cell>
          <cell r="K56">
            <v>47.6</v>
          </cell>
        </row>
        <row r="57">
          <cell r="A57">
            <v>36516</v>
          </cell>
          <cell r="B57">
            <v>40.4</v>
          </cell>
          <cell r="C57">
            <v>2560.4</v>
          </cell>
          <cell r="D57">
            <v>1722.8</v>
          </cell>
          <cell r="E57">
            <v>6.7</v>
          </cell>
          <cell r="F57">
            <v>101.6</v>
          </cell>
          <cell r="G57">
            <v>0</v>
          </cell>
          <cell r="H57">
            <v>59.1</v>
          </cell>
          <cell r="I57">
            <v>119.3</v>
          </cell>
          <cell r="J57">
            <v>286.7</v>
          </cell>
          <cell r="K57">
            <v>50.8</v>
          </cell>
        </row>
        <row r="58">
          <cell r="A58">
            <v>36517</v>
          </cell>
          <cell r="B58">
            <v>40.4</v>
          </cell>
          <cell r="C58">
            <v>2540.6999999999998</v>
          </cell>
          <cell r="D58">
            <v>1775.6</v>
          </cell>
          <cell r="E58">
            <v>6.4</v>
          </cell>
          <cell r="F58">
            <v>79.3</v>
          </cell>
          <cell r="G58">
            <v>0</v>
          </cell>
          <cell r="H58">
            <v>77.8</v>
          </cell>
          <cell r="I58">
            <v>114.3</v>
          </cell>
          <cell r="J58">
            <v>278.3</v>
          </cell>
          <cell r="K58">
            <v>54.9</v>
          </cell>
        </row>
        <row r="59">
          <cell r="A59">
            <v>36518</v>
          </cell>
          <cell r="B59">
            <v>40.4</v>
          </cell>
          <cell r="C59">
            <v>2532.4</v>
          </cell>
          <cell r="D59">
            <v>1695.7</v>
          </cell>
          <cell r="E59">
            <v>9.8000000000000007</v>
          </cell>
          <cell r="F59">
            <v>88.1</v>
          </cell>
          <cell r="G59">
            <v>0</v>
          </cell>
          <cell r="H59">
            <v>77.8</v>
          </cell>
          <cell r="I59">
            <v>125.2</v>
          </cell>
          <cell r="J59">
            <v>303.10000000000002</v>
          </cell>
          <cell r="K59">
            <v>50</v>
          </cell>
        </row>
        <row r="60">
          <cell r="A60">
            <v>36519</v>
          </cell>
          <cell r="B60">
            <v>40.4</v>
          </cell>
          <cell r="C60">
            <v>2532.4</v>
          </cell>
          <cell r="D60">
            <v>1695.7</v>
          </cell>
          <cell r="E60">
            <v>9.8000000000000007</v>
          </cell>
          <cell r="F60">
            <v>88.1</v>
          </cell>
          <cell r="G60">
            <v>0</v>
          </cell>
          <cell r="H60">
            <v>77.8</v>
          </cell>
          <cell r="I60">
            <v>125.2</v>
          </cell>
          <cell r="J60">
            <v>303.10000000000002</v>
          </cell>
          <cell r="K60">
            <v>50</v>
          </cell>
        </row>
        <row r="61">
          <cell r="A61">
            <v>36520</v>
          </cell>
          <cell r="B61">
            <v>40.4</v>
          </cell>
          <cell r="C61">
            <v>2532.4</v>
          </cell>
          <cell r="D61">
            <v>1695.7</v>
          </cell>
          <cell r="E61">
            <v>9.8000000000000007</v>
          </cell>
          <cell r="F61">
            <v>88.1</v>
          </cell>
          <cell r="G61">
            <v>0</v>
          </cell>
          <cell r="H61">
            <v>77.8</v>
          </cell>
          <cell r="I61">
            <v>125.2</v>
          </cell>
          <cell r="J61">
            <v>303.10000000000002</v>
          </cell>
          <cell r="K61">
            <v>50</v>
          </cell>
        </row>
        <row r="62">
          <cell r="A62">
            <v>36521</v>
          </cell>
          <cell r="B62">
            <v>40.4</v>
          </cell>
          <cell r="C62">
            <v>2532.4</v>
          </cell>
          <cell r="D62">
            <v>1695.7</v>
          </cell>
          <cell r="E62">
            <v>9.8000000000000007</v>
          </cell>
          <cell r="F62">
            <v>88.1</v>
          </cell>
          <cell r="G62">
            <v>0</v>
          </cell>
          <cell r="H62">
            <v>77.8</v>
          </cell>
          <cell r="I62">
            <v>125.2</v>
          </cell>
          <cell r="J62">
            <v>303.10000000000002</v>
          </cell>
          <cell r="K62">
            <v>50</v>
          </cell>
        </row>
        <row r="63">
          <cell r="A63">
            <v>36522</v>
          </cell>
          <cell r="B63">
            <v>40.4</v>
          </cell>
          <cell r="C63">
            <v>2561.6999999999998</v>
          </cell>
          <cell r="D63">
            <v>1708</v>
          </cell>
          <cell r="E63">
            <v>4.4000000000000004</v>
          </cell>
          <cell r="F63">
            <v>91.7</v>
          </cell>
          <cell r="G63">
            <v>0</v>
          </cell>
          <cell r="H63">
            <v>83.4</v>
          </cell>
          <cell r="I63">
            <v>119</v>
          </cell>
          <cell r="J63">
            <v>354</v>
          </cell>
          <cell r="K63">
            <v>47.5</v>
          </cell>
        </row>
        <row r="64">
          <cell r="A64">
            <v>36523</v>
          </cell>
          <cell r="B64">
            <v>40.4</v>
          </cell>
          <cell r="C64">
            <v>2563.4</v>
          </cell>
          <cell r="D64">
            <v>1695.3</v>
          </cell>
          <cell r="E64">
            <v>6.9</v>
          </cell>
          <cell r="F64">
            <v>92.3</v>
          </cell>
          <cell r="G64">
            <v>0</v>
          </cell>
          <cell r="H64">
            <v>80.5</v>
          </cell>
          <cell r="I64">
            <v>117</v>
          </cell>
          <cell r="J64">
            <v>353.8</v>
          </cell>
          <cell r="K64">
            <v>18.3</v>
          </cell>
        </row>
        <row r="65">
          <cell r="A65">
            <v>36524</v>
          </cell>
          <cell r="B65">
            <v>40.4</v>
          </cell>
          <cell r="C65">
            <v>2563.4</v>
          </cell>
          <cell r="D65">
            <v>1695.3</v>
          </cell>
          <cell r="E65">
            <v>6.9</v>
          </cell>
          <cell r="F65">
            <v>92.3</v>
          </cell>
          <cell r="G65">
            <v>0</v>
          </cell>
          <cell r="H65">
            <v>80.5</v>
          </cell>
          <cell r="I65">
            <v>117</v>
          </cell>
          <cell r="J65">
            <v>353.8</v>
          </cell>
          <cell r="K65">
            <v>18.3</v>
          </cell>
        </row>
        <row r="66">
          <cell r="A66">
            <v>36525</v>
          </cell>
          <cell r="B66">
            <v>40.4</v>
          </cell>
          <cell r="C66">
            <v>2559.5</v>
          </cell>
          <cell r="D66">
            <v>1660.8</v>
          </cell>
          <cell r="E66">
            <v>9.5</v>
          </cell>
          <cell r="F66">
            <v>96.1</v>
          </cell>
          <cell r="G66">
            <v>0</v>
          </cell>
          <cell r="H66">
            <v>83.4</v>
          </cell>
          <cell r="I66">
            <v>116.9</v>
          </cell>
          <cell r="J66">
            <v>367.4</v>
          </cell>
          <cell r="K66">
            <v>49.5</v>
          </cell>
        </row>
        <row r="67">
          <cell r="A67">
            <v>36526</v>
          </cell>
          <cell r="B67">
            <v>40.299999999999997</v>
          </cell>
          <cell r="C67">
            <v>2540.9</v>
          </cell>
          <cell r="D67">
            <v>1616.9</v>
          </cell>
          <cell r="E67">
            <v>14.4</v>
          </cell>
          <cell r="F67">
            <v>111.3</v>
          </cell>
          <cell r="G67">
            <v>4.9000000000000004</v>
          </cell>
          <cell r="H67">
            <v>73.900000000000006</v>
          </cell>
          <cell r="I67">
            <v>112.9</v>
          </cell>
          <cell r="J67">
            <v>384.9</v>
          </cell>
          <cell r="K67">
            <v>48.6</v>
          </cell>
        </row>
        <row r="68">
          <cell r="A68">
            <v>36527</v>
          </cell>
          <cell r="B68">
            <v>40.299999999999997</v>
          </cell>
          <cell r="C68">
            <v>2539.3000000000002</v>
          </cell>
          <cell r="D68">
            <v>1615.9</v>
          </cell>
          <cell r="E68">
            <v>14.4</v>
          </cell>
          <cell r="F68">
            <v>112</v>
          </cell>
          <cell r="G68">
            <v>4.9000000000000004</v>
          </cell>
          <cell r="H68">
            <v>73.900000000000006</v>
          </cell>
          <cell r="I68">
            <v>112.9</v>
          </cell>
          <cell r="J68">
            <v>386.9</v>
          </cell>
          <cell r="K68">
            <v>48.7</v>
          </cell>
        </row>
        <row r="69">
          <cell r="A69">
            <v>36528</v>
          </cell>
          <cell r="B69">
            <v>40.299999999999997</v>
          </cell>
          <cell r="C69">
            <v>2557</v>
          </cell>
          <cell r="D69">
            <v>1636.8</v>
          </cell>
          <cell r="E69">
            <v>12</v>
          </cell>
          <cell r="F69">
            <v>104.9</v>
          </cell>
          <cell r="G69">
            <v>4.9000000000000004</v>
          </cell>
          <cell r="H69">
            <v>73.900000000000006</v>
          </cell>
          <cell r="I69">
            <v>112.9</v>
          </cell>
          <cell r="J69">
            <v>384.9</v>
          </cell>
          <cell r="K69">
            <v>48.5</v>
          </cell>
        </row>
        <row r="70">
          <cell r="A70">
            <v>36529</v>
          </cell>
          <cell r="B70">
            <v>40.299999999999997</v>
          </cell>
          <cell r="C70">
            <v>2557</v>
          </cell>
          <cell r="D70">
            <v>1681.4</v>
          </cell>
          <cell r="E70">
            <v>11.4</v>
          </cell>
          <cell r="F70">
            <v>87.7</v>
          </cell>
          <cell r="G70">
            <v>19.7</v>
          </cell>
          <cell r="H70">
            <v>73.900000000000006</v>
          </cell>
          <cell r="I70">
            <v>96.9</v>
          </cell>
          <cell r="J70">
            <v>389.9</v>
          </cell>
          <cell r="K70">
            <v>43.6</v>
          </cell>
        </row>
        <row r="71">
          <cell r="A71">
            <v>36530</v>
          </cell>
          <cell r="B71">
            <v>40.299999999999997</v>
          </cell>
          <cell r="C71">
            <v>2553.8000000000002</v>
          </cell>
          <cell r="D71">
            <v>1702.8</v>
          </cell>
          <cell r="E71">
            <v>2.2999999999999998</v>
          </cell>
          <cell r="F71">
            <v>83.2</v>
          </cell>
          <cell r="G71">
            <v>4.9000000000000004</v>
          </cell>
          <cell r="H71">
            <v>83.4</v>
          </cell>
          <cell r="I71">
            <v>106.2</v>
          </cell>
          <cell r="J71">
            <v>356.7</v>
          </cell>
          <cell r="K71">
            <v>48.4</v>
          </cell>
        </row>
        <row r="72">
          <cell r="A72">
            <v>36531</v>
          </cell>
          <cell r="B72">
            <v>40.299999999999997</v>
          </cell>
          <cell r="C72">
            <v>2542.4</v>
          </cell>
          <cell r="D72">
            <v>1776</v>
          </cell>
          <cell r="E72">
            <v>0.2</v>
          </cell>
          <cell r="F72">
            <v>95.1</v>
          </cell>
          <cell r="G72">
            <v>4.9000000000000004</v>
          </cell>
          <cell r="H72">
            <v>83.4</v>
          </cell>
          <cell r="I72">
            <v>106.6</v>
          </cell>
          <cell r="J72">
            <v>270.2</v>
          </cell>
          <cell r="K72">
            <v>48.5</v>
          </cell>
        </row>
        <row r="73">
          <cell r="A73">
            <v>36532</v>
          </cell>
          <cell r="B73">
            <v>35.4</v>
          </cell>
          <cell r="C73">
            <v>2537.4</v>
          </cell>
          <cell r="D73">
            <v>1755.9</v>
          </cell>
          <cell r="E73">
            <v>5.3</v>
          </cell>
          <cell r="F73">
            <v>111.2</v>
          </cell>
          <cell r="G73">
            <v>14.8</v>
          </cell>
          <cell r="H73">
            <v>83.3</v>
          </cell>
          <cell r="I73">
            <v>96.9</v>
          </cell>
          <cell r="J73">
            <v>247</v>
          </cell>
          <cell r="K73">
            <v>48.5</v>
          </cell>
        </row>
        <row r="74">
          <cell r="A74">
            <v>36533</v>
          </cell>
          <cell r="B74">
            <v>40.299999999999997</v>
          </cell>
          <cell r="C74">
            <v>2557.6</v>
          </cell>
          <cell r="D74">
            <v>1733.9</v>
          </cell>
          <cell r="E74">
            <v>14.4</v>
          </cell>
          <cell r="F74">
            <v>103.6</v>
          </cell>
          <cell r="G74">
            <v>14.8</v>
          </cell>
          <cell r="H74">
            <v>83.3</v>
          </cell>
          <cell r="I74">
            <v>97.3</v>
          </cell>
          <cell r="J74">
            <v>294.60000000000002</v>
          </cell>
          <cell r="K74">
            <v>48.5</v>
          </cell>
        </row>
        <row r="75">
          <cell r="A75">
            <v>36534</v>
          </cell>
          <cell r="B75">
            <v>40.299999999999997</v>
          </cell>
          <cell r="C75">
            <v>2557.3000000000002</v>
          </cell>
          <cell r="D75">
            <v>1740</v>
          </cell>
          <cell r="E75">
            <v>14.4</v>
          </cell>
          <cell r="F75">
            <v>96.3</v>
          </cell>
          <cell r="G75">
            <v>14.8</v>
          </cell>
          <cell r="H75">
            <v>83.3</v>
          </cell>
          <cell r="I75">
            <v>97.9</v>
          </cell>
          <cell r="J75">
            <v>297.5</v>
          </cell>
          <cell r="K75">
            <v>48.5</v>
          </cell>
        </row>
        <row r="76">
          <cell r="A76">
            <v>36535</v>
          </cell>
          <cell r="B76">
            <v>40.299999999999997</v>
          </cell>
          <cell r="C76">
            <v>2557.1</v>
          </cell>
          <cell r="D76">
            <v>1748.8</v>
          </cell>
          <cell r="E76">
            <v>14.4</v>
          </cell>
          <cell r="F76">
            <v>77.900000000000006</v>
          </cell>
          <cell r="G76">
            <v>19.7</v>
          </cell>
          <cell r="H76">
            <v>83.3</v>
          </cell>
          <cell r="I76">
            <v>98</v>
          </cell>
          <cell r="J76">
            <v>298.5</v>
          </cell>
          <cell r="K76">
            <v>48.5</v>
          </cell>
        </row>
        <row r="77">
          <cell r="A77">
            <v>36536</v>
          </cell>
          <cell r="B77">
            <v>40.299999999999997</v>
          </cell>
          <cell r="C77">
            <v>2555.8000000000002</v>
          </cell>
          <cell r="D77">
            <v>1740.7</v>
          </cell>
          <cell r="E77">
            <v>14.4</v>
          </cell>
          <cell r="F77">
            <v>92.8</v>
          </cell>
          <cell r="G77">
            <v>9.8000000000000007</v>
          </cell>
          <cell r="H77">
            <v>83.3</v>
          </cell>
          <cell r="I77">
            <v>114.1</v>
          </cell>
          <cell r="J77">
            <v>296</v>
          </cell>
          <cell r="K77">
            <v>44.6</v>
          </cell>
        </row>
        <row r="78">
          <cell r="A78">
            <v>36537</v>
          </cell>
          <cell r="B78">
            <v>40.299999999999997</v>
          </cell>
          <cell r="C78">
            <v>2547.8000000000002</v>
          </cell>
          <cell r="D78">
            <v>1720.6</v>
          </cell>
          <cell r="E78">
            <v>9.5</v>
          </cell>
          <cell r="F78">
            <v>103.9</v>
          </cell>
          <cell r="G78">
            <v>19.7</v>
          </cell>
          <cell r="H78">
            <v>83.3</v>
          </cell>
          <cell r="I78">
            <v>102.9</v>
          </cell>
          <cell r="J78">
            <v>306.8</v>
          </cell>
          <cell r="K78">
            <v>44.6</v>
          </cell>
        </row>
        <row r="79">
          <cell r="A79">
            <v>36538</v>
          </cell>
          <cell r="B79">
            <v>40.299999999999997</v>
          </cell>
          <cell r="C79">
            <v>2557.4</v>
          </cell>
          <cell r="D79">
            <v>1723.3</v>
          </cell>
          <cell r="E79">
            <v>9.5</v>
          </cell>
          <cell r="F79">
            <v>81.3</v>
          </cell>
          <cell r="G79">
            <v>19</v>
          </cell>
          <cell r="H79">
            <v>83.3</v>
          </cell>
          <cell r="I79">
            <v>102.1</v>
          </cell>
          <cell r="J79">
            <v>330.9</v>
          </cell>
          <cell r="K79">
            <v>49.7</v>
          </cell>
        </row>
        <row r="80">
          <cell r="A80">
            <v>36539</v>
          </cell>
          <cell r="B80">
            <v>40.299999999999997</v>
          </cell>
          <cell r="C80">
            <v>2539.8000000000002</v>
          </cell>
          <cell r="D80">
            <v>1677.8</v>
          </cell>
          <cell r="E80">
            <v>9.5</v>
          </cell>
          <cell r="F80">
            <v>87.5</v>
          </cell>
          <cell r="G80">
            <v>19</v>
          </cell>
          <cell r="H80">
            <v>83.3</v>
          </cell>
          <cell r="I80">
            <v>102.3</v>
          </cell>
          <cell r="J80">
            <v>359.5</v>
          </cell>
          <cell r="K80">
            <v>50.3</v>
          </cell>
        </row>
        <row r="81">
          <cell r="A81">
            <v>36540</v>
          </cell>
          <cell r="B81">
            <v>40.299999999999997</v>
          </cell>
          <cell r="C81">
            <v>2500.3000000000002</v>
          </cell>
          <cell r="D81">
            <v>1655.2</v>
          </cell>
          <cell r="E81">
            <v>9.5</v>
          </cell>
          <cell r="F81">
            <v>68.900000000000006</v>
          </cell>
          <cell r="G81">
            <v>4.9000000000000004</v>
          </cell>
          <cell r="H81">
            <v>83.3</v>
          </cell>
          <cell r="I81">
            <v>109.9</v>
          </cell>
          <cell r="J81">
            <v>358.1</v>
          </cell>
          <cell r="K81">
            <v>54.7</v>
          </cell>
        </row>
        <row r="82">
          <cell r="A82">
            <v>36541</v>
          </cell>
          <cell r="B82">
            <v>40.299999999999997</v>
          </cell>
          <cell r="C82">
            <v>2528.4</v>
          </cell>
          <cell r="D82">
            <v>1654.3</v>
          </cell>
          <cell r="E82">
            <v>11.5</v>
          </cell>
          <cell r="F82">
            <v>68</v>
          </cell>
          <cell r="G82">
            <v>10.199999999999999</v>
          </cell>
          <cell r="H82">
            <v>83.3</v>
          </cell>
          <cell r="I82">
            <v>111.7</v>
          </cell>
          <cell r="J82">
            <v>354.8</v>
          </cell>
          <cell r="K82">
            <v>50.5</v>
          </cell>
        </row>
        <row r="83">
          <cell r="A83">
            <v>36542</v>
          </cell>
          <cell r="B83">
            <v>40.299999999999997</v>
          </cell>
          <cell r="C83">
            <v>2527.8000000000002</v>
          </cell>
          <cell r="D83">
            <v>1668.3</v>
          </cell>
          <cell r="E83">
            <v>9.5</v>
          </cell>
          <cell r="F83">
            <v>74.8</v>
          </cell>
          <cell r="G83">
            <v>10.1</v>
          </cell>
          <cell r="H83">
            <v>83.3</v>
          </cell>
          <cell r="I83">
            <v>100.2</v>
          </cell>
          <cell r="J83">
            <v>353.3</v>
          </cell>
          <cell r="K83">
            <v>61.2</v>
          </cell>
        </row>
        <row r="84">
          <cell r="A84">
            <v>36543</v>
          </cell>
          <cell r="B84">
            <v>40.299999999999997</v>
          </cell>
          <cell r="C84">
            <v>2523.9</v>
          </cell>
          <cell r="D84">
            <v>1683.6</v>
          </cell>
          <cell r="E84">
            <v>9.5</v>
          </cell>
          <cell r="F84">
            <v>73.099999999999994</v>
          </cell>
          <cell r="G84">
            <v>19.7</v>
          </cell>
          <cell r="H84">
            <v>83.3</v>
          </cell>
          <cell r="I84">
            <v>100.2</v>
          </cell>
          <cell r="J84">
            <v>353.9</v>
          </cell>
          <cell r="K84">
            <v>50.5</v>
          </cell>
        </row>
        <row r="85">
          <cell r="A85">
            <v>36544</v>
          </cell>
          <cell r="B85">
            <v>40.299999999999997</v>
          </cell>
          <cell r="C85">
            <v>2514.4</v>
          </cell>
          <cell r="D85">
            <v>1681.7</v>
          </cell>
          <cell r="E85">
            <v>9.5</v>
          </cell>
          <cell r="F85">
            <v>83.3</v>
          </cell>
          <cell r="G85">
            <v>19.7</v>
          </cell>
          <cell r="H85">
            <v>83.3</v>
          </cell>
          <cell r="I85">
            <v>100.2</v>
          </cell>
          <cell r="J85">
            <v>354.9</v>
          </cell>
          <cell r="K85">
            <v>50.5</v>
          </cell>
        </row>
        <row r="86">
          <cell r="A86">
            <v>36545</v>
          </cell>
          <cell r="B86">
            <v>40.299999999999997</v>
          </cell>
          <cell r="C86">
            <v>2518.3000000000002</v>
          </cell>
          <cell r="D86">
            <v>1681.2</v>
          </cell>
          <cell r="E86">
            <v>7.8</v>
          </cell>
          <cell r="F86">
            <v>82.8</v>
          </cell>
          <cell r="G86">
            <v>19.7</v>
          </cell>
          <cell r="H86">
            <v>83.3</v>
          </cell>
          <cell r="I86">
            <v>95.4</v>
          </cell>
          <cell r="J86">
            <v>356.1</v>
          </cell>
          <cell r="K86">
            <v>50.5</v>
          </cell>
        </row>
        <row r="87">
          <cell r="A87">
            <v>36546</v>
          </cell>
          <cell r="B87">
            <v>40.299999999999997</v>
          </cell>
          <cell r="C87">
            <v>2514.9</v>
          </cell>
          <cell r="D87">
            <v>1635.7</v>
          </cell>
          <cell r="E87">
            <v>10.7</v>
          </cell>
          <cell r="F87">
            <v>83.1</v>
          </cell>
          <cell r="G87">
            <v>4.9000000000000004</v>
          </cell>
          <cell r="H87">
            <v>83.3</v>
          </cell>
          <cell r="I87">
            <v>102.8</v>
          </cell>
          <cell r="J87">
            <v>366.8</v>
          </cell>
          <cell r="K87">
            <v>53.4</v>
          </cell>
        </row>
        <row r="88">
          <cell r="A88">
            <v>36547</v>
          </cell>
          <cell r="B88">
            <v>40.299999999999997</v>
          </cell>
          <cell r="C88">
            <v>2522.4</v>
          </cell>
          <cell r="D88">
            <v>1641</v>
          </cell>
          <cell r="E88">
            <v>10.7</v>
          </cell>
          <cell r="F88">
            <v>82.4</v>
          </cell>
          <cell r="G88">
            <v>4.9000000000000004</v>
          </cell>
          <cell r="H88">
            <v>83.3</v>
          </cell>
          <cell r="I88">
            <v>101.9</v>
          </cell>
          <cell r="J88">
            <v>385.5</v>
          </cell>
          <cell r="K88">
            <v>52.7</v>
          </cell>
        </row>
        <row r="89">
          <cell r="A89">
            <v>36548</v>
          </cell>
          <cell r="B89">
            <v>40.299999999999997</v>
          </cell>
          <cell r="C89">
            <v>2514.1</v>
          </cell>
          <cell r="D89">
            <v>1639.9</v>
          </cell>
          <cell r="E89">
            <v>10.7</v>
          </cell>
          <cell r="F89">
            <v>74</v>
          </cell>
          <cell r="G89">
            <v>4.9000000000000004</v>
          </cell>
          <cell r="H89">
            <v>83.3</v>
          </cell>
          <cell r="I89">
            <v>101.9</v>
          </cell>
          <cell r="J89">
            <v>371.2</v>
          </cell>
          <cell r="K89">
            <v>63.1</v>
          </cell>
        </row>
        <row r="90">
          <cell r="A90">
            <v>36549</v>
          </cell>
          <cell r="B90">
            <v>40.299999999999997</v>
          </cell>
          <cell r="C90">
            <v>2518.6</v>
          </cell>
          <cell r="D90">
            <v>1636.3</v>
          </cell>
          <cell r="E90">
            <v>10.7</v>
          </cell>
          <cell r="F90">
            <v>77.5</v>
          </cell>
          <cell r="G90">
            <v>1.6</v>
          </cell>
          <cell r="H90">
            <v>83.3</v>
          </cell>
          <cell r="I90">
            <v>101.9</v>
          </cell>
          <cell r="J90">
            <v>385.8</v>
          </cell>
          <cell r="K90">
            <v>52.7</v>
          </cell>
        </row>
        <row r="91">
          <cell r="A91">
            <v>36550</v>
          </cell>
          <cell r="B91">
            <v>40.299999999999997</v>
          </cell>
          <cell r="C91">
            <v>2516</v>
          </cell>
          <cell r="D91">
            <v>1691.2</v>
          </cell>
          <cell r="E91">
            <v>10.7</v>
          </cell>
          <cell r="F91">
            <v>79.400000000000006</v>
          </cell>
          <cell r="G91">
            <v>0</v>
          </cell>
          <cell r="H91">
            <v>83.3</v>
          </cell>
          <cell r="I91">
            <v>108.8</v>
          </cell>
          <cell r="J91">
            <v>328.6</v>
          </cell>
          <cell r="K91">
            <v>55.4</v>
          </cell>
        </row>
        <row r="92">
          <cell r="A92">
            <v>36551</v>
          </cell>
          <cell r="B92">
            <v>40.299999999999997</v>
          </cell>
          <cell r="C92">
            <v>2514.3000000000002</v>
          </cell>
          <cell r="D92">
            <v>1696.9</v>
          </cell>
          <cell r="E92">
            <v>4.4000000000000004</v>
          </cell>
          <cell r="F92">
            <v>109.6</v>
          </cell>
          <cell r="G92">
            <v>0</v>
          </cell>
          <cell r="H92">
            <v>90.6</v>
          </cell>
          <cell r="I92">
            <v>108.1</v>
          </cell>
          <cell r="J92">
            <v>289.89999999999998</v>
          </cell>
          <cell r="K92">
            <v>53.2</v>
          </cell>
        </row>
        <row r="93">
          <cell r="A93">
            <v>36552</v>
          </cell>
          <cell r="B93">
            <v>40.299999999999997</v>
          </cell>
          <cell r="C93">
            <v>2512.6999999999998</v>
          </cell>
          <cell r="D93">
            <v>1708.4</v>
          </cell>
          <cell r="E93">
            <v>7.9</v>
          </cell>
          <cell r="F93">
            <v>96.3</v>
          </cell>
          <cell r="G93">
            <v>0</v>
          </cell>
          <cell r="H93">
            <v>82.1</v>
          </cell>
          <cell r="I93">
            <v>116.1</v>
          </cell>
          <cell r="J93">
            <v>311.89999999999998</v>
          </cell>
          <cell r="K93">
            <v>52.8</v>
          </cell>
        </row>
        <row r="94">
          <cell r="A94">
            <v>36553</v>
          </cell>
          <cell r="B94">
            <v>40.299999999999997</v>
          </cell>
          <cell r="C94">
            <v>2509.1</v>
          </cell>
          <cell r="D94">
            <v>1700.5</v>
          </cell>
          <cell r="E94">
            <v>8.6999999999999993</v>
          </cell>
          <cell r="F94">
            <v>87.2</v>
          </cell>
          <cell r="G94">
            <v>0</v>
          </cell>
          <cell r="H94">
            <v>83.3</v>
          </cell>
          <cell r="I94">
            <v>118.1</v>
          </cell>
          <cell r="J94">
            <v>313.5</v>
          </cell>
          <cell r="K94">
            <v>51.2</v>
          </cell>
        </row>
        <row r="95">
          <cell r="A95">
            <v>36554</v>
          </cell>
          <cell r="B95">
            <v>40.299999999999997</v>
          </cell>
          <cell r="C95">
            <v>2517.6999999999998</v>
          </cell>
          <cell r="D95">
            <v>1685.2</v>
          </cell>
          <cell r="E95">
            <v>9.6999999999999993</v>
          </cell>
          <cell r="F95">
            <v>84.7</v>
          </cell>
          <cell r="G95">
            <v>0</v>
          </cell>
          <cell r="H95">
            <v>83.3</v>
          </cell>
          <cell r="I95">
            <v>126</v>
          </cell>
          <cell r="J95">
            <v>316.7</v>
          </cell>
          <cell r="K95">
            <v>53.2</v>
          </cell>
        </row>
        <row r="96">
          <cell r="A96">
            <v>36555</v>
          </cell>
          <cell r="B96">
            <v>37.4</v>
          </cell>
          <cell r="C96">
            <v>2517.3000000000002</v>
          </cell>
          <cell r="D96">
            <v>1683.4</v>
          </cell>
          <cell r="E96">
            <v>9.6999999999999993</v>
          </cell>
          <cell r="F96">
            <v>85.2</v>
          </cell>
          <cell r="G96">
            <v>14.8</v>
          </cell>
          <cell r="H96">
            <v>83.3</v>
          </cell>
          <cell r="I96">
            <v>117</v>
          </cell>
          <cell r="J96">
            <v>321.2</v>
          </cell>
          <cell r="K96">
            <v>49.3</v>
          </cell>
        </row>
        <row r="97">
          <cell r="A97">
            <v>36556</v>
          </cell>
          <cell r="B97">
            <v>40.299999999999997</v>
          </cell>
          <cell r="C97">
            <v>2517.3000000000002</v>
          </cell>
          <cell r="D97">
            <v>1684.3</v>
          </cell>
          <cell r="E97">
            <v>8.1999999999999993</v>
          </cell>
          <cell r="F97">
            <v>85.4</v>
          </cell>
          <cell r="G97">
            <v>14.8</v>
          </cell>
          <cell r="H97">
            <v>83.3</v>
          </cell>
          <cell r="I97">
            <v>117</v>
          </cell>
          <cell r="J97">
            <v>319.5</v>
          </cell>
          <cell r="K97">
            <v>49.3</v>
          </cell>
        </row>
        <row r="98">
          <cell r="A98">
            <v>36557</v>
          </cell>
          <cell r="B98">
            <v>40.200000000000003</v>
          </cell>
          <cell r="C98">
            <v>2527.1999999999998</v>
          </cell>
          <cell r="D98">
            <v>1689.1</v>
          </cell>
          <cell r="E98">
            <v>4.8</v>
          </cell>
          <cell r="F98">
            <v>89.7</v>
          </cell>
          <cell r="G98">
            <v>4.2</v>
          </cell>
          <cell r="H98">
            <v>82.9</v>
          </cell>
          <cell r="I98">
            <v>124.7</v>
          </cell>
          <cell r="J98">
            <v>317.5</v>
          </cell>
          <cell r="K98">
            <v>48.3</v>
          </cell>
        </row>
        <row r="99">
          <cell r="A99">
            <v>36558</v>
          </cell>
          <cell r="B99">
            <v>40.200000000000003</v>
          </cell>
          <cell r="C99">
            <v>2552</v>
          </cell>
          <cell r="D99">
            <v>1720.4</v>
          </cell>
          <cell r="E99">
            <v>4</v>
          </cell>
          <cell r="F99">
            <v>89.3</v>
          </cell>
          <cell r="G99">
            <v>0</v>
          </cell>
          <cell r="H99">
            <v>82.9</v>
          </cell>
          <cell r="I99">
            <v>127.2</v>
          </cell>
          <cell r="J99">
            <v>305.3</v>
          </cell>
          <cell r="K99">
            <v>49.2</v>
          </cell>
        </row>
        <row r="100">
          <cell r="A100">
            <v>36559</v>
          </cell>
          <cell r="B100">
            <v>40.200000000000003</v>
          </cell>
          <cell r="C100">
            <v>2521.9</v>
          </cell>
          <cell r="D100">
            <v>1715.8</v>
          </cell>
          <cell r="E100">
            <v>4</v>
          </cell>
          <cell r="F100">
            <v>94.9</v>
          </cell>
          <cell r="G100">
            <v>0</v>
          </cell>
          <cell r="H100">
            <v>82.9</v>
          </cell>
          <cell r="I100">
            <v>127.2</v>
          </cell>
          <cell r="J100">
            <v>283.7</v>
          </cell>
          <cell r="K100">
            <v>49.2</v>
          </cell>
        </row>
        <row r="101">
          <cell r="A101">
            <v>36560</v>
          </cell>
          <cell r="B101">
            <v>40.200000000000003</v>
          </cell>
          <cell r="C101">
            <v>2506.6999999999998</v>
          </cell>
          <cell r="D101">
            <v>1754.7</v>
          </cell>
          <cell r="E101">
            <v>5.9</v>
          </cell>
          <cell r="F101">
            <v>88.4</v>
          </cell>
          <cell r="G101">
            <v>0</v>
          </cell>
          <cell r="H101">
            <v>82.9</v>
          </cell>
          <cell r="I101">
            <v>126.3</v>
          </cell>
          <cell r="J101">
            <v>266.7</v>
          </cell>
          <cell r="K101">
            <v>49.2</v>
          </cell>
        </row>
        <row r="102">
          <cell r="A102">
            <v>36561</v>
          </cell>
          <cell r="B102">
            <v>40.200000000000003</v>
          </cell>
          <cell r="C102">
            <v>2489.8000000000002</v>
          </cell>
          <cell r="D102">
            <v>1751.6</v>
          </cell>
          <cell r="E102">
            <v>0.9</v>
          </cell>
          <cell r="F102">
            <v>62.3</v>
          </cell>
          <cell r="G102">
            <v>0</v>
          </cell>
          <cell r="H102">
            <v>79.400000000000006</v>
          </cell>
          <cell r="I102">
            <v>123.5</v>
          </cell>
          <cell r="J102">
            <v>265.39999999999998</v>
          </cell>
          <cell r="K102">
            <v>47.7</v>
          </cell>
        </row>
        <row r="103">
          <cell r="A103">
            <v>36562</v>
          </cell>
          <cell r="B103">
            <v>40.200000000000003</v>
          </cell>
          <cell r="C103">
            <v>2492.6</v>
          </cell>
          <cell r="D103">
            <v>1752.4</v>
          </cell>
          <cell r="E103">
            <v>0.5</v>
          </cell>
          <cell r="F103">
            <v>62.3</v>
          </cell>
          <cell r="G103">
            <v>0</v>
          </cell>
          <cell r="H103">
            <v>82.9</v>
          </cell>
          <cell r="I103">
            <v>125.4</v>
          </cell>
          <cell r="J103">
            <v>267.2</v>
          </cell>
          <cell r="K103">
            <v>47.7</v>
          </cell>
        </row>
        <row r="104">
          <cell r="A104">
            <v>36563</v>
          </cell>
          <cell r="B104">
            <v>40.200000000000003</v>
          </cell>
          <cell r="C104">
            <v>2492.6</v>
          </cell>
          <cell r="D104">
            <v>1754.6</v>
          </cell>
          <cell r="E104">
            <v>0.5</v>
          </cell>
          <cell r="F104">
            <v>62.3</v>
          </cell>
          <cell r="G104">
            <v>0</v>
          </cell>
          <cell r="H104">
            <v>82.9</v>
          </cell>
          <cell r="I104">
            <v>125.4</v>
          </cell>
          <cell r="J104">
            <v>267.3</v>
          </cell>
          <cell r="K104">
            <v>47.7</v>
          </cell>
        </row>
        <row r="105">
          <cell r="A105">
            <v>36564</v>
          </cell>
          <cell r="B105">
            <v>40.200000000000003</v>
          </cell>
          <cell r="C105">
            <v>2488.5</v>
          </cell>
          <cell r="D105">
            <v>1746.9</v>
          </cell>
          <cell r="E105">
            <v>1</v>
          </cell>
          <cell r="F105">
            <v>66.3</v>
          </cell>
          <cell r="G105">
            <v>0</v>
          </cell>
          <cell r="H105">
            <v>82.9</v>
          </cell>
          <cell r="I105">
            <v>124.2</v>
          </cell>
          <cell r="J105">
            <v>259</v>
          </cell>
          <cell r="K105">
            <v>46.8</v>
          </cell>
        </row>
        <row r="106">
          <cell r="A106">
            <v>36565</v>
          </cell>
          <cell r="B106">
            <v>40.200000000000003</v>
          </cell>
          <cell r="C106">
            <v>2507</v>
          </cell>
          <cell r="D106">
            <v>1731</v>
          </cell>
          <cell r="E106">
            <v>3</v>
          </cell>
          <cell r="F106">
            <v>67.8</v>
          </cell>
          <cell r="G106">
            <v>0</v>
          </cell>
          <cell r="H106">
            <v>82.9</v>
          </cell>
          <cell r="I106">
            <v>125.2</v>
          </cell>
          <cell r="J106">
            <v>288.2</v>
          </cell>
          <cell r="K106">
            <v>45.8</v>
          </cell>
        </row>
        <row r="107">
          <cell r="A107">
            <v>36566</v>
          </cell>
          <cell r="B107">
            <v>40.200000000000003</v>
          </cell>
          <cell r="C107">
            <v>2511.1</v>
          </cell>
          <cell r="D107">
            <v>1732.1</v>
          </cell>
          <cell r="E107">
            <v>1.1000000000000001</v>
          </cell>
          <cell r="F107">
            <v>107.4</v>
          </cell>
          <cell r="G107">
            <v>0</v>
          </cell>
          <cell r="H107">
            <v>82.9</v>
          </cell>
          <cell r="I107">
            <v>128</v>
          </cell>
          <cell r="J107">
            <v>264.60000000000002</v>
          </cell>
          <cell r="K107">
            <v>43.8</v>
          </cell>
        </row>
        <row r="108">
          <cell r="A108">
            <v>36567</v>
          </cell>
          <cell r="B108">
            <v>40.200000000000003</v>
          </cell>
          <cell r="C108">
            <v>2480.1</v>
          </cell>
          <cell r="D108">
            <v>1718.6</v>
          </cell>
          <cell r="E108">
            <v>4</v>
          </cell>
          <cell r="F108">
            <v>102</v>
          </cell>
          <cell r="G108">
            <v>0</v>
          </cell>
          <cell r="H108">
            <v>82.9</v>
          </cell>
          <cell r="I108">
            <v>128</v>
          </cell>
          <cell r="J108">
            <v>257.39999999999998</v>
          </cell>
          <cell r="K108">
            <v>43.8</v>
          </cell>
        </row>
        <row r="109">
          <cell r="A109">
            <v>36568</v>
          </cell>
          <cell r="B109">
            <v>20.6</v>
          </cell>
          <cell r="C109">
            <v>2439.3000000000002</v>
          </cell>
          <cell r="D109">
            <v>1729.4</v>
          </cell>
          <cell r="E109">
            <v>3.5</v>
          </cell>
          <cell r="F109">
            <v>89.3</v>
          </cell>
          <cell r="G109">
            <v>0</v>
          </cell>
          <cell r="H109">
            <v>25.9</v>
          </cell>
          <cell r="I109">
            <v>122.8</v>
          </cell>
          <cell r="J109">
            <v>285</v>
          </cell>
          <cell r="K109">
            <v>44.2</v>
          </cell>
        </row>
        <row r="110">
          <cell r="A110">
            <v>36569</v>
          </cell>
          <cell r="B110">
            <v>40.200000000000003</v>
          </cell>
          <cell r="C110">
            <v>2428.9</v>
          </cell>
          <cell r="D110">
            <v>1729.4</v>
          </cell>
          <cell r="E110">
            <v>3.5</v>
          </cell>
          <cell r="F110">
            <v>88.9</v>
          </cell>
          <cell r="G110">
            <v>9</v>
          </cell>
          <cell r="H110">
            <v>41.4</v>
          </cell>
          <cell r="I110">
            <v>117.9</v>
          </cell>
          <cell r="J110">
            <v>239.7</v>
          </cell>
          <cell r="K110">
            <v>40.1</v>
          </cell>
        </row>
        <row r="111">
          <cell r="A111">
            <v>36570</v>
          </cell>
          <cell r="B111">
            <v>35.299999999999997</v>
          </cell>
          <cell r="C111">
            <v>2474.6999999999998</v>
          </cell>
          <cell r="D111">
            <v>1724.9</v>
          </cell>
          <cell r="E111">
            <v>3.5</v>
          </cell>
          <cell r="F111">
            <v>88.9</v>
          </cell>
          <cell r="G111">
            <v>9.8000000000000007</v>
          </cell>
          <cell r="H111">
            <v>82.9</v>
          </cell>
          <cell r="I111">
            <v>123.1</v>
          </cell>
          <cell r="J111">
            <v>244.6</v>
          </cell>
          <cell r="K111">
            <v>39.299999999999997</v>
          </cell>
        </row>
        <row r="112">
          <cell r="A112">
            <v>36571</v>
          </cell>
          <cell r="B112">
            <v>40.200000000000003</v>
          </cell>
          <cell r="C112">
            <v>2504.4</v>
          </cell>
          <cell r="D112">
            <v>1764.9</v>
          </cell>
          <cell r="E112">
            <v>3.4</v>
          </cell>
          <cell r="F112">
            <v>93.3</v>
          </cell>
          <cell r="G112">
            <v>4.9000000000000004</v>
          </cell>
          <cell r="H112">
            <v>82.9</v>
          </cell>
          <cell r="I112">
            <v>119.1</v>
          </cell>
          <cell r="J112">
            <v>228.8</v>
          </cell>
          <cell r="K112">
            <v>50.2</v>
          </cell>
        </row>
        <row r="113">
          <cell r="A113">
            <v>36572</v>
          </cell>
          <cell r="B113">
            <v>35.299999999999997</v>
          </cell>
          <cell r="C113">
            <v>2500.5</v>
          </cell>
          <cell r="D113">
            <v>1736.8</v>
          </cell>
          <cell r="E113">
            <v>5.2</v>
          </cell>
          <cell r="F113">
            <v>98.2</v>
          </cell>
          <cell r="G113">
            <v>14.7</v>
          </cell>
          <cell r="H113">
            <v>82.9</v>
          </cell>
          <cell r="I113">
            <v>113.8</v>
          </cell>
          <cell r="J113">
            <v>253.2</v>
          </cell>
          <cell r="K113">
            <v>51.1</v>
          </cell>
        </row>
        <row r="114">
          <cell r="A114">
            <v>36573</v>
          </cell>
          <cell r="B114">
            <v>40.200000000000003</v>
          </cell>
          <cell r="C114">
            <v>2514.6999999999998</v>
          </cell>
          <cell r="D114">
            <v>1744.3</v>
          </cell>
          <cell r="E114">
            <v>6.6</v>
          </cell>
          <cell r="F114">
            <v>91.9</v>
          </cell>
          <cell r="G114">
            <v>24.7</v>
          </cell>
          <cell r="H114">
            <v>82.9</v>
          </cell>
          <cell r="I114">
            <v>116.8</v>
          </cell>
          <cell r="J114">
            <v>249.4</v>
          </cell>
          <cell r="K114">
            <v>44</v>
          </cell>
        </row>
        <row r="115">
          <cell r="A115">
            <v>36574</v>
          </cell>
          <cell r="B115">
            <v>40.200000000000003</v>
          </cell>
          <cell r="C115">
            <v>2502.6999999999998</v>
          </cell>
          <cell r="D115">
            <v>1720.8</v>
          </cell>
          <cell r="E115">
            <v>7.2</v>
          </cell>
          <cell r="F115">
            <v>92.1</v>
          </cell>
          <cell r="G115">
            <v>0</v>
          </cell>
          <cell r="H115">
            <v>82.9</v>
          </cell>
          <cell r="I115">
            <v>129</v>
          </cell>
          <cell r="J115">
            <v>270.2</v>
          </cell>
          <cell r="K115">
            <v>46.2</v>
          </cell>
        </row>
        <row r="116">
          <cell r="A116">
            <v>36575</v>
          </cell>
          <cell r="B116">
            <v>40.200000000000003</v>
          </cell>
          <cell r="C116">
            <v>2492.1999999999998</v>
          </cell>
          <cell r="D116">
            <v>1721.1</v>
          </cell>
          <cell r="E116">
            <v>4.7</v>
          </cell>
          <cell r="F116">
            <v>97.6</v>
          </cell>
          <cell r="G116">
            <v>0</v>
          </cell>
          <cell r="H116">
            <v>82.9</v>
          </cell>
          <cell r="I116">
            <v>130</v>
          </cell>
          <cell r="J116">
            <v>255.3</v>
          </cell>
          <cell r="K116">
            <v>46.2</v>
          </cell>
        </row>
        <row r="117">
          <cell r="A117">
            <v>36576</v>
          </cell>
          <cell r="B117">
            <v>40.200000000000003</v>
          </cell>
          <cell r="C117">
            <v>2492.1999999999998</v>
          </cell>
          <cell r="D117">
            <v>1721.1</v>
          </cell>
          <cell r="E117">
            <v>4.7</v>
          </cell>
          <cell r="F117">
            <v>97.6</v>
          </cell>
          <cell r="G117">
            <v>0</v>
          </cell>
          <cell r="H117">
            <v>82.9</v>
          </cell>
          <cell r="I117">
            <v>130</v>
          </cell>
          <cell r="J117">
            <v>255.3</v>
          </cell>
          <cell r="K117">
            <v>46.2</v>
          </cell>
        </row>
        <row r="118">
          <cell r="A118">
            <v>36577</v>
          </cell>
          <cell r="B118">
            <v>40.200000000000003</v>
          </cell>
          <cell r="C118">
            <v>2492.1999999999998</v>
          </cell>
          <cell r="D118">
            <v>1721.1</v>
          </cell>
          <cell r="E118">
            <v>4.7</v>
          </cell>
          <cell r="F118">
            <v>97.6</v>
          </cell>
          <cell r="G118">
            <v>0</v>
          </cell>
          <cell r="H118">
            <v>82.9</v>
          </cell>
          <cell r="I118">
            <v>130</v>
          </cell>
          <cell r="J118">
            <v>255.3</v>
          </cell>
          <cell r="K118">
            <v>46.2</v>
          </cell>
        </row>
        <row r="119">
          <cell r="A119">
            <v>36578</v>
          </cell>
          <cell r="B119">
            <v>40.200000000000003</v>
          </cell>
          <cell r="C119">
            <v>2492.1999999999998</v>
          </cell>
          <cell r="D119">
            <v>1721.1</v>
          </cell>
          <cell r="E119">
            <v>4.7</v>
          </cell>
          <cell r="F119">
            <v>97.6</v>
          </cell>
          <cell r="G119">
            <v>0</v>
          </cell>
          <cell r="H119">
            <v>82.9</v>
          </cell>
          <cell r="I119">
            <v>130</v>
          </cell>
          <cell r="J119">
            <v>255.3</v>
          </cell>
          <cell r="K119">
            <v>46.2</v>
          </cell>
        </row>
        <row r="120">
          <cell r="A120">
            <v>36579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</row>
        <row r="121">
          <cell r="A121">
            <v>36580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</row>
        <row r="122">
          <cell r="A122">
            <v>36581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</row>
        <row r="123">
          <cell r="A123">
            <v>36582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</row>
        <row r="124">
          <cell r="A124">
            <v>36583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</row>
        <row r="125">
          <cell r="A125">
            <v>36584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</row>
        <row r="126">
          <cell r="A126">
            <v>36585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</row>
        <row r="127">
          <cell r="A127">
            <v>36586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</row>
        <row r="128">
          <cell r="A128">
            <v>36587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</row>
        <row r="129">
          <cell r="A129">
            <v>36588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</row>
        <row r="130">
          <cell r="A130">
            <v>36589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</row>
        <row r="131">
          <cell r="A131">
            <v>36590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</row>
        <row r="132">
          <cell r="A132">
            <v>36591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</row>
        <row r="133">
          <cell r="A133">
            <v>36592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</row>
        <row r="134">
          <cell r="A134">
            <v>36593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</row>
        <row r="135">
          <cell r="A135">
            <v>36594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</row>
        <row r="136">
          <cell r="A136">
            <v>36595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</row>
        <row r="137">
          <cell r="A137">
            <v>36596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</row>
        <row r="138">
          <cell r="A138">
            <v>36597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</row>
        <row r="139">
          <cell r="A139">
            <v>36598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</row>
        <row r="140">
          <cell r="A140">
            <v>36599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</row>
        <row r="141">
          <cell r="A141">
            <v>36600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</row>
        <row r="142">
          <cell r="A142">
            <v>36601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</row>
        <row r="143">
          <cell r="A143">
            <v>36602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</row>
        <row r="144">
          <cell r="A144">
            <v>36603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</row>
        <row r="145">
          <cell r="A145">
            <v>36604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</row>
        <row r="146">
          <cell r="A146">
            <v>36605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</row>
        <row r="147">
          <cell r="A147">
            <v>36606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</row>
        <row r="148">
          <cell r="A148">
            <v>36607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</row>
        <row r="149">
          <cell r="A149">
            <v>36608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</row>
        <row r="150">
          <cell r="A150">
            <v>36609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</row>
        <row r="151">
          <cell r="A151">
            <v>36610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</row>
        <row r="152">
          <cell r="A152">
            <v>36611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</row>
        <row r="153">
          <cell r="A153">
            <v>36612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</row>
        <row r="154">
          <cell r="A154">
            <v>36613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</row>
        <row r="155">
          <cell r="A155">
            <v>36614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</row>
        <row r="156">
          <cell r="A156">
            <v>36615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</row>
        <row r="157">
          <cell r="A157">
            <v>36616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</row>
        <row r="158">
          <cell r="A158">
            <v>36617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</row>
        <row r="159">
          <cell r="A159">
            <v>36618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</row>
        <row r="160">
          <cell r="A160">
            <v>36619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</row>
        <row r="161">
          <cell r="A161">
            <v>36620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</row>
        <row r="162">
          <cell r="A162">
            <v>36621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</row>
        <row r="163">
          <cell r="A163">
            <v>36622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</row>
        <row r="164">
          <cell r="A164">
            <v>36623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</row>
        <row r="165">
          <cell r="A165">
            <v>36624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</row>
        <row r="166">
          <cell r="A166">
            <v>36625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</row>
        <row r="167">
          <cell r="A167">
            <v>36626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</row>
        <row r="168">
          <cell r="A168">
            <v>36627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</row>
        <row r="169">
          <cell r="A169">
            <v>36628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</row>
        <row r="170">
          <cell r="A170">
            <v>36629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</row>
        <row r="171">
          <cell r="A171">
            <v>36630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</row>
        <row r="172">
          <cell r="A172">
            <v>36631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</row>
        <row r="173">
          <cell r="A173">
            <v>36632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</row>
        <row r="174">
          <cell r="A174">
            <v>36633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</row>
        <row r="175">
          <cell r="A175">
            <v>36634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</row>
        <row r="176">
          <cell r="A176">
            <v>36635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</row>
        <row r="177">
          <cell r="A177">
            <v>36636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</row>
        <row r="178">
          <cell r="A178">
            <v>36637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</row>
        <row r="179">
          <cell r="A179">
            <v>36638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</row>
        <row r="180">
          <cell r="A180">
            <v>36639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</row>
        <row r="181">
          <cell r="A181">
            <v>36640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</row>
        <row r="182">
          <cell r="A182">
            <v>36641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</row>
        <row r="183">
          <cell r="A183">
            <v>36642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</row>
        <row r="184">
          <cell r="A184">
            <v>36643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</row>
        <row r="185">
          <cell r="A185">
            <v>36644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</row>
        <row r="186">
          <cell r="A186">
            <v>36645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</row>
        <row r="187">
          <cell r="A187">
            <v>36646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</row>
        <row r="188">
          <cell r="A188">
            <v>36647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</row>
        <row r="189">
          <cell r="A189">
            <v>36648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</row>
        <row r="190">
          <cell r="A190">
            <v>36649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</row>
        <row r="191">
          <cell r="A191">
            <v>36650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</row>
        <row r="192">
          <cell r="A192">
            <v>36651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</row>
        <row r="193">
          <cell r="A193">
            <v>36652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</row>
        <row r="194">
          <cell r="A194">
            <v>36653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</row>
        <row r="195">
          <cell r="A195">
            <v>36654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</row>
        <row r="196">
          <cell r="A196">
            <v>36655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</row>
        <row r="197">
          <cell r="A197">
            <v>36656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</row>
        <row r="198">
          <cell r="A198">
            <v>36657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</row>
        <row r="199">
          <cell r="A199">
            <v>36658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</row>
        <row r="200">
          <cell r="A200">
            <v>36659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</row>
        <row r="201">
          <cell r="A201">
            <v>36660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</row>
        <row r="202">
          <cell r="A202">
            <v>36661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</row>
        <row r="203">
          <cell r="A203">
            <v>36662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</row>
        <row r="204">
          <cell r="A204">
            <v>36663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</row>
        <row r="205">
          <cell r="A205">
            <v>36664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</row>
        <row r="206">
          <cell r="A206">
            <v>36665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</row>
        <row r="207">
          <cell r="A207">
            <v>36666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</row>
        <row r="208">
          <cell r="A208">
            <v>36667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</row>
        <row r="209">
          <cell r="A209">
            <v>36668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</row>
        <row r="210">
          <cell r="A210">
            <v>36669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</row>
        <row r="211">
          <cell r="A211">
            <v>36670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</row>
        <row r="212">
          <cell r="A212">
            <v>36671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</row>
        <row r="213">
          <cell r="A213">
            <v>36672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</row>
        <row r="214">
          <cell r="A214">
            <v>36673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</row>
        <row r="215">
          <cell r="A215">
            <v>36674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</row>
        <row r="216">
          <cell r="A216">
            <v>36675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</row>
        <row r="217">
          <cell r="A217">
            <v>36676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</row>
        <row r="218">
          <cell r="A218">
            <v>36677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</row>
        <row r="219">
          <cell r="A219">
            <v>36678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</row>
        <row r="220">
          <cell r="A220">
            <v>36679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</row>
        <row r="221">
          <cell r="A221">
            <v>36680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</row>
        <row r="222">
          <cell r="A222">
            <v>36681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</row>
        <row r="223">
          <cell r="A223">
            <v>36682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</row>
        <row r="224">
          <cell r="A224">
            <v>36683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</row>
        <row r="225">
          <cell r="A225">
            <v>36684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</row>
        <row r="226">
          <cell r="A226">
            <v>36685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</row>
        <row r="227">
          <cell r="A227">
            <v>36686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</row>
        <row r="228">
          <cell r="A228">
            <v>36687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</row>
        <row r="229">
          <cell r="A229">
            <v>36688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</row>
        <row r="230">
          <cell r="A230">
            <v>36689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</row>
        <row r="231">
          <cell r="A231">
            <v>36690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</row>
        <row r="232">
          <cell r="A232">
            <v>36691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</row>
        <row r="233">
          <cell r="A233">
            <v>36692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</row>
        <row r="234">
          <cell r="A234">
            <v>36693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</row>
        <row r="235">
          <cell r="A235">
            <v>36694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</row>
        <row r="236">
          <cell r="A236">
            <v>36695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</row>
        <row r="237">
          <cell r="A237">
            <v>36696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</row>
        <row r="238">
          <cell r="A238">
            <v>36697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</row>
        <row r="239">
          <cell r="A239">
            <v>36698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</row>
        <row r="240">
          <cell r="A240">
            <v>36699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</row>
        <row r="241">
          <cell r="A241">
            <v>36700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</row>
        <row r="242">
          <cell r="A242">
            <v>36701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</row>
        <row r="243">
          <cell r="A243">
            <v>36702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</row>
        <row r="244">
          <cell r="A244">
            <v>36703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</row>
        <row r="245">
          <cell r="A245">
            <v>36704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</row>
        <row r="246">
          <cell r="A246">
            <v>36705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</row>
        <row r="247">
          <cell r="A247">
            <v>36706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</row>
        <row r="248">
          <cell r="A248">
            <v>36707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</row>
        <row r="249">
          <cell r="A249">
            <v>36708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</row>
        <row r="250">
          <cell r="A250">
            <v>36709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</row>
        <row r="251">
          <cell r="A251">
            <v>36710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</row>
        <row r="252">
          <cell r="A252">
            <v>36711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</row>
        <row r="253">
          <cell r="A253">
            <v>36712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</row>
        <row r="254">
          <cell r="A254">
            <v>36713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</row>
        <row r="255">
          <cell r="A255">
            <v>36714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</row>
        <row r="256">
          <cell r="A256">
            <v>36715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</row>
        <row r="257">
          <cell r="A257">
            <v>36716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</row>
        <row r="258">
          <cell r="A258">
            <v>36717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</row>
        <row r="259">
          <cell r="A259">
            <v>36718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</row>
        <row r="260">
          <cell r="A260">
            <v>36719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</row>
        <row r="261">
          <cell r="A261">
            <v>36720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</row>
        <row r="262">
          <cell r="A262">
            <v>36721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</row>
        <row r="263">
          <cell r="A263">
            <v>36722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</row>
        <row r="264">
          <cell r="A264">
            <v>36723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</row>
        <row r="265">
          <cell r="A265">
            <v>36724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</row>
        <row r="266">
          <cell r="A266">
            <v>36725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</row>
        <row r="267">
          <cell r="A267">
            <v>36726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</row>
        <row r="268">
          <cell r="A268">
            <v>36727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</row>
        <row r="269">
          <cell r="A269">
            <v>36728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</row>
        <row r="270">
          <cell r="A270">
            <v>36729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</row>
        <row r="271">
          <cell r="A271">
            <v>36730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</row>
        <row r="272">
          <cell r="A272">
            <v>36731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</row>
        <row r="273">
          <cell r="A273">
            <v>36732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</row>
        <row r="274">
          <cell r="A274">
            <v>36733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</row>
        <row r="275">
          <cell r="A275">
            <v>36734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</row>
        <row r="276">
          <cell r="A276">
            <v>36735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</row>
        <row r="277">
          <cell r="A277">
            <v>36736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</row>
        <row r="278">
          <cell r="A278">
            <v>36737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</row>
        <row r="279">
          <cell r="A279">
            <v>36738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</row>
        <row r="280">
          <cell r="A280">
            <v>36739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</row>
        <row r="281">
          <cell r="A281">
            <v>36740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</row>
        <row r="282">
          <cell r="A282">
            <v>36741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</row>
        <row r="283">
          <cell r="A283">
            <v>36742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</row>
        <row r="284">
          <cell r="A284">
            <v>36743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</row>
        <row r="285">
          <cell r="A285">
            <v>36744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</row>
        <row r="286">
          <cell r="A286">
            <v>36745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</row>
        <row r="287">
          <cell r="A287">
            <v>36746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</row>
        <row r="288">
          <cell r="A288">
            <v>36747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</row>
        <row r="289">
          <cell r="A289">
            <v>36748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</row>
        <row r="290">
          <cell r="A290">
            <v>36749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</row>
        <row r="291">
          <cell r="A291">
            <v>36750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</row>
        <row r="292">
          <cell r="A292">
            <v>36751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</row>
        <row r="293">
          <cell r="A293">
            <v>36752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</row>
        <row r="294">
          <cell r="A294">
            <v>36753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</row>
        <row r="295">
          <cell r="A295">
            <v>36754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</row>
        <row r="296">
          <cell r="A296">
            <v>36755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</row>
        <row r="297">
          <cell r="A297">
            <v>36756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</row>
        <row r="298">
          <cell r="A298">
            <v>36757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</row>
        <row r="299">
          <cell r="A299">
            <v>36758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</row>
        <row r="300">
          <cell r="A300">
            <v>36759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</row>
        <row r="301">
          <cell r="A301">
            <v>36760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</row>
        <row r="302">
          <cell r="A302">
            <v>36761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</row>
        <row r="303">
          <cell r="A303">
            <v>36762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</row>
        <row r="304">
          <cell r="A304">
            <v>36763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</row>
        <row r="305">
          <cell r="A305">
            <v>36764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</row>
        <row r="306">
          <cell r="A306">
            <v>36765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</row>
        <row r="307">
          <cell r="A307">
            <v>36766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</row>
        <row r="308">
          <cell r="A308">
            <v>36767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</row>
        <row r="309">
          <cell r="A309">
            <v>36768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</row>
        <row r="310">
          <cell r="A310">
            <v>36769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</row>
        <row r="311">
          <cell r="A311">
            <v>36770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</row>
        <row r="312">
          <cell r="A312">
            <v>36771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</row>
        <row r="313">
          <cell r="A313">
            <v>36772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</row>
        <row r="314">
          <cell r="A314">
            <v>36773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</row>
        <row r="315">
          <cell r="A315">
            <v>36774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</row>
        <row r="316">
          <cell r="A316">
            <v>36775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</row>
        <row r="317">
          <cell r="A317">
            <v>36776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</row>
        <row r="318">
          <cell r="A318">
            <v>36777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</row>
        <row r="319">
          <cell r="A319">
            <v>36778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</row>
        <row r="320">
          <cell r="A320">
            <v>36779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</row>
        <row r="321">
          <cell r="A321">
            <v>36780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</row>
        <row r="322">
          <cell r="A322">
            <v>36781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</row>
        <row r="323">
          <cell r="A323">
            <v>36782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</row>
        <row r="324">
          <cell r="A324">
            <v>36783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</row>
        <row r="325">
          <cell r="A325">
            <v>36784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</row>
        <row r="326">
          <cell r="A326">
            <v>36785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</row>
        <row r="327">
          <cell r="A327">
            <v>36786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</row>
        <row r="328">
          <cell r="A328">
            <v>36787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</row>
        <row r="329">
          <cell r="A329">
            <v>36788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</row>
        <row r="330">
          <cell r="A330">
            <v>36789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</row>
        <row r="331">
          <cell r="A331">
            <v>36790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</row>
        <row r="332">
          <cell r="A332">
            <v>36791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</row>
        <row r="333">
          <cell r="A333">
            <v>36792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</row>
        <row r="334">
          <cell r="A334">
            <v>36793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</row>
        <row r="335">
          <cell r="A335">
            <v>36794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</row>
        <row r="336">
          <cell r="A336">
            <v>36795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</row>
        <row r="337">
          <cell r="A337">
            <v>36796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</row>
        <row r="338">
          <cell r="A338">
            <v>36797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</row>
        <row r="339">
          <cell r="A339">
            <v>36798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</row>
        <row r="340">
          <cell r="A340">
            <v>36799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</row>
        <row r="341">
          <cell r="A341">
            <v>36800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</row>
        <row r="342">
          <cell r="A342">
            <v>36801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</row>
        <row r="343">
          <cell r="A343">
            <v>36802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</row>
        <row r="344">
          <cell r="A344">
            <v>36803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</row>
        <row r="345">
          <cell r="A345">
            <v>36804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</row>
        <row r="346">
          <cell r="A346">
            <v>36805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</row>
        <row r="347">
          <cell r="A347">
            <v>36806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</row>
        <row r="348">
          <cell r="A348">
            <v>36807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</row>
        <row r="349">
          <cell r="A349">
            <v>36808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</row>
        <row r="350">
          <cell r="A350">
            <v>36809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</row>
        <row r="351">
          <cell r="A351">
            <v>36810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</row>
        <row r="352">
          <cell r="A352">
            <v>36811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</row>
        <row r="353">
          <cell r="A353">
            <v>36812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</row>
        <row r="354">
          <cell r="A354">
            <v>36813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</row>
        <row r="355">
          <cell r="A355">
            <v>36814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</row>
        <row r="356">
          <cell r="A356">
            <v>36815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</row>
        <row r="357">
          <cell r="A357">
            <v>36816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</row>
        <row r="358">
          <cell r="A358">
            <v>36817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</row>
        <row r="359">
          <cell r="A359">
            <v>36818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</row>
        <row r="360">
          <cell r="A360">
            <v>36819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</row>
        <row r="361">
          <cell r="A361">
            <v>36820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</row>
        <row r="362">
          <cell r="A362">
            <v>36821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</row>
        <row r="363">
          <cell r="A363">
            <v>36822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</row>
        <row r="364">
          <cell r="A364">
            <v>36823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</row>
        <row r="365">
          <cell r="A365">
            <v>36824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</row>
        <row r="366">
          <cell r="A366">
            <v>36825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</row>
        <row r="367">
          <cell r="A367">
            <v>36826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</row>
        <row r="368">
          <cell r="A368">
            <v>36827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</row>
        <row r="369">
          <cell r="A369">
            <v>36828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</row>
        <row r="370">
          <cell r="A370">
            <v>36829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</row>
        <row r="371">
          <cell r="A371">
            <v>36830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</row>
        <row r="372">
          <cell r="A372">
            <v>36831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</row>
        <row r="373">
          <cell r="A373">
            <v>36832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</row>
        <row r="374">
          <cell r="A374">
            <v>36833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</row>
        <row r="375">
          <cell r="A375">
            <v>36834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</row>
        <row r="376">
          <cell r="A376">
            <v>36835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</row>
        <row r="377">
          <cell r="A377">
            <v>36836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</row>
        <row r="378">
          <cell r="A378">
            <v>36837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</row>
        <row r="379">
          <cell r="A379">
            <v>36838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</row>
        <row r="380">
          <cell r="A380">
            <v>36839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</row>
        <row r="381">
          <cell r="A381">
            <v>36840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</row>
        <row r="382">
          <cell r="A382">
            <v>36841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</row>
        <row r="383">
          <cell r="A383">
            <v>36842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</row>
        <row r="384">
          <cell r="A384">
            <v>36843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</row>
        <row r="385">
          <cell r="A385">
            <v>36844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</row>
        <row r="386">
          <cell r="A386">
            <v>36845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</row>
        <row r="387">
          <cell r="A387">
            <v>36846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</row>
        <row r="388">
          <cell r="A388">
            <v>36847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</row>
        <row r="389">
          <cell r="A389">
            <v>36848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</row>
        <row r="390">
          <cell r="A390">
            <v>36849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</row>
        <row r="391">
          <cell r="A391">
            <v>36850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</row>
        <row r="392">
          <cell r="A392">
            <v>36851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</row>
        <row r="393">
          <cell r="A393">
            <v>36852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</row>
        <row r="394">
          <cell r="A394">
            <v>36853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</row>
        <row r="395">
          <cell r="A395">
            <v>36854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</row>
        <row r="396">
          <cell r="A396">
            <v>36855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</row>
        <row r="397">
          <cell r="A397">
            <v>36856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</row>
        <row r="398">
          <cell r="A398">
            <v>36857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</row>
        <row r="399">
          <cell r="A399">
            <v>36858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</row>
        <row r="400">
          <cell r="A400">
            <v>36859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</row>
        <row r="401">
          <cell r="A401">
            <v>36860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</row>
        <row r="402">
          <cell r="A402">
            <v>36861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</row>
        <row r="403">
          <cell r="A403">
            <v>36862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</row>
        <row r="404">
          <cell r="A404">
            <v>36863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</row>
        <row r="405">
          <cell r="A405">
            <v>36864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</row>
        <row r="406">
          <cell r="A406">
            <v>36865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</row>
        <row r="407">
          <cell r="A407">
            <v>36866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</row>
        <row r="408">
          <cell r="A408">
            <v>36867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</row>
        <row r="409">
          <cell r="A409">
            <v>36868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</row>
        <row r="410">
          <cell r="A410">
            <v>36869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</row>
        <row r="411">
          <cell r="A411">
            <v>36870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</row>
        <row r="412">
          <cell r="A412">
            <v>36871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</row>
        <row r="413">
          <cell r="A413">
            <v>36872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</row>
        <row r="414">
          <cell r="A414">
            <v>36873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</row>
        <row r="415">
          <cell r="A415">
            <v>36874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</row>
        <row r="416">
          <cell r="A416">
            <v>36875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</row>
        <row r="417">
          <cell r="A417">
            <v>36876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</row>
        <row r="418">
          <cell r="A418">
            <v>36877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</row>
        <row r="419">
          <cell r="A419">
            <v>36878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</row>
        <row r="420">
          <cell r="A420">
            <v>36879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</row>
        <row r="421">
          <cell r="A421">
            <v>36880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</row>
        <row r="422">
          <cell r="A422">
            <v>36881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</row>
        <row r="423">
          <cell r="A423">
            <v>36882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</row>
        <row r="424">
          <cell r="A424">
            <v>36883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</row>
        <row r="425">
          <cell r="A425">
            <v>36884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</row>
        <row r="426">
          <cell r="A426">
            <v>36885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</row>
        <row r="427">
          <cell r="A427">
            <v>36886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</row>
        <row r="428">
          <cell r="A428">
            <v>36887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</row>
        <row r="429">
          <cell r="A429">
            <v>36888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</row>
        <row r="430">
          <cell r="A430">
            <v>36889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</row>
        <row r="431">
          <cell r="A431">
            <v>36890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</row>
        <row r="432">
          <cell r="A432">
            <v>36891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</row>
        <row r="2">
          <cell r="B2" t="str">
            <v>Dec = +</v>
          </cell>
          <cell r="C2" t="str">
            <v>Inc = ( )</v>
          </cell>
          <cell r="F2" t="str">
            <v>Dec = +</v>
          </cell>
          <cell r="G2" t="str">
            <v>Inc = ( )</v>
          </cell>
          <cell r="K2" t="str">
            <v>Dec = +</v>
          </cell>
          <cell r="L2" t="str">
            <v>Inc = ( )</v>
          </cell>
          <cell r="O2" t="str">
            <v>Dec = +</v>
          </cell>
          <cell r="P2" t="str">
            <v>Inc = ( )</v>
          </cell>
          <cell r="S2" t="str">
            <v>R</v>
          </cell>
          <cell r="T2" t="str">
            <v>D</v>
          </cell>
          <cell r="U2" t="str">
            <v>R</v>
          </cell>
          <cell r="V2" t="str">
            <v>R</v>
          </cell>
          <cell r="W2" t="str">
            <v>D</v>
          </cell>
          <cell r="AA2" t="str">
            <v>USE QUESTAR PIPLINE</v>
          </cell>
        </row>
        <row r="3">
          <cell r="A3" t="str">
            <v>Date</v>
          </cell>
          <cell r="B3" t="str">
            <v>Sumas/Sipi</v>
          </cell>
          <cell r="C3" t="str">
            <v>Stanfield - Receipt</v>
          </cell>
          <cell r="D3" t="str">
            <v>Stanfield - Delivery</v>
          </cell>
          <cell r="E3" t="str">
            <v>Chehalis</v>
          </cell>
          <cell r="F3" t="str">
            <v>Kemmerer</v>
          </cell>
          <cell r="G3" t="str">
            <v>Roosevelt</v>
          </cell>
          <cell r="H3" t="str">
            <v>Opal</v>
          </cell>
          <cell r="I3" t="str">
            <v>La Plata B</v>
          </cell>
          <cell r="J3" t="str">
            <v>Meacham</v>
          </cell>
          <cell r="K3" t="str">
            <v xml:space="preserve">Washougal </v>
          </cell>
          <cell r="L3" t="str">
            <v>Reno Lat</v>
          </cell>
          <cell r="M3" t="str">
            <v>JP Delivery</v>
          </cell>
          <cell r="N3" t="str">
            <v>JP Receipt</v>
          </cell>
          <cell r="O3" t="str">
            <v>Clay Receipt Delivery</v>
          </cell>
          <cell r="P3" t="str">
            <v>Clay Basin Receipt</v>
          </cell>
          <cell r="Q3" t="str">
            <v>Green River Compressor</v>
          </cell>
          <cell r="R3" t="str">
            <v>Kelso/Beaver</v>
          </cell>
          <cell r="S3" t="str">
            <v>Ignacio Plant</v>
          </cell>
          <cell r="T3" t="str">
            <v>Ignacio Delivery</v>
          </cell>
          <cell r="U3" t="str">
            <v>Blanco Hub - TW</v>
          </cell>
          <cell r="V3" t="str">
            <v>La Plata - NWP</v>
          </cell>
          <cell r="W3" t="str">
            <v>La Plata -      TW</v>
          </cell>
          <cell r="X3" t="str">
            <v>Net Delivery</v>
          </cell>
          <cell r="Y3" t="str">
            <v>Blanco Delivery</v>
          </cell>
          <cell r="Z3" t="str">
            <v>Blanco Receipt</v>
          </cell>
          <cell r="AA3" t="str">
            <v>Questar Clay Basin Inj</v>
          </cell>
          <cell r="AB3" t="str">
            <v>Questar Clay Basin W/D</v>
          </cell>
          <cell r="AC3" t="str">
            <v>Clay Basin Balance</v>
          </cell>
          <cell r="AD3" t="str">
            <v xml:space="preserve">Use www.questarpipeline.com or the EBB to get these numbers </v>
          </cell>
        </row>
        <row r="4">
          <cell r="A4">
            <v>36465</v>
          </cell>
          <cell r="B4">
            <v>896202</v>
          </cell>
          <cell r="C4">
            <v>337438</v>
          </cell>
          <cell r="D4">
            <v>51974</v>
          </cell>
          <cell r="E4">
            <v>312748</v>
          </cell>
          <cell r="F4">
            <v>-476952</v>
          </cell>
          <cell r="G4">
            <v>-357665</v>
          </cell>
          <cell r="H4">
            <v>179436</v>
          </cell>
          <cell r="I4">
            <v>62006</v>
          </cell>
          <cell r="J4">
            <v>-162444</v>
          </cell>
          <cell r="K4">
            <v>-283410</v>
          </cell>
          <cell r="L4" t="str">
            <v>N/A</v>
          </cell>
          <cell r="M4">
            <v>14029</v>
          </cell>
          <cell r="N4">
            <v>5948</v>
          </cell>
          <cell r="O4">
            <v>35908</v>
          </cell>
          <cell r="P4">
            <v>208053</v>
          </cell>
          <cell r="Q4" t="str">
            <v>N/A</v>
          </cell>
          <cell r="R4" t="str">
            <v>N/A</v>
          </cell>
          <cell r="S4" t="str">
            <v>N/A</v>
          </cell>
          <cell r="T4" t="str">
            <v>N/A</v>
          </cell>
          <cell r="U4" t="str">
            <v>N/A</v>
          </cell>
          <cell r="V4" t="str">
            <v>N/A</v>
          </cell>
          <cell r="W4" t="str">
            <v>N/A</v>
          </cell>
          <cell r="X4" t="str">
            <v>N/A</v>
          </cell>
          <cell r="Y4" t="str">
            <v>N/A</v>
          </cell>
          <cell r="Z4" t="str">
            <v>N/A</v>
          </cell>
          <cell r="AA4">
            <v>13374</v>
          </cell>
          <cell r="AB4">
            <v>-46745</v>
          </cell>
          <cell r="AC4">
            <v>44239362</v>
          </cell>
          <cell r="AD4" t="str">
            <v>the questar numbers reflect questar only at clay basin the balance</v>
          </cell>
        </row>
        <row r="5">
          <cell r="A5">
            <v>36466</v>
          </cell>
          <cell r="B5">
            <v>953251</v>
          </cell>
          <cell r="C5">
            <v>330719</v>
          </cell>
          <cell r="D5">
            <v>44693</v>
          </cell>
          <cell r="E5">
            <v>328592</v>
          </cell>
          <cell r="F5">
            <v>-467214</v>
          </cell>
          <cell r="G5">
            <v>-363451</v>
          </cell>
          <cell r="H5">
            <v>186859</v>
          </cell>
          <cell r="I5">
            <v>80964</v>
          </cell>
          <cell r="J5">
            <v>-159425</v>
          </cell>
          <cell r="K5">
            <v>-288736</v>
          </cell>
          <cell r="L5" t="str">
            <v>N/A</v>
          </cell>
          <cell r="M5">
            <v>34690</v>
          </cell>
          <cell r="N5">
            <v>19832</v>
          </cell>
          <cell r="O5">
            <v>18000</v>
          </cell>
          <cell r="P5">
            <v>215994</v>
          </cell>
          <cell r="Q5" t="str">
            <v>N/A</v>
          </cell>
          <cell r="R5" t="str">
            <v>N/A</v>
          </cell>
          <cell r="S5" t="str">
            <v>N/A</v>
          </cell>
          <cell r="T5" t="str">
            <v>N/A</v>
          </cell>
          <cell r="U5" t="str">
            <v>N/A</v>
          </cell>
          <cell r="V5" t="str">
            <v>N/A</v>
          </cell>
          <cell r="W5" t="str">
            <v>N/A</v>
          </cell>
          <cell r="X5" t="str">
            <v>N/A</v>
          </cell>
          <cell r="Y5" t="str">
            <v>N/A</v>
          </cell>
          <cell r="Z5" t="str">
            <v>N/A</v>
          </cell>
          <cell r="AA5">
            <v>6679</v>
          </cell>
          <cell r="AB5">
            <v>-45184</v>
          </cell>
          <cell r="AC5">
            <v>43974432</v>
          </cell>
          <cell r="AD5" t="str">
            <v>however is the basin as a hole including nwpl #'s</v>
          </cell>
        </row>
        <row r="6">
          <cell r="A6">
            <v>36467</v>
          </cell>
          <cell r="B6">
            <v>923662</v>
          </cell>
          <cell r="C6">
            <v>336312</v>
          </cell>
          <cell r="D6">
            <v>25080</v>
          </cell>
          <cell r="E6">
            <v>276462</v>
          </cell>
          <cell r="F6">
            <v>-470080</v>
          </cell>
          <cell r="G6">
            <v>-377969</v>
          </cell>
          <cell r="H6">
            <v>154212</v>
          </cell>
          <cell r="I6">
            <v>63532</v>
          </cell>
          <cell r="J6">
            <v>-160291</v>
          </cell>
          <cell r="K6">
            <v>-272941</v>
          </cell>
          <cell r="L6" t="str">
            <v>N/A</v>
          </cell>
          <cell r="M6">
            <v>9804</v>
          </cell>
          <cell r="N6">
            <v>54248</v>
          </cell>
          <cell r="O6">
            <v>15492</v>
          </cell>
          <cell r="P6">
            <v>238919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 t="str">
            <v>N/A</v>
          </cell>
          <cell r="AA6">
            <v>24964</v>
          </cell>
          <cell r="AB6">
            <v>-25654</v>
          </cell>
          <cell r="AC6">
            <v>43747609</v>
          </cell>
        </row>
        <row r="7">
          <cell r="A7">
            <v>36468</v>
          </cell>
          <cell r="B7">
            <v>980009</v>
          </cell>
          <cell r="C7">
            <v>329724</v>
          </cell>
          <cell r="D7">
            <v>32058</v>
          </cell>
          <cell r="E7">
            <v>287562</v>
          </cell>
          <cell r="F7">
            <v>-486182</v>
          </cell>
          <cell r="G7">
            <v>-371893</v>
          </cell>
          <cell r="H7">
            <v>163231</v>
          </cell>
          <cell r="I7">
            <v>52008</v>
          </cell>
          <cell r="J7">
            <v>-184363</v>
          </cell>
          <cell r="K7">
            <v>-291228</v>
          </cell>
          <cell r="L7" t="str">
            <v>N/A</v>
          </cell>
          <cell r="M7">
            <v>4618</v>
          </cell>
          <cell r="N7">
            <v>26653</v>
          </cell>
          <cell r="O7">
            <v>1591</v>
          </cell>
          <cell r="P7">
            <v>188892</v>
          </cell>
          <cell r="Q7" t="str">
            <v>N/A</v>
          </cell>
          <cell r="R7" t="str">
            <v>N/A</v>
          </cell>
          <cell r="S7" t="str">
            <v>N/A</v>
          </cell>
          <cell r="T7" t="str">
            <v>N/A</v>
          </cell>
          <cell r="U7" t="str">
            <v>N/A</v>
          </cell>
          <cell r="V7" t="str">
            <v>N/A</v>
          </cell>
          <cell r="W7" t="str">
            <v>N/A</v>
          </cell>
          <cell r="X7" t="str">
            <v>N/A</v>
          </cell>
          <cell r="Y7" t="str">
            <v>N/A</v>
          </cell>
          <cell r="Z7" t="str">
            <v>N/A</v>
          </cell>
          <cell r="AA7">
            <v>55150</v>
          </cell>
          <cell r="AB7">
            <v>-33595</v>
          </cell>
          <cell r="AC7">
            <v>43547293</v>
          </cell>
        </row>
        <row r="8">
          <cell r="A8">
            <v>36469</v>
          </cell>
          <cell r="B8">
            <v>959930</v>
          </cell>
          <cell r="C8">
            <v>319758</v>
          </cell>
          <cell r="D8">
            <v>8845</v>
          </cell>
          <cell r="E8">
            <v>330529</v>
          </cell>
          <cell r="F8">
            <v>-482152</v>
          </cell>
          <cell r="G8">
            <v>-376360</v>
          </cell>
          <cell r="H8">
            <v>160473</v>
          </cell>
          <cell r="I8">
            <v>4275</v>
          </cell>
          <cell r="J8">
            <v>-171946</v>
          </cell>
          <cell r="K8">
            <v>-281271</v>
          </cell>
          <cell r="L8" t="str">
            <v>N/A</v>
          </cell>
          <cell r="M8">
            <v>773</v>
          </cell>
          <cell r="N8">
            <v>1968</v>
          </cell>
          <cell r="O8">
            <v>28753</v>
          </cell>
          <cell r="P8">
            <v>145046</v>
          </cell>
          <cell r="Q8" t="str">
            <v>N/A</v>
          </cell>
          <cell r="R8" t="str">
            <v>N/A</v>
          </cell>
          <cell r="S8" t="str">
            <v>N/A</v>
          </cell>
          <cell r="T8" t="str">
            <v>N/A</v>
          </cell>
          <cell r="U8" t="str">
            <v>N/A</v>
          </cell>
          <cell r="V8" t="str">
            <v>N/A</v>
          </cell>
          <cell r="W8" t="str">
            <v>N/A</v>
          </cell>
          <cell r="X8" t="str">
            <v>N/A</v>
          </cell>
          <cell r="Y8" t="str">
            <v>N/A</v>
          </cell>
          <cell r="Z8" t="str">
            <v>N/A</v>
          </cell>
          <cell r="AA8">
            <v>135866</v>
          </cell>
          <cell r="AB8">
            <v>-49300</v>
          </cell>
          <cell r="AC8">
            <v>43513983</v>
          </cell>
        </row>
        <row r="9">
          <cell r="A9">
            <v>36470</v>
          </cell>
          <cell r="B9">
            <v>1028834</v>
          </cell>
          <cell r="C9">
            <v>312508</v>
          </cell>
          <cell r="D9">
            <v>26166</v>
          </cell>
          <cell r="E9">
            <v>518133</v>
          </cell>
          <cell r="F9">
            <v>-428162</v>
          </cell>
          <cell r="G9">
            <v>-303316</v>
          </cell>
          <cell r="H9">
            <v>216440</v>
          </cell>
          <cell r="I9">
            <v>-81025</v>
          </cell>
          <cell r="J9">
            <v>-117254</v>
          </cell>
          <cell r="K9">
            <v>-260115</v>
          </cell>
          <cell r="L9" t="str">
            <v>N/A</v>
          </cell>
          <cell r="M9">
            <v>219472</v>
          </cell>
          <cell r="N9">
            <v>1900</v>
          </cell>
          <cell r="O9">
            <v>152308</v>
          </cell>
          <cell r="P9">
            <v>84623</v>
          </cell>
          <cell r="Q9" t="str">
            <v>N/A</v>
          </cell>
          <cell r="R9" t="str">
            <v>N/A</v>
          </cell>
          <cell r="S9" t="str">
            <v>N/A</v>
          </cell>
          <cell r="T9" t="str">
            <v>N/A</v>
          </cell>
          <cell r="U9" t="str">
            <v>N/A</v>
          </cell>
          <cell r="V9" t="str">
            <v>N/A</v>
          </cell>
          <cell r="W9" t="str">
            <v>N/A</v>
          </cell>
          <cell r="X9" t="str">
            <v>N/A</v>
          </cell>
          <cell r="Y9" t="str">
            <v>N/A</v>
          </cell>
          <cell r="Z9" t="str">
            <v>N/A</v>
          </cell>
          <cell r="AA9">
            <v>156208</v>
          </cell>
          <cell r="AB9">
            <v>-23596</v>
          </cell>
          <cell r="AC9">
            <v>43718279</v>
          </cell>
        </row>
        <row r="10">
          <cell r="A10">
            <v>36471</v>
          </cell>
          <cell r="B10">
            <v>1060158</v>
          </cell>
          <cell r="C10">
            <v>310947</v>
          </cell>
          <cell r="D10">
            <v>23566</v>
          </cell>
          <cell r="E10">
            <v>559248</v>
          </cell>
          <cell r="F10">
            <v>-390192</v>
          </cell>
          <cell r="G10">
            <v>-290826</v>
          </cell>
          <cell r="H10">
            <v>209511</v>
          </cell>
          <cell r="I10">
            <v>-57067</v>
          </cell>
          <cell r="J10">
            <v>-103275</v>
          </cell>
          <cell r="K10">
            <v>-247625</v>
          </cell>
          <cell r="L10" t="str">
            <v>N/A</v>
          </cell>
          <cell r="M10">
            <v>215427</v>
          </cell>
          <cell r="N10">
            <v>0</v>
          </cell>
          <cell r="O10">
            <v>160266</v>
          </cell>
          <cell r="P10">
            <v>59534</v>
          </cell>
          <cell r="Q10" t="str">
            <v>N/A</v>
          </cell>
          <cell r="R10" t="str">
            <v>N/A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W10" t="str">
            <v>N/A</v>
          </cell>
          <cell r="X10" t="str">
            <v>N/A</v>
          </cell>
          <cell r="Y10" t="str">
            <v>N/A</v>
          </cell>
          <cell r="Z10" t="str">
            <v>N/A</v>
          </cell>
          <cell r="AA10">
            <v>128376</v>
          </cell>
          <cell r="AB10">
            <v>-18596</v>
          </cell>
          <cell r="AC10">
            <v>44033994</v>
          </cell>
        </row>
        <row r="11">
          <cell r="A11">
            <v>36472</v>
          </cell>
          <cell r="B11">
            <v>1035146</v>
          </cell>
          <cell r="C11">
            <v>311415</v>
          </cell>
          <cell r="D11">
            <v>24582</v>
          </cell>
          <cell r="E11">
            <v>556279</v>
          </cell>
          <cell r="F11">
            <v>-411558</v>
          </cell>
          <cell r="G11">
            <v>-288997</v>
          </cell>
          <cell r="H11">
            <v>217090</v>
          </cell>
          <cell r="I11">
            <v>-2942</v>
          </cell>
          <cell r="J11">
            <v>-109762</v>
          </cell>
          <cell r="K11">
            <v>-207732</v>
          </cell>
          <cell r="L11" t="str">
            <v>N/A</v>
          </cell>
          <cell r="M11">
            <v>171866</v>
          </cell>
          <cell r="N11">
            <v>27595</v>
          </cell>
          <cell r="O11">
            <v>88685</v>
          </cell>
          <cell r="P11">
            <v>72157</v>
          </cell>
          <cell r="Q11" t="str">
            <v>N/A</v>
          </cell>
          <cell r="R11" t="str">
            <v>N/A</v>
          </cell>
          <cell r="S11" t="str">
            <v>N/A</v>
          </cell>
          <cell r="T11" t="str">
            <v>N/A</v>
          </cell>
          <cell r="U11" t="str">
            <v>N/A</v>
          </cell>
          <cell r="V11" t="str">
            <v>N/A</v>
          </cell>
          <cell r="W11" t="str">
            <v>N/A</v>
          </cell>
          <cell r="X11" t="str">
            <v>N/A</v>
          </cell>
          <cell r="Y11" t="str">
            <v>N/A</v>
          </cell>
          <cell r="Z11" t="str">
            <v>N/A</v>
          </cell>
          <cell r="AA11">
            <v>129355</v>
          </cell>
          <cell r="AB11">
            <v>-38574</v>
          </cell>
          <cell r="AC11">
            <v>44307376</v>
          </cell>
        </row>
        <row r="12">
          <cell r="A12">
            <v>36473</v>
          </cell>
          <cell r="B12">
            <v>993766</v>
          </cell>
          <cell r="C12">
            <v>315002</v>
          </cell>
          <cell r="D12">
            <v>64407</v>
          </cell>
          <cell r="E12">
            <v>482431</v>
          </cell>
          <cell r="F12">
            <v>-261598</v>
          </cell>
          <cell r="G12">
            <v>-141503</v>
          </cell>
          <cell r="H12">
            <v>166898</v>
          </cell>
          <cell r="I12">
            <v>-59205</v>
          </cell>
          <cell r="J12">
            <v>-33547</v>
          </cell>
          <cell r="K12">
            <v>-55280</v>
          </cell>
          <cell r="L12" t="str">
            <v>N/A</v>
          </cell>
          <cell r="M12">
            <v>3929</v>
          </cell>
          <cell r="N12">
            <v>0</v>
          </cell>
          <cell r="O12">
            <v>128006</v>
          </cell>
          <cell r="P12">
            <v>71676</v>
          </cell>
          <cell r="Q12">
            <v>36463</v>
          </cell>
          <cell r="R12">
            <v>0</v>
          </cell>
          <cell r="S12" t="str">
            <v>N/A</v>
          </cell>
          <cell r="T12" t="str">
            <v>N/A</v>
          </cell>
          <cell r="U12" t="str">
            <v>N/A</v>
          </cell>
          <cell r="V12" t="str">
            <v>N/A</v>
          </cell>
          <cell r="W12" t="str">
            <v>N/A</v>
          </cell>
          <cell r="X12" t="str">
            <v>N/A</v>
          </cell>
          <cell r="Y12" t="str">
            <v>N/A</v>
          </cell>
          <cell r="Z12" t="str">
            <v>N/A</v>
          </cell>
          <cell r="AA12">
            <v>108092</v>
          </cell>
          <cell r="AB12">
            <v>-17726</v>
          </cell>
          <cell r="AC12">
            <v>44439661</v>
          </cell>
        </row>
        <row r="13">
          <cell r="A13">
            <v>36474</v>
          </cell>
          <cell r="B13">
            <v>950510</v>
          </cell>
          <cell r="C13">
            <v>322147</v>
          </cell>
          <cell r="D13">
            <v>83464</v>
          </cell>
          <cell r="E13">
            <v>465363</v>
          </cell>
          <cell r="F13">
            <v>-283124</v>
          </cell>
          <cell r="G13">
            <v>-163575</v>
          </cell>
          <cell r="H13">
            <v>167420</v>
          </cell>
          <cell r="I13">
            <v>73599</v>
          </cell>
          <cell r="J13">
            <v>5269</v>
          </cell>
          <cell r="K13">
            <v>-111068</v>
          </cell>
          <cell r="L13" t="str">
            <v>N/A</v>
          </cell>
          <cell r="M13">
            <v>51198</v>
          </cell>
          <cell r="N13">
            <v>9916</v>
          </cell>
          <cell r="O13">
            <v>82450</v>
          </cell>
          <cell r="P13">
            <v>43929</v>
          </cell>
          <cell r="Q13">
            <v>18827</v>
          </cell>
          <cell r="R13">
            <v>0</v>
          </cell>
          <cell r="S13" t="str">
            <v>N/A</v>
          </cell>
          <cell r="T13" t="str">
            <v>N/A</v>
          </cell>
          <cell r="U13" t="str">
            <v>N/A</v>
          </cell>
          <cell r="V13" t="str">
            <v>N/A</v>
          </cell>
          <cell r="W13" t="str">
            <v>N/A</v>
          </cell>
          <cell r="X13" t="str">
            <v>N/A</v>
          </cell>
          <cell r="Y13" t="str">
            <v>N/A</v>
          </cell>
          <cell r="Z13" t="str">
            <v>N/A</v>
          </cell>
          <cell r="AA13">
            <v>33151</v>
          </cell>
          <cell r="AB13">
            <v>-16116</v>
          </cell>
          <cell r="AC13">
            <v>44709241</v>
          </cell>
        </row>
        <row r="14">
          <cell r="A14">
            <v>36475</v>
          </cell>
          <cell r="B14">
            <v>916164</v>
          </cell>
          <cell r="C14">
            <v>322255</v>
          </cell>
          <cell r="D14">
            <v>167089</v>
          </cell>
          <cell r="E14">
            <v>470842</v>
          </cell>
          <cell r="F14">
            <v>-322900</v>
          </cell>
          <cell r="G14">
            <v>-116636</v>
          </cell>
          <cell r="H14">
            <v>161128</v>
          </cell>
          <cell r="I14">
            <v>85840</v>
          </cell>
          <cell r="J14">
            <v>-45185</v>
          </cell>
          <cell r="K14">
            <v>-74186</v>
          </cell>
          <cell r="L14" t="str">
            <v>N/A</v>
          </cell>
          <cell r="M14">
            <v>67643</v>
          </cell>
          <cell r="N14">
            <v>24680</v>
          </cell>
          <cell r="O14">
            <v>85774</v>
          </cell>
          <cell r="P14">
            <v>111811</v>
          </cell>
          <cell r="Q14">
            <v>-51725</v>
          </cell>
          <cell r="R14">
            <v>0</v>
          </cell>
          <cell r="S14" t="str">
            <v>N/A</v>
          </cell>
          <cell r="T14" t="str">
            <v>N/A</v>
          </cell>
          <cell r="U14" t="str">
            <v>N/A</v>
          </cell>
          <cell r="V14" t="str">
            <v>N/A</v>
          </cell>
          <cell r="W14" t="str">
            <v>N/A</v>
          </cell>
          <cell r="X14" t="str">
            <v>N/A</v>
          </cell>
          <cell r="Y14" t="str">
            <v>N/A</v>
          </cell>
          <cell r="Z14" t="str">
            <v>N/A</v>
          </cell>
          <cell r="AA14">
            <v>40013</v>
          </cell>
          <cell r="AB14">
            <v>-8493</v>
          </cell>
          <cell r="AC14">
            <v>44804999</v>
          </cell>
        </row>
        <row r="15">
          <cell r="A15">
            <v>36476</v>
          </cell>
          <cell r="B15">
            <v>927095</v>
          </cell>
          <cell r="C15">
            <v>256710</v>
          </cell>
          <cell r="D15">
            <v>128240</v>
          </cell>
          <cell r="E15">
            <v>493844</v>
          </cell>
          <cell r="F15">
            <v>-177947</v>
          </cell>
          <cell r="G15">
            <v>-42072</v>
          </cell>
          <cell r="H15">
            <v>137133</v>
          </cell>
          <cell r="I15">
            <v>55845</v>
          </cell>
          <cell r="J15">
            <v>82816</v>
          </cell>
          <cell r="K15">
            <v>77440</v>
          </cell>
          <cell r="L15" t="str">
            <v>N/A</v>
          </cell>
          <cell r="M15">
            <v>89790</v>
          </cell>
          <cell r="N15">
            <v>128437</v>
          </cell>
          <cell r="O15">
            <v>249500</v>
          </cell>
          <cell r="P15">
            <v>71732</v>
          </cell>
          <cell r="Q15">
            <v>109291</v>
          </cell>
          <cell r="R15">
            <v>0</v>
          </cell>
          <cell r="S15" t="str">
            <v>N/A</v>
          </cell>
          <cell r="T15" t="str">
            <v>N/A</v>
          </cell>
          <cell r="U15" t="str">
            <v>N/A</v>
          </cell>
          <cell r="V15" t="str">
            <v>N/A</v>
          </cell>
          <cell r="W15" t="str">
            <v>N/A</v>
          </cell>
          <cell r="X15" t="str">
            <v>N/A</v>
          </cell>
          <cell r="Y15" t="str">
            <v>N/A</v>
          </cell>
          <cell r="Z15" t="str">
            <v>N/A</v>
          </cell>
          <cell r="AA15">
            <v>74386</v>
          </cell>
          <cell r="AB15">
            <v>-28473</v>
          </cell>
          <cell r="AC15">
            <v>44952352</v>
          </cell>
        </row>
        <row r="16">
          <cell r="A16">
            <v>36477</v>
          </cell>
          <cell r="B16">
            <v>871660</v>
          </cell>
          <cell r="C16">
            <v>239908</v>
          </cell>
          <cell r="D16">
            <v>248770</v>
          </cell>
          <cell r="E16">
            <v>499186</v>
          </cell>
          <cell r="F16">
            <v>-349155</v>
          </cell>
          <cell r="G16">
            <v>2418</v>
          </cell>
          <cell r="H16">
            <v>143876</v>
          </cell>
          <cell r="I16">
            <v>-79139</v>
          </cell>
          <cell r="J16">
            <v>-90814</v>
          </cell>
          <cell r="K16">
            <v>67437</v>
          </cell>
          <cell r="L16" t="str">
            <v>N/A</v>
          </cell>
          <cell r="M16">
            <v>0</v>
          </cell>
          <cell r="N16">
            <v>9764</v>
          </cell>
          <cell r="O16">
            <v>198893</v>
          </cell>
          <cell r="P16">
            <v>29544</v>
          </cell>
          <cell r="Q16">
            <v>-22959</v>
          </cell>
          <cell r="R16">
            <v>0</v>
          </cell>
          <cell r="S16" t="str">
            <v>N/A</v>
          </cell>
          <cell r="T16" t="str">
            <v>N/A</v>
          </cell>
          <cell r="U16" t="str">
            <v>N/A</v>
          </cell>
          <cell r="V16" t="str">
            <v>N/A</v>
          </cell>
          <cell r="W16" t="str">
            <v>N/A</v>
          </cell>
          <cell r="X16" t="str">
            <v>N/A</v>
          </cell>
          <cell r="Y16" t="str">
            <v>N/A</v>
          </cell>
          <cell r="Z16" t="str">
            <v>N/A</v>
          </cell>
          <cell r="AA16">
            <v>82881</v>
          </cell>
          <cell r="AB16">
            <v>-9569</v>
          </cell>
          <cell r="AC16">
            <v>45171636</v>
          </cell>
        </row>
        <row r="17">
          <cell r="A17">
            <v>36478</v>
          </cell>
          <cell r="B17">
            <v>911195</v>
          </cell>
          <cell r="C17">
            <v>220092</v>
          </cell>
          <cell r="D17">
            <v>263999</v>
          </cell>
          <cell r="E17">
            <v>548328</v>
          </cell>
          <cell r="F17">
            <v>-361092</v>
          </cell>
          <cell r="G17">
            <v>14733</v>
          </cell>
          <cell r="H17">
            <v>142558</v>
          </cell>
          <cell r="I17">
            <v>-98996</v>
          </cell>
          <cell r="J17">
            <v>-103801</v>
          </cell>
          <cell r="K17">
            <v>79752</v>
          </cell>
          <cell r="L17" t="str">
            <v>N/A</v>
          </cell>
          <cell r="M17">
            <v>43892</v>
          </cell>
          <cell r="N17">
            <v>9471</v>
          </cell>
          <cell r="O17">
            <v>208077</v>
          </cell>
          <cell r="P17">
            <v>40734</v>
          </cell>
          <cell r="Q17">
            <v>-46291</v>
          </cell>
          <cell r="R17">
            <v>0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X17" t="str">
            <v>N/A</v>
          </cell>
          <cell r="Y17" t="str">
            <v>N/A</v>
          </cell>
          <cell r="Z17" t="str">
            <v>N/A</v>
          </cell>
          <cell r="AA17">
            <v>85563</v>
          </cell>
          <cell r="AB17">
            <v>-593</v>
          </cell>
          <cell r="AC17">
            <v>45423615</v>
          </cell>
        </row>
        <row r="18">
          <cell r="A18">
            <v>36479</v>
          </cell>
          <cell r="B18">
            <v>915460</v>
          </cell>
          <cell r="C18">
            <v>230732</v>
          </cell>
          <cell r="D18">
            <v>259472</v>
          </cell>
          <cell r="E18">
            <v>500840</v>
          </cell>
          <cell r="F18">
            <v>-361627</v>
          </cell>
          <cell r="G18">
            <v>24500</v>
          </cell>
          <cell r="H18">
            <v>143872</v>
          </cell>
          <cell r="I18">
            <v>-53957</v>
          </cell>
          <cell r="J18">
            <v>-89353</v>
          </cell>
          <cell r="K18">
            <v>89669</v>
          </cell>
          <cell r="L18" t="str">
            <v>N/A</v>
          </cell>
          <cell r="M18">
            <v>0</v>
          </cell>
          <cell r="N18">
            <v>37342</v>
          </cell>
          <cell r="O18">
            <v>178861</v>
          </cell>
          <cell r="P18">
            <v>68125</v>
          </cell>
          <cell r="Q18">
            <v>-57897</v>
          </cell>
          <cell r="R18">
            <v>0</v>
          </cell>
          <cell r="S18">
            <v>162003</v>
          </cell>
          <cell r="T18">
            <v>17222</v>
          </cell>
          <cell r="U18">
            <v>9958</v>
          </cell>
          <cell r="V18">
            <v>9892</v>
          </cell>
          <cell r="W18">
            <v>154537</v>
          </cell>
          <cell r="X18">
            <v>144645</v>
          </cell>
          <cell r="Y18">
            <v>0</v>
          </cell>
          <cell r="Z18">
            <v>0</v>
          </cell>
          <cell r="AA18">
            <v>43918</v>
          </cell>
          <cell r="AB18">
            <v>-22954</v>
          </cell>
          <cell r="AC18">
            <v>45497311</v>
          </cell>
        </row>
        <row r="19">
          <cell r="A19">
            <v>36480</v>
          </cell>
          <cell r="B19">
            <v>1014179</v>
          </cell>
          <cell r="C19">
            <v>244828</v>
          </cell>
          <cell r="D19">
            <v>117672</v>
          </cell>
          <cell r="E19">
            <v>540110</v>
          </cell>
          <cell r="F19">
            <v>-180682</v>
          </cell>
          <cell r="G19">
            <v>106456</v>
          </cell>
          <cell r="H19">
            <v>130022</v>
          </cell>
          <cell r="I19">
            <v>144430</v>
          </cell>
          <cell r="J19">
            <v>135566</v>
          </cell>
          <cell r="K19">
            <v>485679</v>
          </cell>
          <cell r="L19" t="str">
            <v>N/A</v>
          </cell>
          <cell r="M19">
            <v>9900</v>
          </cell>
          <cell r="N19">
            <v>190623</v>
          </cell>
          <cell r="O19">
            <v>87653</v>
          </cell>
          <cell r="P19">
            <v>102688</v>
          </cell>
          <cell r="Q19">
            <v>-35676</v>
          </cell>
          <cell r="R19">
            <v>0</v>
          </cell>
          <cell r="S19">
            <v>50514</v>
          </cell>
          <cell r="T19">
            <v>46152</v>
          </cell>
          <cell r="U19" t="str">
            <v>N/A</v>
          </cell>
          <cell r="V19">
            <v>0</v>
          </cell>
          <cell r="W19">
            <v>166154</v>
          </cell>
          <cell r="X19">
            <v>166154</v>
          </cell>
          <cell r="Y19">
            <v>10948</v>
          </cell>
          <cell r="Z19">
            <v>0</v>
          </cell>
          <cell r="AA19">
            <v>57606</v>
          </cell>
          <cell r="AB19">
            <v>-763</v>
          </cell>
          <cell r="AC19">
            <v>45489394</v>
          </cell>
        </row>
        <row r="20">
          <cell r="A20">
            <v>36481</v>
          </cell>
          <cell r="B20">
            <v>1025070</v>
          </cell>
          <cell r="C20">
            <v>244590</v>
          </cell>
          <cell r="D20">
            <v>131123</v>
          </cell>
          <cell r="E20">
            <v>533900</v>
          </cell>
          <cell r="F20">
            <v>-328772</v>
          </cell>
          <cell r="G20">
            <v>15886</v>
          </cell>
          <cell r="H20">
            <v>128704</v>
          </cell>
          <cell r="I20">
            <v>94851</v>
          </cell>
          <cell r="J20">
            <v>33118</v>
          </cell>
          <cell r="K20">
            <v>114769</v>
          </cell>
          <cell r="L20" t="str">
            <v>N/A</v>
          </cell>
          <cell r="M20">
            <v>6038</v>
          </cell>
          <cell r="N20">
            <v>94437</v>
          </cell>
          <cell r="O20">
            <v>49455</v>
          </cell>
          <cell r="P20">
            <v>154222</v>
          </cell>
          <cell r="Q20">
            <v>-107092</v>
          </cell>
          <cell r="R20">
            <v>0</v>
          </cell>
          <cell r="S20">
            <v>62616</v>
          </cell>
          <cell r="T20">
            <v>27103</v>
          </cell>
          <cell r="U20">
            <v>4958</v>
          </cell>
          <cell r="V20">
            <v>13553</v>
          </cell>
          <cell r="W20">
            <v>149902</v>
          </cell>
          <cell r="X20">
            <v>136349</v>
          </cell>
          <cell r="Y20">
            <v>17200</v>
          </cell>
          <cell r="Z20">
            <v>0</v>
          </cell>
          <cell r="AA20">
            <v>36757</v>
          </cell>
          <cell r="AB20">
            <v>-15698</v>
          </cell>
          <cell r="AC20">
            <v>45444345</v>
          </cell>
        </row>
        <row r="21">
          <cell r="A21">
            <v>36482</v>
          </cell>
          <cell r="B21">
            <v>1048132</v>
          </cell>
          <cell r="C21">
            <v>288853</v>
          </cell>
          <cell r="D21">
            <v>144044</v>
          </cell>
          <cell r="E21">
            <v>543778</v>
          </cell>
          <cell r="F21">
            <v>-352904</v>
          </cell>
          <cell r="G21">
            <v>-43849</v>
          </cell>
          <cell r="H21">
            <v>124886</v>
          </cell>
          <cell r="I21">
            <v>74707</v>
          </cell>
          <cell r="J21">
            <v>12176</v>
          </cell>
          <cell r="K21">
            <v>61549</v>
          </cell>
          <cell r="L21" t="str">
            <v>N/A</v>
          </cell>
          <cell r="M21">
            <v>0</v>
          </cell>
          <cell r="N21">
            <v>88948</v>
          </cell>
          <cell r="O21">
            <v>20241</v>
          </cell>
          <cell r="P21">
            <v>74701</v>
          </cell>
          <cell r="Q21">
            <v>-99246</v>
          </cell>
          <cell r="R21">
            <v>0</v>
          </cell>
          <cell r="S21">
            <v>68167</v>
          </cell>
          <cell r="T21">
            <v>14269</v>
          </cell>
          <cell r="U21">
            <v>4958</v>
          </cell>
          <cell r="V21">
            <v>0</v>
          </cell>
          <cell r="W21">
            <v>136831</v>
          </cell>
          <cell r="X21">
            <v>136831</v>
          </cell>
          <cell r="Y21">
            <v>10000</v>
          </cell>
          <cell r="Z21">
            <v>0</v>
          </cell>
          <cell r="AA21">
            <v>0</v>
          </cell>
          <cell r="AB21">
            <v>-160805</v>
          </cell>
          <cell r="AC21">
            <v>45228533</v>
          </cell>
        </row>
        <row r="22">
          <cell r="A22">
            <v>36483</v>
          </cell>
          <cell r="B22">
            <v>1009488</v>
          </cell>
          <cell r="C22">
            <v>299616</v>
          </cell>
          <cell r="D22">
            <v>92541</v>
          </cell>
          <cell r="E22">
            <v>533744</v>
          </cell>
          <cell r="F22">
            <v>-292376</v>
          </cell>
          <cell r="G22">
            <v>-11017</v>
          </cell>
          <cell r="H22">
            <v>132456</v>
          </cell>
          <cell r="I22">
            <v>67937</v>
          </cell>
          <cell r="J22">
            <v>71704</v>
          </cell>
          <cell r="K22">
            <v>66052</v>
          </cell>
          <cell r="L22" t="str">
            <v>N/A</v>
          </cell>
          <cell r="M22">
            <v>2491</v>
          </cell>
          <cell r="N22">
            <v>73457</v>
          </cell>
          <cell r="O22">
            <v>67220</v>
          </cell>
          <cell r="P22">
            <v>39865</v>
          </cell>
          <cell r="Q22">
            <v>-23908</v>
          </cell>
          <cell r="R22">
            <v>0</v>
          </cell>
          <cell r="S22" t="str">
            <v>N/A</v>
          </cell>
          <cell r="T22" t="str">
            <v>N/A</v>
          </cell>
          <cell r="U22" t="str">
            <v>N/A</v>
          </cell>
          <cell r="V22" t="str">
            <v>N/A</v>
          </cell>
          <cell r="W22" t="str">
            <v>N/A</v>
          </cell>
          <cell r="X22" t="e">
            <v>#VALUE!</v>
          </cell>
          <cell r="Y22" t="str">
            <v>N/A</v>
          </cell>
          <cell r="Z22" t="str">
            <v>N/A</v>
          </cell>
          <cell r="AA22">
            <v>0</v>
          </cell>
          <cell r="AB22">
            <v>-103862</v>
          </cell>
          <cell r="AC22">
            <v>45039609</v>
          </cell>
        </row>
        <row r="23">
          <cell r="A23">
            <v>36484</v>
          </cell>
          <cell r="B23">
            <v>989845</v>
          </cell>
          <cell r="C23">
            <v>286870</v>
          </cell>
          <cell r="D23">
            <v>69467</v>
          </cell>
          <cell r="E23">
            <v>486040</v>
          </cell>
          <cell r="F23">
            <v>-375559</v>
          </cell>
          <cell r="G23">
            <v>-119002</v>
          </cell>
          <cell r="H23">
            <v>219871</v>
          </cell>
          <cell r="I23">
            <v>36611</v>
          </cell>
          <cell r="J23">
            <v>-17698</v>
          </cell>
          <cell r="K23">
            <v>-31937</v>
          </cell>
          <cell r="L23" t="str">
            <v>N/A</v>
          </cell>
          <cell r="M23">
            <v>1670</v>
          </cell>
          <cell r="N23">
            <v>0</v>
          </cell>
          <cell r="O23">
            <v>95570</v>
          </cell>
          <cell r="P23">
            <v>27167</v>
          </cell>
          <cell r="Q23">
            <v>-4674</v>
          </cell>
          <cell r="R23">
            <v>0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e">
            <v>#VALUE!</v>
          </cell>
          <cell r="Y23" t="str">
            <v>N/A</v>
          </cell>
          <cell r="Z23" t="str">
            <v>N/A</v>
          </cell>
          <cell r="AA23">
            <v>2332</v>
          </cell>
          <cell r="AB23">
            <v>-119340</v>
          </cell>
          <cell r="AC23">
            <v>44983704</v>
          </cell>
        </row>
        <row r="24">
          <cell r="A24">
            <v>36485</v>
          </cell>
          <cell r="B24">
            <v>962290</v>
          </cell>
          <cell r="C24">
            <v>296638</v>
          </cell>
          <cell r="D24">
            <v>67463</v>
          </cell>
          <cell r="E24">
            <v>411112</v>
          </cell>
          <cell r="F24">
            <v>-437449</v>
          </cell>
          <cell r="G24">
            <v>-169032</v>
          </cell>
          <cell r="H24">
            <v>219871</v>
          </cell>
          <cell r="I24">
            <v>21381</v>
          </cell>
          <cell r="J24">
            <v>-61301</v>
          </cell>
          <cell r="K24">
            <v>-31937</v>
          </cell>
          <cell r="L24" t="str">
            <v>N/A</v>
          </cell>
          <cell r="M24">
            <v>1670</v>
          </cell>
          <cell r="N24">
            <v>55898</v>
          </cell>
          <cell r="O24">
            <v>50399</v>
          </cell>
          <cell r="P24">
            <v>32125</v>
          </cell>
          <cell r="Q24">
            <v>-66088</v>
          </cell>
          <cell r="R24">
            <v>0</v>
          </cell>
          <cell r="S24">
            <v>79649</v>
          </cell>
          <cell r="T24">
            <v>0</v>
          </cell>
          <cell r="U24" t="str">
            <v>N/A</v>
          </cell>
          <cell r="V24">
            <v>0</v>
          </cell>
          <cell r="W24">
            <v>144038</v>
          </cell>
          <cell r="X24">
            <v>144038</v>
          </cell>
          <cell r="Y24">
            <v>0</v>
          </cell>
          <cell r="Z24">
            <v>0</v>
          </cell>
          <cell r="AA24">
            <v>2332</v>
          </cell>
          <cell r="AB24">
            <v>-264514</v>
          </cell>
          <cell r="AC24">
            <v>44739524</v>
          </cell>
        </row>
        <row r="25">
          <cell r="A25">
            <v>36486</v>
          </cell>
          <cell r="B25">
            <v>932482</v>
          </cell>
          <cell r="C25">
            <v>296639</v>
          </cell>
          <cell r="D25">
            <v>68428</v>
          </cell>
          <cell r="E25">
            <v>375876</v>
          </cell>
          <cell r="F25">
            <v>-450273</v>
          </cell>
          <cell r="G25">
            <v>-167586</v>
          </cell>
          <cell r="H25">
            <v>197425</v>
          </cell>
          <cell r="I25">
            <v>51754</v>
          </cell>
          <cell r="J25">
            <v>-80252</v>
          </cell>
          <cell r="K25">
            <v>-48195</v>
          </cell>
          <cell r="L25" t="str">
            <v>N/A</v>
          </cell>
          <cell r="M25">
            <v>1803</v>
          </cell>
          <cell r="N25">
            <v>160289</v>
          </cell>
          <cell r="O25">
            <v>6996</v>
          </cell>
          <cell r="P25">
            <v>54044</v>
          </cell>
          <cell r="Q25">
            <v>-104380</v>
          </cell>
          <cell r="R25">
            <v>0</v>
          </cell>
          <cell r="S25">
            <v>64445</v>
          </cell>
          <cell r="T25">
            <v>0</v>
          </cell>
          <cell r="U25">
            <v>4958</v>
          </cell>
          <cell r="V25">
            <v>0</v>
          </cell>
          <cell r="W25">
            <v>154249</v>
          </cell>
          <cell r="X25">
            <v>154249</v>
          </cell>
          <cell r="Y25">
            <v>0</v>
          </cell>
          <cell r="Z25">
            <v>0</v>
          </cell>
          <cell r="AA25">
            <v>341</v>
          </cell>
          <cell r="AB25">
            <v>-259654</v>
          </cell>
          <cell r="AC25">
            <v>44391801</v>
          </cell>
        </row>
        <row r="26">
          <cell r="A26">
            <v>36487</v>
          </cell>
          <cell r="B26">
            <v>1005104</v>
          </cell>
          <cell r="C26">
            <v>314246</v>
          </cell>
          <cell r="D26">
            <v>40259</v>
          </cell>
          <cell r="E26">
            <v>477078</v>
          </cell>
          <cell r="F26">
            <v>-375113</v>
          </cell>
          <cell r="G26">
            <v>-138716</v>
          </cell>
          <cell r="H26">
            <v>158099</v>
          </cell>
          <cell r="I26">
            <v>164868</v>
          </cell>
          <cell r="J26">
            <v>2715</v>
          </cell>
          <cell r="K26">
            <v>-41740</v>
          </cell>
          <cell r="L26" t="str">
            <v>N/A</v>
          </cell>
          <cell r="M26">
            <v>0</v>
          </cell>
          <cell r="N26">
            <v>68534</v>
          </cell>
          <cell r="O26">
            <v>1570</v>
          </cell>
          <cell r="P26">
            <v>115597</v>
          </cell>
          <cell r="Q26">
            <v>-57557</v>
          </cell>
          <cell r="R26">
            <v>0</v>
          </cell>
          <cell r="S26">
            <v>40470</v>
          </cell>
          <cell r="T26">
            <v>25696</v>
          </cell>
          <cell r="U26">
            <v>1653</v>
          </cell>
          <cell r="V26">
            <v>0</v>
          </cell>
          <cell r="W26">
            <v>203214</v>
          </cell>
          <cell r="X26">
            <v>203214</v>
          </cell>
          <cell r="Y26">
            <v>0</v>
          </cell>
          <cell r="Z26">
            <v>0</v>
          </cell>
          <cell r="AA26">
            <v>0</v>
          </cell>
          <cell r="AB26">
            <v>-303582</v>
          </cell>
          <cell r="AC26">
            <v>43955193</v>
          </cell>
        </row>
        <row r="27">
          <cell r="A27">
            <v>36488</v>
          </cell>
          <cell r="B27">
            <v>953064</v>
          </cell>
          <cell r="C27">
            <v>317722</v>
          </cell>
          <cell r="D27">
            <v>38905</v>
          </cell>
          <cell r="E27">
            <v>469634</v>
          </cell>
          <cell r="F27">
            <v>-357948</v>
          </cell>
          <cell r="G27">
            <v>-161420</v>
          </cell>
          <cell r="H27">
            <v>136867</v>
          </cell>
          <cell r="I27">
            <v>141586</v>
          </cell>
          <cell r="J27">
            <v>17856</v>
          </cell>
          <cell r="K27">
            <v>-40000</v>
          </cell>
          <cell r="L27" t="str">
            <v>N/A</v>
          </cell>
          <cell r="M27">
            <v>0</v>
          </cell>
          <cell r="N27">
            <v>21900</v>
          </cell>
          <cell r="O27">
            <v>30731</v>
          </cell>
          <cell r="P27">
            <v>103766</v>
          </cell>
          <cell r="Q27">
            <v>-45647</v>
          </cell>
          <cell r="R27">
            <v>0</v>
          </cell>
          <cell r="S27">
            <v>51630</v>
          </cell>
          <cell r="T27">
            <v>27286</v>
          </cell>
          <cell r="U27">
            <v>4958</v>
          </cell>
          <cell r="V27">
            <v>0</v>
          </cell>
          <cell r="W27">
            <v>192803</v>
          </cell>
          <cell r="X27">
            <v>192803</v>
          </cell>
          <cell r="Y27">
            <v>0</v>
          </cell>
          <cell r="Z27">
            <v>0</v>
          </cell>
          <cell r="AA27">
            <v>0</v>
          </cell>
          <cell r="AB27">
            <v>-236414</v>
          </cell>
          <cell r="AC27">
            <v>43642789</v>
          </cell>
        </row>
        <row r="28">
          <cell r="A28">
            <v>36489</v>
          </cell>
          <cell r="B28">
            <v>893401</v>
          </cell>
          <cell r="C28">
            <v>332860</v>
          </cell>
          <cell r="D28">
            <v>49490</v>
          </cell>
          <cell r="E28">
            <v>405812</v>
          </cell>
          <cell r="F28">
            <v>-357325</v>
          </cell>
          <cell r="G28">
            <v>-223557</v>
          </cell>
          <cell r="H28">
            <v>135620</v>
          </cell>
          <cell r="I28">
            <v>30236</v>
          </cell>
          <cell r="J28">
            <v>-31282</v>
          </cell>
          <cell r="K28">
            <v>-173792</v>
          </cell>
          <cell r="L28" t="str">
            <v>N/A</v>
          </cell>
          <cell r="M28">
            <v>83771</v>
          </cell>
          <cell r="N28">
            <v>0</v>
          </cell>
          <cell r="O28">
            <v>73375</v>
          </cell>
          <cell r="P28">
            <v>50098</v>
          </cell>
          <cell r="Q28">
            <v>-62137</v>
          </cell>
          <cell r="R28">
            <v>0</v>
          </cell>
          <cell r="S28">
            <v>116771</v>
          </cell>
          <cell r="T28">
            <v>14282</v>
          </cell>
          <cell r="U28">
            <v>9958</v>
          </cell>
          <cell r="V28">
            <v>0</v>
          </cell>
          <cell r="W28">
            <v>152925</v>
          </cell>
          <cell r="X28">
            <v>152925</v>
          </cell>
          <cell r="Y28">
            <v>14541</v>
          </cell>
          <cell r="Z28">
            <v>0</v>
          </cell>
          <cell r="AA28">
            <v>43832</v>
          </cell>
          <cell r="AB28">
            <v>-132177</v>
          </cell>
          <cell r="AC28">
            <v>43557818</v>
          </cell>
        </row>
        <row r="29">
          <cell r="A29">
            <v>36490</v>
          </cell>
          <cell r="B29">
            <v>861665</v>
          </cell>
          <cell r="C29">
            <v>335202</v>
          </cell>
          <cell r="D29">
            <v>74082</v>
          </cell>
          <cell r="E29">
            <v>331080</v>
          </cell>
          <cell r="F29">
            <v>-398355</v>
          </cell>
          <cell r="G29">
            <v>-219452</v>
          </cell>
          <cell r="H29">
            <v>135619</v>
          </cell>
          <cell r="I29">
            <v>11140</v>
          </cell>
          <cell r="J29">
            <v>-77113</v>
          </cell>
          <cell r="K29">
            <v>-169687</v>
          </cell>
          <cell r="L29" t="str">
            <v>N/A</v>
          </cell>
          <cell r="M29">
            <v>76585</v>
          </cell>
          <cell r="N29">
            <v>24790</v>
          </cell>
          <cell r="O29">
            <v>23896</v>
          </cell>
          <cell r="P29">
            <v>33210</v>
          </cell>
          <cell r="Q29">
            <v>-113384</v>
          </cell>
          <cell r="R29">
            <v>0</v>
          </cell>
          <cell r="S29">
            <v>119622</v>
          </cell>
          <cell r="T29">
            <v>14680</v>
          </cell>
          <cell r="U29">
            <v>9958</v>
          </cell>
          <cell r="V29">
            <v>0</v>
          </cell>
          <cell r="W29">
            <v>144038</v>
          </cell>
          <cell r="X29">
            <v>144038</v>
          </cell>
          <cell r="Y29">
            <v>5000</v>
          </cell>
          <cell r="Z29">
            <v>0</v>
          </cell>
          <cell r="AA29">
            <v>17017</v>
          </cell>
          <cell r="AB29">
            <v>-29145</v>
          </cell>
          <cell r="AC29">
            <v>43633885</v>
          </cell>
        </row>
        <row r="30">
          <cell r="A30">
            <v>36491</v>
          </cell>
          <cell r="B30">
            <v>893091</v>
          </cell>
          <cell r="C30">
            <v>330742</v>
          </cell>
          <cell r="D30">
            <v>73653</v>
          </cell>
          <cell r="E30">
            <v>389805</v>
          </cell>
          <cell r="F30">
            <v>-368486</v>
          </cell>
          <cell r="G30">
            <v>-186939</v>
          </cell>
          <cell r="H30">
            <v>134537</v>
          </cell>
          <cell r="I30">
            <v>-1970</v>
          </cell>
          <cell r="J30">
            <v>-48632</v>
          </cell>
          <cell r="K30">
            <v>-109626</v>
          </cell>
          <cell r="L30" t="str">
            <v>N/A</v>
          </cell>
          <cell r="M30">
            <v>1000</v>
          </cell>
          <cell r="N30">
            <v>0</v>
          </cell>
          <cell r="O30">
            <v>73476</v>
          </cell>
          <cell r="P30">
            <v>33210</v>
          </cell>
          <cell r="Q30">
            <v>-74373</v>
          </cell>
          <cell r="R30">
            <v>0</v>
          </cell>
          <cell r="S30">
            <v>125312</v>
          </cell>
          <cell r="T30">
            <v>15032</v>
          </cell>
          <cell r="U30">
            <v>9958</v>
          </cell>
          <cell r="V30">
            <v>0</v>
          </cell>
          <cell r="W30">
            <v>144038</v>
          </cell>
          <cell r="X30">
            <v>144038</v>
          </cell>
          <cell r="Y30">
            <v>0</v>
          </cell>
          <cell r="Z30">
            <v>0</v>
          </cell>
          <cell r="AA30">
            <v>16700</v>
          </cell>
          <cell r="AB30">
            <v>-46448</v>
          </cell>
          <cell r="AC30">
            <v>43662127</v>
          </cell>
        </row>
        <row r="31">
          <cell r="A31">
            <v>36492</v>
          </cell>
          <cell r="B31">
            <v>930090</v>
          </cell>
          <cell r="C31">
            <v>336095</v>
          </cell>
          <cell r="D31">
            <v>74322</v>
          </cell>
          <cell r="E31">
            <v>474424</v>
          </cell>
          <cell r="F31">
            <v>-360216</v>
          </cell>
          <cell r="G31">
            <v>-176982</v>
          </cell>
          <cell r="H31">
            <v>133823</v>
          </cell>
          <cell r="I31">
            <v>-4362</v>
          </cell>
          <cell r="J31">
            <v>-36519</v>
          </cell>
          <cell r="K31">
            <v>-99669</v>
          </cell>
          <cell r="L31" t="str">
            <v>N/A</v>
          </cell>
          <cell r="M31">
            <v>84664</v>
          </cell>
          <cell r="N31">
            <v>0</v>
          </cell>
          <cell r="O31">
            <v>83392</v>
          </cell>
          <cell r="P31">
            <v>33210</v>
          </cell>
          <cell r="Q31">
            <v>-66849</v>
          </cell>
          <cell r="R31">
            <v>0</v>
          </cell>
          <cell r="S31">
            <v>126687</v>
          </cell>
          <cell r="T31">
            <v>14014</v>
          </cell>
          <cell r="U31">
            <v>9958</v>
          </cell>
          <cell r="V31">
            <v>0</v>
          </cell>
          <cell r="W31">
            <v>144038</v>
          </cell>
          <cell r="X31">
            <v>144038</v>
          </cell>
          <cell r="Y31">
            <v>0</v>
          </cell>
          <cell r="Z31">
            <v>0</v>
          </cell>
          <cell r="AA31">
            <v>16700</v>
          </cell>
          <cell r="AB31">
            <v>-66234</v>
          </cell>
          <cell r="AC31">
            <v>43624250</v>
          </cell>
        </row>
        <row r="32">
          <cell r="A32">
            <v>36493</v>
          </cell>
          <cell r="B32">
            <v>959994</v>
          </cell>
          <cell r="C32">
            <v>342780</v>
          </cell>
          <cell r="D32">
            <v>56929</v>
          </cell>
          <cell r="E32">
            <v>464002</v>
          </cell>
          <cell r="F32">
            <v>-376245</v>
          </cell>
          <cell r="G32">
            <v>-199468</v>
          </cell>
          <cell r="H32">
            <v>148150</v>
          </cell>
          <cell r="I32">
            <v>-3344</v>
          </cell>
          <cell r="J32">
            <v>-38319</v>
          </cell>
          <cell r="K32">
            <v>-102323</v>
          </cell>
          <cell r="L32" t="str">
            <v>N/A</v>
          </cell>
          <cell r="M32">
            <v>50000</v>
          </cell>
          <cell r="N32">
            <v>19832</v>
          </cell>
          <cell r="O32">
            <v>90457</v>
          </cell>
          <cell r="P32">
            <v>56324</v>
          </cell>
          <cell r="Q32">
            <v>-68643</v>
          </cell>
          <cell r="R32">
            <v>0</v>
          </cell>
          <cell r="S32">
            <v>131645</v>
          </cell>
          <cell r="T32">
            <v>15032</v>
          </cell>
          <cell r="U32">
            <v>5000</v>
          </cell>
          <cell r="V32">
            <v>0</v>
          </cell>
          <cell r="W32">
            <v>144038</v>
          </cell>
          <cell r="X32">
            <v>144038</v>
          </cell>
          <cell r="Y32">
            <v>0</v>
          </cell>
          <cell r="Z32">
            <v>0</v>
          </cell>
          <cell r="AA32">
            <v>13757</v>
          </cell>
          <cell r="AB32">
            <v>-55571</v>
          </cell>
          <cell r="AC32">
            <v>43582436</v>
          </cell>
        </row>
        <row r="33">
          <cell r="A33">
            <v>36494</v>
          </cell>
          <cell r="B33">
            <v>979523</v>
          </cell>
          <cell r="C33">
            <v>323953</v>
          </cell>
          <cell r="D33">
            <v>42612</v>
          </cell>
          <cell r="E33">
            <v>453708</v>
          </cell>
          <cell r="F33">
            <v>-356353</v>
          </cell>
          <cell r="G33">
            <v>-185593</v>
          </cell>
          <cell r="H33">
            <v>154868</v>
          </cell>
          <cell r="I33">
            <v>98678</v>
          </cell>
          <cell r="J33">
            <v>-9676</v>
          </cell>
          <cell r="K33">
            <v>-106975</v>
          </cell>
          <cell r="L33" t="str">
            <v>N/A</v>
          </cell>
          <cell r="M33">
            <v>0</v>
          </cell>
          <cell r="N33">
            <v>40250</v>
          </cell>
          <cell r="O33">
            <v>27756</v>
          </cell>
          <cell r="P33">
            <v>73423</v>
          </cell>
          <cell r="Q33">
            <v>-39404</v>
          </cell>
          <cell r="R33">
            <v>0</v>
          </cell>
          <cell r="S33">
            <v>81708</v>
          </cell>
          <cell r="T33">
            <v>17380</v>
          </cell>
          <cell r="U33">
            <v>0</v>
          </cell>
          <cell r="V33">
            <v>0</v>
          </cell>
          <cell r="W33">
            <v>163136</v>
          </cell>
          <cell r="X33">
            <v>163136</v>
          </cell>
          <cell r="Y33">
            <v>7188</v>
          </cell>
          <cell r="Z33">
            <v>0</v>
          </cell>
          <cell r="AA33">
            <v>6621</v>
          </cell>
          <cell r="AB33">
            <v>-232853</v>
          </cell>
          <cell r="AC33">
            <v>43297034</v>
          </cell>
        </row>
        <row r="34">
          <cell r="A34">
            <v>36495</v>
          </cell>
          <cell r="B34">
            <v>1059278</v>
          </cell>
          <cell r="C34">
            <v>321963</v>
          </cell>
          <cell r="D34">
            <v>68287</v>
          </cell>
          <cell r="E34">
            <v>488486</v>
          </cell>
          <cell r="F34">
            <v>-380735</v>
          </cell>
          <cell r="G34">
            <v>-180506</v>
          </cell>
          <cell r="H34">
            <v>243747</v>
          </cell>
          <cell r="I34">
            <v>124541</v>
          </cell>
          <cell r="J34">
            <v>-21130</v>
          </cell>
          <cell r="K34">
            <v>-79223</v>
          </cell>
          <cell r="L34" t="str">
            <v>N/A</v>
          </cell>
          <cell r="M34">
            <v>12500</v>
          </cell>
          <cell r="N34">
            <v>39904</v>
          </cell>
          <cell r="O34">
            <v>4073</v>
          </cell>
          <cell r="P34">
            <v>86724</v>
          </cell>
          <cell r="Q34">
            <v>-67850</v>
          </cell>
          <cell r="R34">
            <v>0</v>
          </cell>
          <cell r="S34">
            <v>79885</v>
          </cell>
          <cell r="T34">
            <v>25541</v>
          </cell>
          <cell r="U34">
            <v>0</v>
          </cell>
          <cell r="V34">
            <v>0</v>
          </cell>
          <cell r="W34">
            <v>165766</v>
          </cell>
          <cell r="X34">
            <v>165766</v>
          </cell>
          <cell r="Y34">
            <v>18800</v>
          </cell>
          <cell r="Z34">
            <v>0</v>
          </cell>
          <cell r="AA34">
            <v>1438</v>
          </cell>
          <cell r="AB34">
            <v>-151475</v>
          </cell>
          <cell r="AC34">
            <v>43063737</v>
          </cell>
        </row>
        <row r="35">
          <cell r="A35">
            <v>36496</v>
          </cell>
          <cell r="B35">
            <v>975187</v>
          </cell>
          <cell r="C35">
            <v>229326</v>
          </cell>
          <cell r="D35">
            <v>33943</v>
          </cell>
          <cell r="E35">
            <v>367517</v>
          </cell>
          <cell r="F35">
            <v>-467305</v>
          </cell>
          <cell r="G35">
            <v>-269432</v>
          </cell>
          <cell r="H35">
            <v>202620</v>
          </cell>
          <cell r="I35">
            <v>91997</v>
          </cell>
          <cell r="J35">
            <v>-103494</v>
          </cell>
          <cell r="K35">
            <v>-167900</v>
          </cell>
          <cell r="L35" t="str">
            <v>N/A</v>
          </cell>
          <cell r="M35">
            <v>3397</v>
          </cell>
          <cell r="N35">
            <v>62811</v>
          </cell>
          <cell r="O35">
            <v>12119</v>
          </cell>
          <cell r="P35">
            <v>148120</v>
          </cell>
          <cell r="Q35">
            <v>-159727</v>
          </cell>
          <cell r="R35">
            <v>0</v>
          </cell>
          <cell r="S35">
            <v>72866</v>
          </cell>
          <cell r="T35">
            <v>18808</v>
          </cell>
          <cell r="U35">
            <v>7659</v>
          </cell>
          <cell r="V35">
            <v>0</v>
          </cell>
          <cell r="W35">
            <v>159263</v>
          </cell>
          <cell r="X35">
            <v>159263</v>
          </cell>
          <cell r="Y35">
            <v>0</v>
          </cell>
          <cell r="Z35">
            <v>0</v>
          </cell>
          <cell r="AA35">
            <v>1438</v>
          </cell>
          <cell r="AB35">
            <v>-257850</v>
          </cell>
          <cell r="AC35">
            <v>42667135</v>
          </cell>
        </row>
        <row r="36">
          <cell r="A36">
            <v>36497</v>
          </cell>
          <cell r="B36">
            <v>965983</v>
          </cell>
          <cell r="C36">
            <v>305964</v>
          </cell>
          <cell r="D36">
            <v>44285</v>
          </cell>
          <cell r="E36">
            <v>321737</v>
          </cell>
          <cell r="F36">
            <v>-389824</v>
          </cell>
          <cell r="G36">
            <v>-160690</v>
          </cell>
          <cell r="H36">
            <v>193869</v>
          </cell>
          <cell r="I36">
            <v>126563</v>
          </cell>
          <cell r="J36">
            <v>1924</v>
          </cell>
          <cell r="K36">
            <v>-57692</v>
          </cell>
          <cell r="L36" t="str">
            <v>N/A</v>
          </cell>
          <cell r="M36">
            <v>0</v>
          </cell>
          <cell r="N36">
            <v>150407</v>
          </cell>
          <cell r="O36">
            <v>0</v>
          </cell>
          <cell r="P36">
            <v>116278</v>
          </cell>
          <cell r="Q36">
            <v>-104666</v>
          </cell>
          <cell r="R36">
            <v>0</v>
          </cell>
          <cell r="S36">
            <v>71045</v>
          </cell>
          <cell r="T36">
            <v>19117</v>
          </cell>
          <cell r="U36">
            <v>922</v>
          </cell>
          <cell r="V36">
            <v>0</v>
          </cell>
          <cell r="W36">
            <v>178436</v>
          </cell>
          <cell r="X36">
            <v>178436</v>
          </cell>
          <cell r="Y36">
            <v>13537</v>
          </cell>
          <cell r="Z36">
            <v>0</v>
          </cell>
          <cell r="AA36">
            <v>1438</v>
          </cell>
          <cell r="AB36">
            <v>-247158</v>
          </cell>
          <cell r="AC36">
            <v>42235708</v>
          </cell>
        </row>
        <row r="37">
          <cell r="A37">
            <v>36498</v>
          </cell>
          <cell r="B37">
            <v>1042991</v>
          </cell>
          <cell r="C37">
            <v>317865</v>
          </cell>
          <cell r="D37">
            <v>49398</v>
          </cell>
          <cell r="E37">
            <v>441726</v>
          </cell>
          <cell r="F37">
            <v>-400503</v>
          </cell>
          <cell r="G37">
            <v>-169131</v>
          </cell>
          <cell r="H37">
            <v>165441</v>
          </cell>
          <cell r="I37">
            <v>92193</v>
          </cell>
          <cell r="J37">
            <v>-9802</v>
          </cell>
          <cell r="K37">
            <v>-75229</v>
          </cell>
          <cell r="L37" t="str">
            <v>N/A</v>
          </cell>
          <cell r="M37">
            <v>40000</v>
          </cell>
          <cell r="N37">
            <v>59560</v>
          </cell>
          <cell r="O37">
            <v>13890</v>
          </cell>
          <cell r="P37">
            <v>145377</v>
          </cell>
          <cell r="Q37">
            <v>-152819</v>
          </cell>
          <cell r="R37">
            <v>0</v>
          </cell>
          <cell r="S37">
            <v>62033</v>
          </cell>
          <cell r="T37">
            <v>14585</v>
          </cell>
          <cell r="U37">
            <v>12890</v>
          </cell>
          <cell r="V37">
            <v>0</v>
          </cell>
          <cell r="W37">
            <v>167988</v>
          </cell>
          <cell r="X37">
            <v>167988</v>
          </cell>
          <cell r="Y37">
            <v>0</v>
          </cell>
          <cell r="Z37">
            <v>0</v>
          </cell>
          <cell r="AA37">
            <v>1438</v>
          </cell>
          <cell r="AB37">
            <v>-225911</v>
          </cell>
          <cell r="AC37">
            <v>41807171</v>
          </cell>
        </row>
        <row r="38">
          <cell r="A38">
            <v>36499</v>
          </cell>
          <cell r="B38">
            <v>1048135</v>
          </cell>
          <cell r="C38">
            <v>309761</v>
          </cell>
          <cell r="D38">
            <v>45890</v>
          </cell>
          <cell r="E38">
            <v>442590</v>
          </cell>
          <cell r="F38">
            <v>-412093</v>
          </cell>
          <cell r="G38">
            <v>-181759</v>
          </cell>
          <cell r="H38">
            <v>173763</v>
          </cell>
          <cell r="I38">
            <v>113728</v>
          </cell>
          <cell r="J38">
            <v>-20657</v>
          </cell>
          <cell r="K38">
            <v>-87857</v>
          </cell>
          <cell r="L38" t="str">
            <v>N/A</v>
          </cell>
          <cell r="M38">
            <v>40000</v>
          </cell>
          <cell r="N38">
            <v>51856</v>
          </cell>
          <cell r="O38">
            <v>7551</v>
          </cell>
          <cell r="P38">
            <v>130043</v>
          </cell>
          <cell r="Q38">
            <v>-118069</v>
          </cell>
          <cell r="R38">
            <v>0</v>
          </cell>
          <cell r="S38">
            <v>49803</v>
          </cell>
          <cell r="T38">
            <v>20890</v>
          </cell>
          <cell r="U38">
            <v>12890</v>
          </cell>
          <cell r="V38">
            <v>0</v>
          </cell>
          <cell r="W38">
            <v>170988</v>
          </cell>
          <cell r="X38">
            <v>170988</v>
          </cell>
          <cell r="Y38">
            <v>0</v>
          </cell>
          <cell r="Z38">
            <v>0</v>
          </cell>
          <cell r="AA38">
            <v>1438</v>
          </cell>
          <cell r="AB38">
            <v>-261813</v>
          </cell>
          <cell r="AC38">
            <v>41423262</v>
          </cell>
        </row>
        <row r="39">
          <cell r="A39">
            <v>36500</v>
          </cell>
          <cell r="B39">
            <v>1004039</v>
          </cell>
          <cell r="C39">
            <v>321548</v>
          </cell>
          <cell r="D39">
            <v>45735</v>
          </cell>
          <cell r="E39">
            <v>393673</v>
          </cell>
          <cell r="F39">
            <v>-418694</v>
          </cell>
          <cell r="G39">
            <v>-191412</v>
          </cell>
          <cell r="H39">
            <v>186831</v>
          </cell>
          <cell r="I39">
            <v>104683</v>
          </cell>
          <cell r="J39">
            <v>-24554</v>
          </cell>
          <cell r="K39">
            <v>-96335</v>
          </cell>
          <cell r="L39" t="str">
            <v>N/A</v>
          </cell>
          <cell r="M39">
            <v>13334</v>
          </cell>
          <cell r="N39">
            <v>85963</v>
          </cell>
          <cell r="O39">
            <v>7551</v>
          </cell>
          <cell r="P39">
            <v>107037</v>
          </cell>
          <cell r="Q39">
            <v>-111332</v>
          </cell>
          <cell r="R39">
            <v>0</v>
          </cell>
          <cell r="S39">
            <v>52282</v>
          </cell>
          <cell r="T39">
            <v>20870</v>
          </cell>
          <cell r="U39">
            <v>12890</v>
          </cell>
          <cell r="V39">
            <v>0</v>
          </cell>
          <cell r="W39">
            <v>170987</v>
          </cell>
          <cell r="X39">
            <v>170987</v>
          </cell>
          <cell r="Y39">
            <v>0</v>
          </cell>
          <cell r="Z39">
            <v>0</v>
          </cell>
          <cell r="AA39">
            <v>1438</v>
          </cell>
          <cell r="AB39">
            <v>-135697</v>
          </cell>
          <cell r="AC39">
            <v>41130955</v>
          </cell>
        </row>
        <row r="40">
          <cell r="A40">
            <v>36501</v>
          </cell>
          <cell r="B40">
            <v>927013</v>
          </cell>
          <cell r="C40">
            <v>363820</v>
          </cell>
          <cell r="D40">
            <v>41320</v>
          </cell>
          <cell r="E40">
            <v>269996</v>
          </cell>
          <cell r="F40">
            <v>-482508</v>
          </cell>
          <cell r="G40">
            <v>-285985</v>
          </cell>
          <cell r="H40">
            <v>298385</v>
          </cell>
          <cell r="I40">
            <v>147525</v>
          </cell>
          <cell r="J40">
            <v>-61517</v>
          </cell>
          <cell r="K40">
            <v>-178700</v>
          </cell>
          <cell r="L40" t="str">
            <v>N/A</v>
          </cell>
          <cell r="M40">
            <v>2149</v>
          </cell>
          <cell r="N40">
            <v>155103</v>
          </cell>
          <cell r="O40">
            <v>14958</v>
          </cell>
          <cell r="P40">
            <v>125514</v>
          </cell>
          <cell r="Q40">
            <v>-78669</v>
          </cell>
          <cell r="R40">
            <v>0</v>
          </cell>
          <cell r="S40">
            <v>49463</v>
          </cell>
          <cell r="T40">
            <v>22692</v>
          </cell>
          <cell r="U40">
            <v>0</v>
          </cell>
          <cell r="V40">
            <v>0</v>
          </cell>
          <cell r="W40">
            <v>174887</v>
          </cell>
          <cell r="X40">
            <v>174887</v>
          </cell>
          <cell r="Y40">
            <v>0</v>
          </cell>
          <cell r="Z40">
            <v>0</v>
          </cell>
          <cell r="AA40">
            <v>0</v>
          </cell>
          <cell r="AB40">
            <v>-227444</v>
          </cell>
          <cell r="AC40">
            <v>40766528</v>
          </cell>
        </row>
        <row r="41">
          <cell r="A41">
            <v>36502</v>
          </cell>
          <cell r="B41">
            <v>976796</v>
          </cell>
          <cell r="C41">
            <v>365246</v>
          </cell>
          <cell r="D41">
            <v>14838</v>
          </cell>
          <cell r="E41">
            <v>341308</v>
          </cell>
          <cell r="F41">
            <v>-492232</v>
          </cell>
          <cell r="G41">
            <v>-309219</v>
          </cell>
          <cell r="H41">
            <v>251364</v>
          </cell>
          <cell r="I41">
            <v>193650</v>
          </cell>
          <cell r="J41">
            <v>-78783</v>
          </cell>
          <cell r="K41">
            <v>-222980</v>
          </cell>
          <cell r="L41" t="str">
            <v>N/A</v>
          </cell>
          <cell r="M41">
            <v>15508</v>
          </cell>
          <cell r="N41">
            <v>178284</v>
          </cell>
          <cell r="O41">
            <v>3052</v>
          </cell>
          <cell r="P41">
            <v>165703</v>
          </cell>
          <cell r="Q41">
            <v>-129279</v>
          </cell>
          <cell r="R41">
            <v>0</v>
          </cell>
          <cell r="S41">
            <v>42228</v>
          </cell>
          <cell r="T41">
            <v>34296</v>
          </cell>
          <cell r="U41">
            <v>0</v>
          </cell>
          <cell r="V41">
            <v>0</v>
          </cell>
          <cell r="W41">
            <v>180453</v>
          </cell>
          <cell r="X41">
            <v>180453</v>
          </cell>
          <cell r="Y41">
            <v>15751</v>
          </cell>
          <cell r="Z41">
            <v>0</v>
          </cell>
          <cell r="AA41">
            <v>0</v>
          </cell>
          <cell r="AB41">
            <v>-254111</v>
          </cell>
          <cell r="AC41">
            <v>40299591</v>
          </cell>
        </row>
        <row r="42">
          <cell r="A42">
            <v>36503</v>
          </cell>
          <cell r="B42">
            <v>884568</v>
          </cell>
          <cell r="C42">
            <v>380017</v>
          </cell>
          <cell r="D42">
            <v>18470</v>
          </cell>
          <cell r="E42">
            <v>302801</v>
          </cell>
          <cell r="F42">
            <v>-479920</v>
          </cell>
          <cell r="G42">
            <v>-357592</v>
          </cell>
          <cell r="H42">
            <v>161302</v>
          </cell>
          <cell r="I42">
            <v>192495</v>
          </cell>
          <cell r="J42">
            <v>-95881</v>
          </cell>
          <cell r="K42">
            <v>-275774</v>
          </cell>
          <cell r="L42" t="str">
            <v>N/A</v>
          </cell>
          <cell r="M42">
            <v>15269</v>
          </cell>
          <cell r="N42">
            <v>56917</v>
          </cell>
          <cell r="O42">
            <v>15572</v>
          </cell>
          <cell r="P42">
            <v>266144</v>
          </cell>
          <cell r="Q42">
            <v>-178974</v>
          </cell>
          <cell r="R42">
            <v>0</v>
          </cell>
          <cell r="S42">
            <v>32523</v>
          </cell>
          <cell r="T42">
            <v>33556</v>
          </cell>
          <cell r="U42">
            <v>0</v>
          </cell>
          <cell r="V42">
            <v>0</v>
          </cell>
          <cell r="W42">
            <v>174553</v>
          </cell>
          <cell r="X42">
            <v>174553</v>
          </cell>
          <cell r="Y42">
            <v>17500</v>
          </cell>
          <cell r="Z42">
            <v>0</v>
          </cell>
          <cell r="AA42">
            <v>0</v>
          </cell>
          <cell r="AB42">
            <v>-246535</v>
          </cell>
          <cell r="AC42">
            <v>39781505</v>
          </cell>
        </row>
        <row r="43">
          <cell r="A43">
            <v>36504</v>
          </cell>
          <cell r="B43">
            <v>942578</v>
          </cell>
          <cell r="C43">
            <v>378134</v>
          </cell>
          <cell r="D43">
            <v>9268</v>
          </cell>
          <cell r="E43">
            <v>377097</v>
          </cell>
          <cell r="F43">
            <v>-489104</v>
          </cell>
          <cell r="G43">
            <v>-327036</v>
          </cell>
          <cell r="H43">
            <v>163910</v>
          </cell>
          <cell r="I43">
            <v>176214</v>
          </cell>
          <cell r="J43">
            <v>-77344</v>
          </cell>
          <cell r="K43">
            <v>-239390</v>
          </cell>
          <cell r="L43" t="str">
            <v>N/A</v>
          </cell>
          <cell r="M43">
            <v>30736</v>
          </cell>
          <cell r="N43">
            <v>14451</v>
          </cell>
          <cell r="O43">
            <v>0</v>
          </cell>
          <cell r="P43">
            <v>239462</v>
          </cell>
          <cell r="Q43">
            <v>-174058</v>
          </cell>
          <cell r="R43">
            <v>0</v>
          </cell>
          <cell r="S43">
            <v>42602</v>
          </cell>
          <cell r="T43">
            <v>34652</v>
          </cell>
          <cell r="U43">
            <v>0</v>
          </cell>
          <cell r="V43">
            <v>0</v>
          </cell>
          <cell r="W43">
            <v>179558</v>
          </cell>
          <cell r="X43">
            <v>179558</v>
          </cell>
          <cell r="Y43">
            <v>5000</v>
          </cell>
          <cell r="Z43">
            <v>0</v>
          </cell>
          <cell r="AA43">
            <v>2933</v>
          </cell>
          <cell r="AB43">
            <v>-203131</v>
          </cell>
          <cell r="AC43">
            <v>39321673</v>
          </cell>
        </row>
        <row r="44">
          <cell r="A44">
            <v>36505</v>
          </cell>
          <cell r="B44">
            <v>919722</v>
          </cell>
          <cell r="C44">
            <v>353840</v>
          </cell>
          <cell r="D44">
            <v>15955</v>
          </cell>
          <cell r="E44">
            <v>379483</v>
          </cell>
          <cell r="F44">
            <v>-462394</v>
          </cell>
          <cell r="G44">
            <v>-351014</v>
          </cell>
          <cell r="H44">
            <v>151418</v>
          </cell>
          <cell r="I44">
            <v>146143</v>
          </cell>
          <cell r="J44">
            <v>-104975</v>
          </cell>
          <cell r="K44">
            <v>-265516</v>
          </cell>
          <cell r="L44" t="str">
            <v>N/A</v>
          </cell>
          <cell r="M44">
            <v>65916</v>
          </cell>
          <cell r="N44">
            <v>20645</v>
          </cell>
          <cell r="O44">
            <v>13028</v>
          </cell>
          <cell r="P44">
            <v>204708</v>
          </cell>
          <cell r="Q44">
            <v>-149880</v>
          </cell>
          <cell r="R44">
            <v>0</v>
          </cell>
          <cell r="S44">
            <v>54201</v>
          </cell>
          <cell r="T44">
            <v>15096</v>
          </cell>
          <cell r="U44">
            <v>0</v>
          </cell>
          <cell r="V44">
            <v>0</v>
          </cell>
          <cell r="W44">
            <v>193413</v>
          </cell>
          <cell r="X44">
            <v>193413</v>
          </cell>
          <cell r="Y44">
            <v>3103</v>
          </cell>
          <cell r="Z44">
            <v>0</v>
          </cell>
          <cell r="AA44">
            <v>0</v>
          </cell>
          <cell r="AB44">
            <v>-194966</v>
          </cell>
          <cell r="AC44">
            <v>39406542</v>
          </cell>
        </row>
        <row r="45">
          <cell r="A45">
            <v>36506</v>
          </cell>
          <cell r="B45">
            <v>932313</v>
          </cell>
          <cell r="C45">
            <v>362187</v>
          </cell>
          <cell r="D45">
            <v>19806</v>
          </cell>
          <cell r="E45">
            <v>354229</v>
          </cell>
          <cell r="F45">
            <v>-473127</v>
          </cell>
          <cell r="G45">
            <v>-355870</v>
          </cell>
          <cell r="H45">
            <v>159527</v>
          </cell>
          <cell r="I45">
            <v>144072</v>
          </cell>
          <cell r="J45">
            <v>-116579</v>
          </cell>
          <cell r="K45">
            <v>-267098</v>
          </cell>
          <cell r="L45" t="str">
            <v>N/A</v>
          </cell>
          <cell r="M45">
            <v>41410</v>
          </cell>
          <cell r="N45">
            <v>20578</v>
          </cell>
          <cell r="O45">
            <v>4129</v>
          </cell>
          <cell r="P45">
            <v>204904</v>
          </cell>
          <cell r="Q45">
            <v>-155108</v>
          </cell>
          <cell r="R45">
            <v>0</v>
          </cell>
          <cell r="S45">
            <v>52551</v>
          </cell>
          <cell r="T45">
            <v>15287</v>
          </cell>
          <cell r="U45">
            <v>0</v>
          </cell>
          <cell r="V45">
            <v>0</v>
          </cell>
          <cell r="W45">
            <v>177688</v>
          </cell>
          <cell r="X45">
            <v>177688</v>
          </cell>
          <cell r="Y45">
            <v>5000</v>
          </cell>
          <cell r="Z45">
            <v>0</v>
          </cell>
          <cell r="AA45">
            <v>16026</v>
          </cell>
          <cell r="AB45">
            <v>-157961</v>
          </cell>
          <cell r="AC45">
            <v>39120469</v>
          </cell>
        </row>
        <row r="46">
          <cell r="A46">
            <v>36507</v>
          </cell>
          <cell r="B46">
            <v>866955</v>
          </cell>
          <cell r="C46">
            <v>354828</v>
          </cell>
          <cell r="D46">
            <v>15037</v>
          </cell>
          <cell r="E46">
            <v>307701</v>
          </cell>
          <cell r="F46">
            <v>-496516</v>
          </cell>
          <cell r="G46">
            <v>-370964</v>
          </cell>
          <cell r="H46">
            <v>156528</v>
          </cell>
          <cell r="I46">
            <v>170363</v>
          </cell>
          <cell r="J46">
            <v>-137144</v>
          </cell>
          <cell r="K46">
            <v>-276908</v>
          </cell>
          <cell r="L46" t="str">
            <v>N/A</v>
          </cell>
          <cell r="M46">
            <v>158</v>
          </cell>
          <cell r="N46">
            <v>12271</v>
          </cell>
          <cell r="O46">
            <v>163</v>
          </cell>
          <cell r="P46">
            <v>247765</v>
          </cell>
          <cell r="Q46">
            <v>-180750</v>
          </cell>
          <cell r="R46">
            <v>0</v>
          </cell>
          <cell r="S46">
            <v>45570</v>
          </cell>
          <cell r="T46">
            <v>22991</v>
          </cell>
          <cell r="U46">
            <v>0</v>
          </cell>
          <cell r="V46">
            <v>0</v>
          </cell>
          <cell r="W46">
            <v>189294</v>
          </cell>
          <cell r="X46">
            <v>189294</v>
          </cell>
          <cell r="Y46">
            <v>5000</v>
          </cell>
          <cell r="Z46">
            <v>0</v>
          </cell>
          <cell r="AA46">
            <v>0</v>
          </cell>
          <cell r="AB46">
            <v>-244421</v>
          </cell>
          <cell r="AC46">
            <v>38661109</v>
          </cell>
        </row>
        <row r="47">
          <cell r="A47">
            <v>36508</v>
          </cell>
          <cell r="B47">
            <v>898748</v>
          </cell>
          <cell r="C47">
            <v>335516</v>
          </cell>
          <cell r="D47">
            <v>4000</v>
          </cell>
          <cell r="E47">
            <v>322945</v>
          </cell>
          <cell r="F47">
            <v>-475281</v>
          </cell>
          <cell r="G47">
            <v>-336591</v>
          </cell>
          <cell r="H47">
            <v>148637</v>
          </cell>
          <cell r="I47">
            <v>191006</v>
          </cell>
          <cell r="J47">
            <v>-89433</v>
          </cell>
          <cell r="K47">
            <v>-242530</v>
          </cell>
          <cell r="L47" t="str">
            <v>N/A</v>
          </cell>
          <cell r="M47">
            <v>0</v>
          </cell>
          <cell r="N47">
            <v>31308</v>
          </cell>
          <cell r="O47">
            <v>612</v>
          </cell>
          <cell r="P47">
            <v>278277</v>
          </cell>
          <cell r="Q47">
            <v>-199826</v>
          </cell>
          <cell r="R47">
            <v>0</v>
          </cell>
          <cell r="S47">
            <v>36936</v>
          </cell>
          <cell r="T47">
            <v>21068</v>
          </cell>
          <cell r="U47">
            <v>0</v>
          </cell>
          <cell r="V47">
            <v>0</v>
          </cell>
          <cell r="W47">
            <v>192159</v>
          </cell>
          <cell r="X47">
            <v>192159</v>
          </cell>
          <cell r="Y47">
            <v>16100</v>
          </cell>
          <cell r="Z47">
            <v>0</v>
          </cell>
          <cell r="AA47">
            <v>0</v>
          </cell>
          <cell r="AB47">
            <v>-280698</v>
          </cell>
          <cell r="AC47">
            <v>38097491</v>
          </cell>
        </row>
        <row r="48">
          <cell r="A48">
            <v>36509</v>
          </cell>
          <cell r="B48">
            <v>992339</v>
          </cell>
          <cell r="C48">
            <v>313866</v>
          </cell>
          <cell r="D48">
            <v>14058</v>
          </cell>
          <cell r="E48">
            <v>374154</v>
          </cell>
          <cell r="F48">
            <v>-501883</v>
          </cell>
          <cell r="G48">
            <v>-305105</v>
          </cell>
          <cell r="H48">
            <v>132692</v>
          </cell>
          <cell r="I48">
            <v>169360</v>
          </cell>
          <cell r="J48">
            <v>-107931</v>
          </cell>
          <cell r="K48">
            <v>-214643</v>
          </cell>
          <cell r="L48" t="str">
            <v>N/A</v>
          </cell>
          <cell r="M48">
            <v>49916</v>
          </cell>
          <cell r="N48">
            <v>67429</v>
          </cell>
          <cell r="O48">
            <v>0</v>
          </cell>
          <cell r="P48">
            <v>321025</v>
          </cell>
          <cell r="Q48">
            <v>-254516</v>
          </cell>
          <cell r="R48">
            <v>0</v>
          </cell>
          <cell r="S48">
            <v>25539</v>
          </cell>
          <cell r="T48">
            <v>32723</v>
          </cell>
          <cell r="U48">
            <v>0</v>
          </cell>
          <cell r="V48">
            <v>0</v>
          </cell>
          <cell r="W48">
            <v>157542</v>
          </cell>
          <cell r="X48">
            <v>157542</v>
          </cell>
          <cell r="Y48">
            <v>4633</v>
          </cell>
          <cell r="Z48">
            <v>0</v>
          </cell>
          <cell r="AA48">
            <v>0</v>
          </cell>
          <cell r="AB48">
            <v>-228465</v>
          </cell>
          <cell r="AC48">
            <v>37506807</v>
          </cell>
        </row>
        <row r="49">
          <cell r="A49">
            <v>36510</v>
          </cell>
          <cell r="B49">
            <v>915289</v>
          </cell>
          <cell r="C49">
            <v>321991</v>
          </cell>
          <cell r="D49">
            <v>4000</v>
          </cell>
          <cell r="E49">
            <v>359073</v>
          </cell>
          <cell r="F49">
            <v>-488779</v>
          </cell>
          <cell r="G49">
            <v>-351558</v>
          </cell>
          <cell r="H49">
            <v>139797</v>
          </cell>
          <cell r="I49">
            <v>217653</v>
          </cell>
          <cell r="J49">
            <v>-127428</v>
          </cell>
          <cell r="K49">
            <v>-258044</v>
          </cell>
          <cell r="L49" t="str">
            <v>N/A</v>
          </cell>
          <cell r="M49">
            <v>71118</v>
          </cell>
          <cell r="N49">
            <v>37216</v>
          </cell>
          <cell r="O49">
            <v>7380</v>
          </cell>
          <cell r="P49">
            <v>318156</v>
          </cell>
          <cell r="Q49">
            <v>-204237</v>
          </cell>
          <cell r="R49">
            <v>0</v>
          </cell>
          <cell r="S49">
            <v>43083</v>
          </cell>
          <cell r="T49">
            <v>49052</v>
          </cell>
          <cell r="U49">
            <v>0</v>
          </cell>
          <cell r="V49">
            <v>0</v>
          </cell>
          <cell r="W49">
            <v>189148</v>
          </cell>
          <cell r="X49">
            <v>189148</v>
          </cell>
          <cell r="Y49">
            <v>22535</v>
          </cell>
          <cell r="Z49">
            <v>0</v>
          </cell>
          <cell r="AA49">
            <v>0</v>
          </cell>
          <cell r="AB49">
            <v>-124442</v>
          </cell>
          <cell r="AC49">
            <v>37118289</v>
          </cell>
        </row>
        <row r="50">
          <cell r="A50">
            <v>36511</v>
          </cell>
          <cell r="B50">
            <v>935244</v>
          </cell>
          <cell r="C50">
            <v>274043</v>
          </cell>
          <cell r="D50">
            <v>9309</v>
          </cell>
          <cell r="E50">
            <v>399393</v>
          </cell>
          <cell r="F50">
            <v>-477847</v>
          </cell>
          <cell r="G50">
            <v>-276713</v>
          </cell>
          <cell r="H50">
            <v>135680</v>
          </cell>
          <cell r="I50">
            <v>204846</v>
          </cell>
          <cell r="J50">
            <v>-109433</v>
          </cell>
          <cell r="K50">
            <v>-183219</v>
          </cell>
          <cell r="L50" t="str">
            <v>N/A</v>
          </cell>
          <cell r="M50">
            <v>75760</v>
          </cell>
          <cell r="N50">
            <v>31524</v>
          </cell>
          <cell r="O50">
            <v>5000</v>
          </cell>
          <cell r="P50">
            <v>301539</v>
          </cell>
          <cell r="Q50">
            <v>-201273</v>
          </cell>
          <cell r="R50">
            <v>4958</v>
          </cell>
          <cell r="S50">
            <v>40320</v>
          </cell>
          <cell r="T50">
            <v>53871</v>
          </cell>
          <cell r="U50">
            <v>0</v>
          </cell>
          <cell r="V50">
            <v>0</v>
          </cell>
          <cell r="W50">
            <v>181294</v>
          </cell>
          <cell r="X50">
            <v>181294</v>
          </cell>
          <cell r="Y50">
            <v>10000</v>
          </cell>
          <cell r="Z50">
            <v>0</v>
          </cell>
          <cell r="AA50">
            <v>0</v>
          </cell>
          <cell r="AB50">
            <v>-140184</v>
          </cell>
          <cell r="AC50">
            <v>36762350</v>
          </cell>
        </row>
        <row r="51">
          <cell r="A51">
            <v>36512</v>
          </cell>
          <cell r="B51">
            <v>935244</v>
          </cell>
          <cell r="C51">
            <v>274043</v>
          </cell>
          <cell r="D51">
            <v>9309</v>
          </cell>
          <cell r="E51">
            <v>399393</v>
          </cell>
          <cell r="F51">
            <v>-477847</v>
          </cell>
          <cell r="G51">
            <v>-276713</v>
          </cell>
          <cell r="H51">
            <v>135680</v>
          </cell>
          <cell r="I51">
            <v>204846</v>
          </cell>
          <cell r="J51">
            <v>-109433</v>
          </cell>
          <cell r="K51">
            <v>-183219</v>
          </cell>
          <cell r="L51" t="str">
            <v>N/A</v>
          </cell>
          <cell r="M51">
            <v>75760</v>
          </cell>
          <cell r="N51">
            <v>31524</v>
          </cell>
          <cell r="O51">
            <v>5000</v>
          </cell>
          <cell r="P51">
            <v>301539</v>
          </cell>
          <cell r="Q51">
            <v>-201273</v>
          </cell>
          <cell r="R51">
            <v>4958</v>
          </cell>
          <cell r="S51">
            <v>40320</v>
          </cell>
          <cell r="T51">
            <v>53871</v>
          </cell>
          <cell r="U51">
            <v>0</v>
          </cell>
          <cell r="V51">
            <v>0</v>
          </cell>
          <cell r="W51">
            <v>181294</v>
          </cell>
          <cell r="X51">
            <v>181294</v>
          </cell>
          <cell r="Y51">
            <v>10000</v>
          </cell>
          <cell r="Z51">
            <v>0</v>
          </cell>
          <cell r="AA51">
            <v>35698</v>
          </cell>
          <cell r="AB51">
            <v>-108873</v>
          </cell>
          <cell r="AC51">
            <v>36405361</v>
          </cell>
        </row>
        <row r="52">
          <cell r="A52">
            <v>36513</v>
          </cell>
          <cell r="B52">
            <v>935244</v>
          </cell>
          <cell r="C52">
            <v>274043</v>
          </cell>
          <cell r="D52">
            <v>9309</v>
          </cell>
          <cell r="E52">
            <v>399393</v>
          </cell>
          <cell r="F52">
            <v>-477847</v>
          </cell>
          <cell r="G52">
            <v>-276713</v>
          </cell>
          <cell r="H52">
            <v>135680</v>
          </cell>
          <cell r="I52">
            <v>204846</v>
          </cell>
          <cell r="J52">
            <v>-109433</v>
          </cell>
          <cell r="K52">
            <v>-183219</v>
          </cell>
          <cell r="L52" t="str">
            <v>N/A</v>
          </cell>
          <cell r="M52">
            <v>75760</v>
          </cell>
          <cell r="N52">
            <v>31524</v>
          </cell>
          <cell r="O52">
            <v>5000</v>
          </cell>
          <cell r="P52">
            <v>301539</v>
          </cell>
          <cell r="Q52">
            <v>-201273</v>
          </cell>
          <cell r="R52">
            <v>4958</v>
          </cell>
          <cell r="S52">
            <v>40320</v>
          </cell>
          <cell r="T52">
            <v>53871</v>
          </cell>
          <cell r="U52">
            <v>0</v>
          </cell>
          <cell r="V52">
            <v>0</v>
          </cell>
          <cell r="W52">
            <v>181294</v>
          </cell>
          <cell r="X52">
            <v>181294</v>
          </cell>
          <cell r="Y52">
            <v>10000</v>
          </cell>
          <cell r="Z52">
            <v>0</v>
          </cell>
          <cell r="AA52">
            <v>0</v>
          </cell>
          <cell r="AB52">
            <v>-106616</v>
          </cell>
          <cell r="AC52">
            <v>35961985</v>
          </cell>
        </row>
        <row r="53">
          <cell r="A53">
            <v>36514</v>
          </cell>
          <cell r="B53">
            <v>910344</v>
          </cell>
          <cell r="C53">
            <v>296425</v>
          </cell>
          <cell r="D53">
            <v>0</v>
          </cell>
          <cell r="E53">
            <v>333208</v>
          </cell>
          <cell r="F53">
            <v>-419638</v>
          </cell>
          <cell r="G53">
            <v>-268354</v>
          </cell>
          <cell r="H53">
            <v>109491</v>
          </cell>
          <cell r="I53">
            <v>183299</v>
          </cell>
          <cell r="J53">
            <v>-49993</v>
          </cell>
          <cell r="K53">
            <v>-176210</v>
          </cell>
          <cell r="L53">
            <v>139374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-175995</v>
          </cell>
          <cell r="R53">
            <v>0</v>
          </cell>
          <cell r="S53">
            <v>25404</v>
          </cell>
          <cell r="T53">
            <v>33361</v>
          </cell>
          <cell r="U53">
            <v>0</v>
          </cell>
          <cell r="V53">
            <v>0</v>
          </cell>
          <cell r="W53">
            <v>156532</v>
          </cell>
          <cell r="X53">
            <v>156532</v>
          </cell>
          <cell r="Y53">
            <v>18809</v>
          </cell>
          <cell r="Z53">
            <v>0</v>
          </cell>
          <cell r="AA53">
            <v>0</v>
          </cell>
          <cell r="AB53">
            <v>-233848</v>
          </cell>
          <cell r="AC53">
            <v>35480811</v>
          </cell>
        </row>
        <row r="54">
          <cell r="A54">
            <v>36515</v>
          </cell>
          <cell r="B54">
            <v>926999</v>
          </cell>
          <cell r="C54">
            <v>326710</v>
          </cell>
          <cell r="D54">
            <v>15067</v>
          </cell>
          <cell r="E54">
            <v>339421</v>
          </cell>
          <cell r="F54">
            <v>-363582</v>
          </cell>
          <cell r="G54">
            <v>-211749</v>
          </cell>
          <cell r="H54">
            <v>121813</v>
          </cell>
          <cell r="I54">
            <v>194717</v>
          </cell>
          <cell r="J54">
            <v>6099</v>
          </cell>
          <cell r="K54">
            <v>-124563</v>
          </cell>
          <cell r="L54">
            <v>124667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-155093</v>
          </cell>
          <cell r="R54">
            <v>0</v>
          </cell>
          <cell r="S54">
            <v>25404</v>
          </cell>
          <cell r="T54">
            <v>46122</v>
          </cell>
          <cell r="U54">
            <v>0</v>
          </cell>
          <cell r="V54">
            <v>0</v>
          </cell>
          <cell r="W54">
            <v>176847</v>
          </cell>
          <cell r="X54">
            <v>176847</v>
          </cell>
          <cell r="Y54">
            <v>15000</v>
          </cell>
          <cell r="Z54">
            <v>0</v>
          </cell>
          <cell r="AA54">
            <v>0</v>
          </cell>
          <cell r="AB54">
            <v>-217177</v>
          </cell>
          <cell r="AC54">
            <v>34927776</v>
          </cell>
        </row>
        <row r="55">
          <cell r="A55">
            <v>36516</v>
          </cell>
          <cell r="B55">
            <v>941834</v>
          </cell>
          <cell r="C55">
            <v>296633</v>
          </cell>
          <cell r="D55">
            <v>11959</v>
          </cell>
          <cell r="E55">
            <v>326368</v>
          </cell>
          <cell r="F55">
            <v>-389052</v>
          </cell>
          <cell r="G55">
            <v>-191366</v>
          </cell>
          <cell r="H55">
            <v>136586</v>
          </cell>
          <cell r="I55">
            <v>218427</v>
          </cell>
          <cell r="J55">
            <v>-14109</v>
          </cell>
          <cell r="K55">
            <v>-99973</v>
          </cell>
          <cell r="L55">
            <v>143628</v>
          </cell>
          <cell r="M55">
            <v>17032</v>
          </cell>
          <cell r="N55">
            <v>96600</v>
          </cell>
          <cell r="O55">
            <v>0</v>
          </cell>
          <cell r="P55">
            <v>289886</v>
          </cell>
          <cell r="Q55">
            <v>-181884</v>
          </cell>
          <cell r="R55">
            <v>2480</v>
          </cell>
          <cell r="S55">
            <v>27443</v>
          </cell>
          <cell r="T55">
            <v>72943</v>
          </cell>
          <cell r="U55">
            <v>0</v>
          </cell>
          <cell r="V55">
            <v>0</v>
          </cell>
          <cell r="W55">
            <v>158571</v>
          </cell>
          <cell r="X55">
            <v>158571</v>
          </cell>
          <cell r="Y55">
            <v>23279</v>
          </cell>
          <cell r="Z55">
            <v>0</v>
          </cell>
          <cell r="AA55">
            <v>0</v>
          </cell>
          <cell r="AB55">
            <v>-188425</v>
          </cell>
          <cell r="AC55">
            <v>34394722</v>
          </cell>
        </row>
        <row r="56">
          <cell r="A56">
            <v>36517</v>
          </cell>
          <cell r="B56">
            <v>931471</v>
          </cell>
          <cell r="C56">
            <v>301792</v>
          </cell>
          <cell r="D56">
            <v>21480</v>
          </cell>
          <cell r="E56">
            <v>265784</v>
          </cell>
          <cell r="F56">
            <v>-391467</v>
          </cell>
          <cell r="G56">
            <v>-206875</v>
          </cell>
          <cell r="H56">
            <v>149358</v>
          </cell>
          <cell r="I56">
            <v>207928</v>
          </cell>
          <cell r="J56">
            <v>-33778</v>
          </cell>
          <cell r="K56">
            <v>-116103</v>
          </cell>
          <cell r="L56">
            <v>145813</v>
          </cell>
          <cell r="M56">
            <v>19120</v>
          </cell>
          <cell r="N56">
            <v>103818</v>
          </cell>
          <cell r="O56">
            <v>0</v>
          </cell>
          <cell r="P56">
            <v>279643</v>
          </cell>
          <cell r="Q56">
            <v>-146648</v>
          </cell>
          <cell r="R56">
            <v>0</v>
          </cell>
          <cell r="S56">
            <v>27527</v>
          </cell>
          <cell r="T56">
            <v>33218</v>
          </cell>
          <cell r="U56">
            <v>0</v>
          </cell>
          <cell r="V56">
            <v>0</v>
          </cell>
          <cell r="W56">
            <v>178428</v>
          </cell>
          <cell r="X56">
            <v>178428</v>
          </cell>
          <cell r="Y56">
            <v>23808</v>
          </cell>
          <cell r="Z56">
            <v>0</v>
          </cell>
          <cell r="AA56">
            <v>3276</v>
          </cell>
          <cell r="AB56">
            <v>-233637</v>
          </cell>
          <cell r="AC56">
            <v>33821041</v>
          </cell>
        </row>
        <row r="57">
          <cell r="A57">
            <v>36518</v>
          </cell>
          <cell r="B57">
            <v>931471</v>
          </cell>
          <cell r="C57">
            <v>301792</v>
          </cell>
          <cell r="D57">
            <v>21480</v>
          </cell>
          <cell r="E57">
            <v>265784</v>
          </cell>
          <cell r="F57">
            <v>-391467</v>
          </cell>
          <cell r="G57">
            <v>-206875</v>
          </cell>
          <cell r="H57">
            <v>149358</v>
          </cell>
          <cell r="I57">
            <v>207928</v>
          </cell>
          <cell r="J57">
            <v>-33778</v>
          </cell>
          <cell r="K57">
            <v>-116103</v>
          </cell>
          <cell r="L57">
            <v>145813</v>
          </cell>
          <cell r="M57">
            <v>19120</v>
          </cell>
          <cell r="N57">
            <v>103818</v>
          </cell>
          <cell r="O57">
            <v>0</v>
          </cell>
          <cell r="P57">
            <v>279643</v>
          </cell>
          <cell r="Q57">
            <v>-146648</v>
          </cell>
          <cell r="R57">
            <v>0</v>
          </cell>
          <cell r="S57">
            <v>27527</v>
          </cell>
          <cell r="T57">
            <v>33218</v>
          </cell>
          <cell r="U57">
            <v>0</v>
          </cell>
          <cell r="V57">
            <v>0</v>
          </cell>
          <cell r="W57">
            <v>178428</v>
          </cell>
          <cell r="X57">
            <v>178428</v>
          </cell>
          <cell r="Y57">
            <v>23808</v>
          </cell>
          <cell r="Z57">
            <v>0</v>
          </cell>
          <cell r="AA57">
            <v>0</v>
          </cell>
          <cell r="AB57">
            <v>-143068</v>
          </cell>
          <cell r="AC57">
            <v>33339958</v>
          </cell>
        </row>
        <row r="58">
          <cell r="A58">
            <v>36519</v>
          </cell>
          <cell r="B58">
            <v>931471</v>
          </cell>
          <cell r="C58">
            <v>301792</v>
          </cell>
          <cell r="D58">
            <v>21480</v>
          </cell>
          <cell r="E58">
            <v>265784</v>
          </cell>
          <cell r="F58">
            <v>-391467</v>
          </cell>
          <cell r="G58">
            <v>-206875</v>
          </cell>
          <cell r="H58">
            <v>149358</v>
          </cell>
          <cell r="I58">
            <v>207928</v>
          </cell>
          <cell r="J58">
            <v>-33778</v>
          </cell>
          <cell r="K58">
            <v>-116103</v>
          </cell>
          <cell r="L58">
            <v>145813</v>
          </cell>
          <cell r="M58">
            <v>19120</v>
          </cell>
          <cell r="N58">
            <v>103818</v>
          </cell>
          <cell r="O58">
            <v>0</v>
          </cell>
          <cell r="P58">
            <v>279643</v>
          </cell>
          <cell r="Q58">
            <v>-146648</v>
          </cell>
          <cell r="R58">
            <v>0</v>
          </cell>
          <cell r="S58">
            <v>27527</v>
          </cell>
          <cell r="T58">
            <v>33218</v>
          </cell>
          <cell r="U58">
            <v>0</v>
          </cell>
          <cell r="V58">
            <v>0</v>
          </cell>
          <cell r="W58">
            <v>178428</v>
          </cell>
          <cell r="X58">
            <v>178428</v>
          </cell>
          <cell r="Y58">
            <v>23808</v>
          </cell>
          <cell r="Z58">
            <v>0</v>
          </cell>
          <cell r="AA58">
            <v>0</v>
          </cell>
          <cell r="AB58">
            <v>-128896</v>
          </cell>
          <cell r="AC58">
            <v>32873066</v>
          </cell>
        </row>
        <row r="59">
          <cell r="A59">
            <v>36520</v>
          </cell>
          <cell r="B59">
            <v>931471</v>
          </cell>
          <cell r="C59">
            <v>301792</v>
          </cell>
          <cell r="D59">
            <v>21480</v>
          </cell>
          <cell r="E59">
            <v>265784</v>
          </cell>
          <cell r="F59">
            <v>-391467</v>
          </cell>
          <cell r="G59">
            <v>-206875</v>
          </cell>
          <cell r="H59">
            <v>149358</v>
          </cell>
          <cell r="I59">
            <v>207928</v>
          </cell>
          <cell r="J59">
            <v>-33778</v>
          </cell>
          <cell r="K59">
            <v>-116103</v>
          </cell>
          <cell r="L59">
            <v>145813</v>
          </cell>
          <cell r="M59">
            <v>19120</v>
          </cell>
          <cell r="N59">
            <v>103818</v>
          </cell>
          <cell r="O59">
            <v>0</v>
          </cell>
          <cell r="P59">
            <v>279643</v>
          </cell>
          <cell r="Q59">
            <v>-146648</v>
          </cell>
          <cell r="R59">
            <v>0</v>
          </cell>
          <cell r="S59">
            <v>27527</v>
          </cell>
          <cell r="T59">
            <v>33218</v>
          </cell>
          <cell r="U59">
            <v>0</v>
          </cell>
          <cell r="V59">
            <v>0</v>
          </cell>
          <cell r="W59">
            <v>178428</v>
          </cell>
          <cell r="X59">
            <v>178428</v>
          </cell>
          <cell r="Y59">
            <v>23808</v>
          </cell>
          <cell r="Z59">
            <v>0</v>
          </cell>
          <cell r="AA59">
            <v>0</v>
          </cell>
          <cell r="AB59">
            <v>-128645</v>
          </cell>
          <cell r="AC59">
            <v>32406470</v>
          </cell>
        </row>
        <row r="60">
          <cell r="A60">
            <v>36521</v>
          </cell>
          <cell r="B60">
            <v>961101</v>
          </cell>
          <cell r="C60">
            <v>312802</v>
          </cell>
          <cell r="D60">
            <v>5138</v>
          </cell>
          <cell r="E60">
            <v>341442</v>
          </cell>
          <cell r="F60">
            <v>-361512</v>
          </cell>
          <cell r="G60">
            <v>-240050</v>
          </cell>
          <cell r="H60">
            <v>125134</v>
          </cell>
          <cell r="I60">
            <v>175079</v>
          </cell>
          <cell r="J60">
            <v>-17094</v>
          </cell>
          <cell r="K60">
            <v>-152243</v>
          </cell>
          <cell r="L60">
            <v>132992</v>
          </cell>
          <cell r="M60">
            <v>27083</v>
          </cell>
          <cell r="N60">
            <v>31860</v>
          </cell>
          <cell r="O60">
            <v>0</v>
          </cell>
          <cell r="P60">
            <v>244594</v>
          </cell>
          <cell r="Q60">
            <v>-147687</v>
          </cell>
          <cell r="R60">
            <v>0</v>
          </cell>
          <cell r="S60">
            <v>33377</v>
          </cell>
          <cell r="T60">
            <v>19386</v>
          </cell>
          <cell r="U60">
            <v>0</v>
          </cell>
          <cell r="V60">
            <v>0</v>
          </cell>
          <cell r="W60">
            <v>177069</v>
          </cell>
          <cell r="X60">
            <v>177069</v>
          </cell>
          <cell r="Y60">
            <v>12000</v>
          </cell>
          <cell r="Z60">
            <v>0</v>
          </cell>
          <cell r="AA60">
            <v>0</v>
          </cell>
          <cell r="AB60">
            <v>-192500</v>
          </cell>
          <cell r="AC60">
            <v>31876057</v>
          </cell>
        </row>
        <row r="61">
          <cell r="A61">
            <v>36522</v>
          </cell>
          <cell r="B61">
            <v>871125</v>
          </cell>
          <cell r="C61">
            <v>373398</v>
          </cell>
          <cell r="D61">
            <v>15938</v>
          </cell>
          <cell r="E61">
            <v>254114</v>
          </cell>
          <cell r="F61">
            <v>-473833</v>
          </cell>
          <cell r="G61">
            <v>-357613</v>
          </cell>
          <cell r="H61">
            <v>142337</v>
          </cell>
          <cell r="I61">
            <v>180560</v>
          </cell>
          <cell r="J61">
            <v>-84831</v>
          </cell>
          <cell r="K61">
            <v>-264852</v>
          </cell>
          <cell r="L61">
            <v>146690</v>
          </cell>
          <cell r="M61">
            <v>0</v>
          </cell>
          <cell r="N61">
            <v>25101</v>
          </cell>
          <cell r="O61">
            <v>0</v>
          </cell>
          <cell r="P61">
            <v>261081</v>
          </cell>
          <cell r="Q61">
            <v>-192416</v>
          </cell>
          <cell r="R61">
            <v>1483</v>
          </cell>
          <cell r="S61">
            <v>27517</v>
          </cell>
          <cell r="T61">
            <v>13625</v>
          </cell>
          <cell r="U61">
            <v>0</v>
          </cell>
          <cell r="V61">
            <v>0</v>
          </cell>
          <cell r="W61">
            <v>176848</v>
          </cell>
          <cell r="X61">
            <v>176848</v>
          </cell>
          <cell r="Y61">
            <v>17603</v>
          </cell>
          <cell r="Z61">
            <v>0</v>
          </cell>
          <cell r="AA61">
            <v>0</v>
          </cell>
          <cell r="AB61">
            <v>-186155</v>
          </cell>
          <cell r="AC61">
            <v>31400211</v>
          </cell>
        </row>
        <row r="62">
          <cell r="A62">
            <v>36523</v>
          </cell>
          <cell r="B62">
            <v>879912</v>
          </cell>
          <cell r="C62">
            <v>370734</v>
          </cell>
          <cell r="D62">
            <v>11248</v>
          </cell>
          <cell r="E62">
            <v>310658</v>
          </cell>
          <cell r="F62">
            <v>-474652</v>
          </cell>
          <cell r="G62">
            <v>-350763</v>
          </cell>
          <cell r="H62">
            <v>129747</v>
          </cell>
          <cell r="I62">
            <v>130672</v>
          </cell>
          <cell r="J62">
            <v>-68407</v>
          </cell>
          <cell r="K62">
            <v>-261024</v>
          </cell>
          <cell r="L62">
            <v>144011</v>
          </cell>
          <cell r="M62">
            <v>17974</v>
          </cell>
          <cell r="N62">
            <v>57257</v>
          </cell>
          <cell r="O62">
            <v>0</v>
          </cell>
          <cell r="P62">
            <v>209564</v>
          </cell>
          <cell r="Q62">
            <v>-185135</v>
          </cell>
          <cell r="R62">
            <v>0</v>
          </cell>
          <cell r="S62">
            <v>56739</v>
          </cell>
          <cell r="T62">
            <v>18842</v>
          </cell>
          <cell r="U62">
            <v>0</v>
          </cell>
          <cell r="V62">
            <v>0</v>
          </cell>
          <cell r="W62">
            <v>157068</v>
          </cell>
          <cell r="X62">
            <v>157068</v>
          </cell>
          <cell r="Y62">
            <v>11500</v>
          </cell>
          <cell r="Z62">
            <v>0</v>
          </cell>
          <cell r="AA62">
            <v>0</v>
          </cell>
          <cell r="AB62">
            <v>-223130</v>
          </cell>
          <cell r="AC62">
            <v>30830053</v>
          </cell>
        </row>
        <row r="63">
          <cell r="A63">
            <v>36524</v>
          </cell>
          <cell r="B63">
            <v>910159</v>
          </cell>
          <cell r="C63">
            <v>393247</v>
          </cell>
          <cell r="D63">
            <v>4419</v>
          </cell>
          <cell r="E63">
            <v>297575</v>
          </cell>
          <cell r="F63">
            <v>-487924</v>
          </cell>
          <cell r="G63">
            <v>-91320</v>
          </cell>
          <cell r="H63">
            <v>137024</v>
          </cell>
          <cell r="I63">
            <v>140822</v>
          </cell>
          <cell r="J63">
            <v>-101353</v>
          </cell>
          <cell r="K63">
            <v>-314201</v>
          </cell>
          <cell r="L63">
            <v>152825</v>
          </cell>
          <cell r="M63">
            <v>7271</v>
          </cell>
          <cell r="N63">
            <v>10117</v>
          </cell>
          <cell r="O63">
            <v>4760</v>
          </cell>
          <cell r="P63">
            <v>258163</v>
          </cell>
          <cell r="Q63">
            <v>-202629</v>
          </cell>
          <cell r="R63">
            <v>2252</v>
          </cell>
          <cell r="S63">
            <v>55657</v>
          </cell>
          <cell r="T63">
            <v>20841</v>
          </cell>
          <cell r="U63">
            <v>0</v>
          </cell>
          <cell r="V63">
            <v>0</v>
          </cell>
          <cell r="W63">
            <v>175453</v>
          </cell>
          <cell r="X63">
            <v>175453</v>
          </cell>
          <cell r="Y63">
            <v>10000</v>
          </cell>
          <cell r="Z63">
            <v>0</v>
          </cell>
          <cell r="AA63">
            <v>0</v>
          </cell>
          <cell r="AB63">
            <v>-230853</v>
          </cell>
          <cell r="AC63">
            <v>30362899</v>
          </cell>
        </row>
        <row r="64">
          <cell r="A64">
            <v>36525</v>
          </cell>
          <cell r="B64">
            <v>876876</v>
          </cell>
          <cell r="C64">
            <v>374152</v>
          </cell>
          <cell r="D64">
            <v>2600</v>
          </cell>
          <cell r="E64">
            <v>304893</v>
          </cell>
          <cell r="F64">
            <v>-510016</v>
          </cell>
          <cell r="G64">
            <v>-409411</v>
          </cell>
          <cell r="H64">
            <v>145948</v>
          </cell>
          <cell r="I64">
            <v>133599</v>
          </cell>
          <cell r="J64">
            <v>-129575</v>
          </cell>
          <cell r="K64">
            <v>-318848</v>
          </cell>
          <cell r="L64">
            <v>152839</v>
          </cell>
          <cell r="M64">
            <v>13812</v>
          </cell>
          <cell r="N64">
            <v>21660</v>
          </cell>
          <cell r="O64">
            <v>8595</v>
          </cell>
          <cell r="P64">
            <v>247864</v>
          </cell>
          <cell r="Q64">
            <v>-199432</v>
          </cell>
          <cell r="R64">
            <v>0</v>
          </cell>
          <cell r="S64">
            <v>61503</v>
          </cell>
          <cell r="T64">
            <v>23855</v>
          </cell>
          <cell r="U64">
            <v>0</v>
          </cell>
          <cell r="V64">
            <v>0</v>
          </cell>
          <cell r="W64">
            <v>171120</v>
          </cell>
          <cell r="X64">
            <v>171120</v>
          </cell>
          <cell r="Y64">
            <v>10000</v>
          </cell>
          <cell r="Z64">
            <v>0</v>
          </cell>
          <cell r="AA64">
            <v>0</v>
          </cell>
          <cell r="AB64">
            <v>-191172</v>
          </cell>
          <cell r="AC64">
            <v>29669765</v>
          </cell>
        </row>
        <row r="65">
          <cell r="A65">
            <v>36526</v>
          </cell>
          <cell r="B65">
            <v>828198</v>
          </cell>
          <cell r="C65">
            <v>387432</v>
          </cell>
          <cell r="D65">
            <v>0</v>
          </cell>
          <cell r="E65">
            <v>226995</v>
          </cell>
          <cell r="F65">
            <v>-474659</v>
          </cell>
          <cell r="G65">
            <v>-356004</v>
          </cell>
          <cell r="H65">
            <v>178969</v>
          </cell>
          <cell r="I65">
            <v>6336</v>
          </cell>
          <cell r="J65">
            <v>-96075</v>
          </cell>
          <cell r="K65">
            <v>-269430</v>
          </cell>
          <cell r="L65" t="str">
            <v>N/A</v>
          </cell>
          <cell r="M65">
            <v>5124</v>
          </cell>
          <cell r="N65">
            <v>121380</v>
          </cell>
          <cell r="O65">
            <v>42886</v>
          </cell>
          <cell r="P65">
            <v>161379</v>
          </cell>
          <cell r="Q65">
            <v>-191025</v>
          </cell>
          <cell r="R65">
            <v>0</v>
          </cell>
          <cell r="S65">
            <v>101643</v>
          </cell>
          <cell r="T65">
            <v>17166</v>
          </cell>
          <cell r="U65">
            <v>32674</v>
          </cell>
          <cell r="V65">
            <v>8487</v>
          </cell>
          <cell r="W65">
            <v>149521</v>
          </cell>
          <cell r="X65">
            <v>141034</v>
          </cell>
          <cell r="Y65">
            <v>0</v>
          </cell>
          <cell r="Z65">
            <v>0</v>
          </cell>
          <cell r="AA65">
            <v>2438</v>
          </cell>
          <cell r="AB65">
            <v>-145651</v>
          </cell>
          <cell r="AC65">
            <v>29384728</v>
          </cell>
        </row>
        <row r="66">
          <cell r="A66">
            <v>36527</v>
          </cell>
          <cell r="B66">
            <v>892199</v>
          </cell>
          <cell r="C66">
            <v>389454</v>
          </cell>
          <cell r="D66">
            <v>0</v>
          </cell>
          <cell r="E66">
            <v>273854</v>
          </cell>
          <cell r="F66">
            <v>-496801</v>
          </cell>
          <cell r="G66">
            <v>-366724</v>
          </cell>
          <cell r="H66">
            <v>174453</v>
          </cell>
          <cell r="I66">
            <v>62607</v>
          </cell>
          <cell r="J66">
            <v>-110723</v>
          </cell>
          <cell r="K66">
            <v>-275832</v>
          </cell>
          <cell r="L66" t="str">
            <v>N/A</v>
          </cell>
          <cell r="M66">
            <v>45124</v>
          </cell>
          <cell r="N66">
            <v>106289</v>
          </cell>
          <cell r="O66">
            <v>2886</v>
          </cell>
          <cell r="P66">
            <v>186511</v>
          </cell>
          <cell r="Q66">
            <v>-199378</v>
          </cell>
          <cell r="R66">
            <v>0</v>
          </cell>
          <cell r="S66">
            <v>81229</v>
          </cell>
          <cell r="T66">
            <v>21123</v>
          </cell>
          <cell r="U66">
            <v>7489</v>
          </cell>
          <cell r="V66">
            <v>0</v>
          </cell>
          <cell r="W66">
            <v>147749</v>
          </cell>
          <cell r="X66">
            <v>147749</v>
          </cell>
          <cell r="Y66">
            <v>0</v>
          </cell>
          <cell r="Z66">
            <v>0</v>
          </cell>
          <cell r="AA66">
            <v>0</v>
          </cell>
          <cell r="AB66">
            <v>-203871</v>
          </cell>
          <cell r="AC66">
            <v>29056504</v>
          </cell>
        </row>
        <row r="67">
          <cell r="A67">
            <v>36528</v>
          </cell>
          <cell r="B67">
            <v>876876</v>
          </cell>
          <cell r="C67">
            <v>374152</v>
          </cell>
          <cell r="D67">
            <v>2600</v>
          </cell>
          <cell r="E67">
            <v>304893</v>
          </cell>
          <cell r="F67">
            <v>-510016</v>
          </cell>
          <cell r="G67">
            <v>-409411</v>
          </cell>
          <cell r="H67">
            <v>145948</v>
          </cell>
          <cell r="I67">
            <v>133599</v>
          </cell>
          <cell r="J67">
            <v>-129575</v>
          </cell>
          <cell r="K67">
            <v>-318848</v>
          </cell>
          <cell r="L67">
            <v>152839</v>
          </cell>
          <cell r="M67">
            <v>13812</v>
          </cell>
          <cell r="N67">
            <v>21660</v>
          </cell>
          <cell r="O67">
            <v>8595</v>
          </cell>
          <cell r="P67">
            <v>247864</v>
          </cell>
          <cell r="Q67">
            <v>-199432</v>
          </cell>
          <cell r="R67">
            <v>0</v>
          </cell>
          <cell r="S67">
            <v>61503</v>
          </cell>
          <cell r="T67">
            <v>23855</v>
          </cell>
          <cell r="U67">
            <v>0</v>
          </cell>
          <cell r="V67">
            <v>0</v>
          </cell>
          <cell r="W67">
            <v>171120</v>
          </cell>
          <cell r="X67">
            <v>171120</v>
          </cell>
          <cell r="Y67">
            <v>10000</v>
          </cell>
          <cell r="Z67">
            <v>0</v>
          </cell>
          <cell r="AA67">
            <v>0</v>
          </cell>
          <cell r="AB67">
            <v>-281963</v>
          </cell>
          <cell r="AC67">
            <v>28579260</v>
          </cell>
        </row>
        <row r="68">
          <cell r="A68">
            <v>36529</v>
          </cell>
          <cell r="B68">
            <v>863476</v>
          </cell>
          <cell r="C68">
            <v>392464</v>
          </cell>
          <cell r="D68">
            <v>0</v>
          </cell>
          <cell r="E68">
            <v>302694</v>
          </cell>
          <cell r="F68">
            <v>-510111</v>
          </cell>
          <cell r="G68">
            <v>-391809</v>
          </cell>
          <cell r="H68">
            <v>180005</v>
          </cell>
          <cell r="I68">
            <v>76281</v>
          </cell>
          <cell r="J68">
            <v>-80760</v>
          </cell>
          <cell r="K68">
            <v>-284124</v>
          </cell>
          <cell r="L68">
            <v>146679</v>
          </cell>
          <cell r="M68">
            <v>27868</v>
          </cell>
          <cell r="N68">
            <v>0</v>
          </cell>
          <cell r="O68">
            <v>0</v>
          </cell>
          <cell r="P68">
            <v>193258</v>
          </cell>
          <cell r="Q68">
            <v>-209567</v>
          </cell>
          <cell r="R68">
            <v>0</v>
          </cell>
          <cell r="S68">
            <v>0</v>
          </cell>
          <cell r="T68">
            <v>21123</v>
          </cell>
          <cell r="U68">
            <v>0</v>
          </cell>
          <cell r="V68">
            <v>0</v>
          </cell>
          <cell r="W68">
            <v>156736</v>
          </cell>
          <cell r="X68">
            <v>156736</v>
          </cell>
          <cell r="Y68">
            <v>0</v>
          </cell>
          <cell r="Z68">
            <v>0</v>
          </cell>
          <cell r="AA68">
            <v>0</v>
          </cell>
          <cell r="AB68">
            <v>-189652</v>
          </cell>
          <cell r="AC68">
            <v>28195042</v>
          </cell>
        </row>
        <row r="69">
          <cell r="A69">
            <v>36530</v>
          </cell>
          <cell r="B69">
            <v>817127</v>
          </cell>
          <cell r="C69">
            <v>381268</v>
          </cell>
          <cell r="D69">
            <v>22551</v>
          </cell>
          <cell r="E69">
            <v>283946</v>
          </cell>
          <cell r="F69">
            <v>-460895</v>
          </cell>
          <cell r="G69">
            <v>-316728</v>
          </cell>
          <cell r="H69">
            <v>165220</v>
          </cell>
          <cell r="I69">
            <v>146205</v>
          </cell>
          <cell r="J69">
            <v>-46085</v>
          </cell>
          <cell r="K69">
            <v>-221885</v>
          </cell>
          <cell r="L69">
            <v>157849</v>
          </cell>
          <cell r="M69">
            <v>0</v>
          </cell>
          <cell r="N69">
            <v>93201</v>
          </cell>
          <cell r="O69">
            <v>0</v>
          </cell>
          <cell r="P69">
            <v>234078</v>
          </cell>
          <cell r="Q69">
            <v>-181800</v>
          </cell>
          <cell r="R69">
            <v>0</v>
          </cell>
          <cell r="S69">
            <v>34510</v>
          </cell>
          <cell r="T69">
            <v>21404</v>
          </cell>
          <cell r="U69">
            <v>0</v>
          </cell>
          <cell r="V69">
            <v>0</v>
          </cell>
          <cell r="W69">
            <v>151990</v>
          </cell>
          <cell r="X69">
            <v>151990</v>
          </cell>
          <cell r="Y69">
            <v>15000</v>
          </cell>
          <cell r="Z69">
            <v>0</v>
          </cell>
          <cell r="AA69">
            <v>11233</v>
          </cell>
          <cell r="AB69">
            <v>-260282</v>
          </cell>
          <cell r="AC69">
            <v>27701809</v>
          </cell>
        </row>
        <row r="70">
          <cell r="A70">
            <v>36531</v>
          </cell>
          <cell r="B70">
            <v>895200</v>
          </cell>
          <cell r="C70">
            <v>330053</v>
          </cell>
          <cell r="D70">
            <v>50180</v>
          </cell>
          <cell r="E70">
            <v>332479</v>
          </cell>
          <cell r="F70">
            <v>-468566</v>
          </cell>
          <cell r="G70">
            <v>-243124</v>
          </cell>
          <cell r="H70">
            <v>177857</v>
          </cell>
          <cell r="I70">
            <v>176019</v>
          </cell>
          <cell r="J70">
            <v>-76333</v>
          </cell>
          <cell r="K70">
            <v>-141015</v>
          </cell>
          <cell r="L70">
            <v>157782</v>
          </cell>
          <cell r="M70">
            <v>0</v>
          </cell>
          <cell r="N70">
            <v>108919</v>
          </cell>
          <cell r="O70">
            <v>0</v>
          </cell>
          <cell r="P70">
            <v>267606</v>
          </cell>
          <cell r="Q70">
            <v>-182861</v>
          </cell>
          <cell r="R70">
            <v>44622</v>
          </cell>
          <cell r="S70">
            <v>30332</v>
          </cell>
          <cell r="T70">
            <v>32615</v>
          </cell>
          <cell r="U70">
            <v>0</v>
          </cell>
          <cell r="V70">
            <v>0</v>
          </cell>
          <cell r="W70">
            <v>159015</v>
          </cell>
          <cell r="X70">
            <v>159015</v>
          </cell>
          <cell r="Y70">
            <v>22400</v>
          </cell>
          <cell r="Z70">
            <v>0</v>
          </cell>
          <cell r="AA70">
            <v>0</v>
          </cell>
          <cell r="AB70">
            <v>-258549</v>
          </cell>
          <cell r="AC70">
            <v>27162417</v>
          </cell>
        </row>
        <row r="71">
          <cell r="A71">
            <v>36532</v>
          </cell>
          <cell r="B71">
            <v>871807</v>
          </cell>
          <cell r="C71">
            <v>304306</v>
          </cell>
          <cell r="D71">
            <v>48287</v>
          </cell>
          <cell r="E71">
            <v>336705</v>
          </cell>
          <cell r="F71">
            <v>-453032</v>
          </cell>
          <cell r="G71">
            <v>-211577</v>
          </cell>
          <cell r="H71">
            <v>159084</v>
          </cell>
          <cell r="I71">
            <v>169121</v>
          </cell>
          <cell r="J71">
            <v>-76174</v>
          </cell>
          <cell r="K71">
            <v>-128221</v>
          </cell>
          <cell r="L71">
            <v>157659</v>
          </cell>
          <cell r="M71">
            <v>0</v>
          </cell>
          <cell r="N71">
            <v>115376</v>
          </cell>
          <cell r="O71">
            <v>0</v>
          </cell>
          <cell r="P71">
            <v>271805</v>
          </cell>
          <cell r="Q71">
            <v>-173658</v>
          </cell>
          <cell r="R71">
            <v>59496</v>
          </cell>
          <cell r="S71">
            <v>35290</v>
          </cell>
          <cell r="T71">
            <v>36252</v>
          </cell>
          <cell r="U71">
            <v>0</v>
          </cell>
          <cell r="V71">
            <v>0</v>
          </cell>
          <cell r="W71">
            <v>152052</v>
          </cell>
          <cell r="X71">
            <v>152052</v>
          </cell>
          <cell r="Y71">
            <v>23786</v>
          </cell>
          <cell r="Z71">
            <v>0</v>
          </cell>
          <cell r="AA71">
            <v>28818</v>
          </cell>
          <cell r="AB71">
            <v>-215781</v>
          </cell>
          <cell r="AC71">
            <v>26694403</v>
          </cell>
        </row>
        <row r="72">
          <cell r="A72">
            <v>36533</v>
          </cell>
          <cell r="B72">
            <v>884019</v>
          </cell>
          <cell r="C72">
            <v>318616</v>
          </cell>
          <cell r="D72">
            <v>22314</v>
          </cell>
          <cell r="E72">
            <v>243006</v>
          </cell>
          <cell r="F72">
            <v>-468739</v>
          </cell>
          <cell r="G72">
            <v>-266008</v>
          </cell>
          <cell r="H72">
            <v>149001</v>
          </cell>
          <cell r="I72">
            <v>121963</v>
          </cell>
          <cell r="J72">
            <v>-76361</v>
          </cell>
          <cell r="K72">
            <v>-181355</v>
          </cell>
          <cell r="L72">
            <v>156193</v>
          </cell>
          <cell r="M72">
            <v>5000</v>
          </cell>
          <cell r="N72">
            <v>211392</v>
          </cell>
          <cell r="O72">
            <v>3915</v>
          </cell>
          <cell r="P72">
            <v>244264</v>
          </cell>
          <cell r="Q72">
            <v>-189461</v>
          </cell>
          <cell r="R72">
            <v>59449</v>
          </cell>
          <cell r="S72">
            <v>54519</v>
          </cell>
          <cell r="T72">
            <v>20244</v>
          </cell>
          <cell r="U72">
            <v>0</v>
          </cell>
          <cell r="V72">
            <v>0</v>
          </cell>
          <cell r="W72">
            <v>155513</v>
          </cell>
          <cell r="X72">
            <v>155513</v>
          </cell>
          <cell r="Y72">
            <v>8400</v>
          </cell>
          <cell r="Z72">
            <v>0</v>
          </cell>
          <cell r="AA72">
            <v>14965</v>
          </cell>
          <cell r="AB72">
            <v>-201155</v>
          </cell>
          <cell r="AC72">
            <v>26540191</v>
          </cell>
        </row>
        <row r="73">
          <cell r="A73">
            <v>36534</v>
          </cell>
          <cell r="B73">
            <v>863087</v>
          </cell>
          <cell r="C73">
            <v>320552</v>
          </cell>
          <cell r="D73">
            <v>21271</v>
          </cell>
          <cell r="E73">
            <v>202545</v>
          </cell>
          <cell r="F73">
            <v>-464922</v>
          </cell>
          <cell r="G73">
            <v>-270190</v>
          </cell>
          <cell r="H73">
            <v>134458</v>
          </cell>
          <cell r="I73">
            <v>118145</v>
          </cell>
          <cell r="J73">
            <v>-78300</v>
          </cell>
          <cell r="K73">
            <v>-188402</v>
          </cell>
          <cell r="L73">
            <v>153211</v>
          </cell>
          <cell r="M73">
            <v>425075</v>
          </cell>
          <cell r="N73">
            <v>786913</v>
          </cell>
          <cell r="O73">
            <v>3915</v>
          </cell>
          <cell r="P73">
            <v>250348</v>
          </cell>
          <cell r="Q73">
            <v>-197889</v>
          </cell>
          <cell r="R73">
            <v>59433</v>
          </cell>
          <cell r="S73">
            <v>56390</v>
          </cell>
          <cell r="T73">
            <v>20244</v>
          </cell>
          <cell r="U73">
            <v>0</v>
          </cell>
          <cell r="V73">
            <v>0</v>
          </cell>
          <cell r="W73">
            <v>156227</v>
          </cell>
          <cell r="X73">
            <v>156227</v>
          </cell>
          <cell r="Y73">
            <v>5732</v>
          </cell>
          <cell r="Z73">
            <v>0</v>
          </cell>
          <cell r="AA73">
            <v>20090</v>
          </cell>
          <cell r="AB73">
            <v>-155565</v>
          </cell>
          <cell r="AC73">
            <v>26162532</v>
          </cell>
        </row>
        <row r="74">
          <cell r="A74">
            <v>36535</v>
          </cell>
          <cell r="B74">
            <v>804615</v>
          </cell>
          <cell r="C74">
            <v>321339</v>
          </cell>
          <cell r="D74">
            <v>20900</v>
          </cell>
          <cell r="E74">
            <v>257913</v>
          </cell>
          <cell r="F74">
            <v>-456930</v>
          </cell>
          <cell r="G74">
            <v>-290286</v>
          </cell>
          <cell r="H74">
            <v>128284</v>
          </cell>
          <cell r="I74">
            <v>117568</v>
          </cell>
          <cell r="J74">
            <v>-94555</v>
          </cell>
          <cell r="K74">
            <v>-208476</v>
          </cell>
          <cell r="L74">
            <v>152431</v>
          </cell>
          <cell r="M74">
            <v>0</v>
          </cell>
          <cell r="N74">
            <v>115658</v>
          </cell>
          <cell r="O74">
            <v>3915</v>
          </cell>
          <cell r="P74">
            <v>248667</v>
          </cell>
          <cell r="Q74">
            <v>-197214</v>
          </cell>
          <cell r="R74">
            <v>59495</v>
          </cell>
          <cell r="S74">
            <v>56390</v>
          </cell>
          <cell r="T74">
            <v>20244</v>
          </cell>
          <cell r="U74">
            <v>0</v>
          </cell>
          <cell r="V74">
            <v>0</v>
          </cell>
          <cell r="W74">
            <v>157129</v>
          </cell>
          <cell r="X74">
            <v>157129</v>
          </cell>
          <cell r="Y74">
            <v>4253</v>
          </cell>
          <cell r="Z74">
            <v>0</v>
          </cell>
          <cell r="AA74">
            <v>4815</v>
          </cell>
          <cell r="AB74">
            <v>-152215</v>
          </cell>
          <cell r="AC74">
            <v>25747484</v>
          </cell>
        </row>
        <row r="75">
          <cell r="A75">
            <v>36536</v>
          </cell>
          <cell r="B75">
            <v>819714</v>
          </cell>
          <cell r="C75">
            <v>330891</v>
          </cell>
          <cell r="D75">
            <v>38456</v>
          </cell>
          <cell r="E75">
            <v>250236</v>
          </cell>
          <cell r="F75">
            <v>-482538</v>
          </cell>
          <cell r="G75">
            <v>-289356</v>
          </cell>
          <cell r="H75">
            <v>161017</v>
          </cell>
          <cell r="I75">
            <v>121747</v>
          </cell>
          <cell r="J75">
            <v>-111783</v>
          </cell>
          <cell r="K75">
            <v>-209199</v>
          </cell>
          <cell r="L75">
            <v>148194</v>
          </cell>
          <cell r="M75">
            <v>0</v>
          </cell>
          <cell r="N75">
            <v>127638</v>
          </cell>
          <cell r="O75">
            <v>1584</v>
          </cell>
          <cell r="P75">
            <v>247646</v>
          </cell>
          <cell r="Q75">
            <v>-186069</v>
          </cell>
          <cell r="R75">
            <v>69411</v>
          </cell>
          <cell r="S75">
            <v>55122</v>
          </cell>
          <cell r="T75">
            <v>17895</v>
          </cell>
          <cell r="U75">
            <v>0</v>
          </cell>
          <cell r="V75">
            <v>0</v>
          </cell>
          <cell r="W75">
            <v>156753</v>
          </cell>
          <cell r="X75">
            <v>156753</v>
          </cell>
          <cell r="Y75">
            <v>9900</v>
          </cell>
          <cell r="Z75">
            <v>0</v>
          </cell>
          <cell r="AA75">
            <v>33129</v>
          </cell>
          <cell r="AB75">
            <v>-121770</v>
          </cell>
          <cell r="AC75">
            <v>25454326</v>
          </cell>
        </row>
        <row r="76">
          <cell r="A76">
            <v>36537</v>
          </cell>
          <cell r="B76">
            <v>751732</v>
          </cell>
          <cell r="C76">
            <v>343368</v>
          </cell>
          <cell r="D76">
            <v>25723</v>
          </cell>
          <cell r="E76">
            <v>14526</v>
          </cell>
          <cell r="F76">
            <v>-504408</v>
          </cell>
          <cell r="G76">
            <v>-343203</v>
          </cell>
          <cell r="H76">
            <v>162588</v>
          </cell>
          <cell r="I76">
            <v>111158</v>
          </cell>
          <cell r="J76">
            <v>-146675</v>
          </cell>
          <cell r="K76">
            <v>-224616</v>
          </cell>
          <cell r="L76">
            <v>144150</v>
          </cell>
          <cell r="M76">
            <v>0</v>
          </cell>
          <cell r="N76">
            <v>339293</v>
          </cell>
          <cell r="O76">
            <v>0</v>
          </cell>
          <cell r="P76">
            <v>239281</v>
          </cell>
          <cell r="Q76">
            <v>-187850</v>
          </cell>
          <cell r="R76">
            <v>69411</v>
          </cell>
          <cell r="S76">
            <v>60080</v>
          </cell>
          <cell r="T76">
            <v>17180</v>
          </cell>
          <cell r="U76">
            <v>0</v>
          </cell>
          <cell r="V76">
            <v>0</v>
          </cell>
          <cell r="W76">
            <v>153737</v>
          </cell>
          <cell r="X76">
            <v>153737</v>
          </cell>
          <cell r="Y76">
            <v>8000</v>
          </cell>
          <cell r="Z76">
            <v>0</v>
          </cell>
          <cell r="AA76">
            <v>0</v>
          </cell>
          <cell r="AB76">
            <v>-161315</v>
          </cell>
          <cell r="AC76">
            <v>25094754</v>
          </cell>
        </row>
        <row r="77">
          <cell r="A77">
            <v>36538</v>
          </cell>
          <cell r="B77">
            <v>709544</v>
          </cell>
          <cell r="C77">
            <v>358095</v>
          </cell>
          <cell r="D77">
            <v>31161</v>
          </cell>
          <cell r="E77">
            <v>180066</v>
          </cell>
          <cell r="F77">
            <v>-488097</v>
          </cell>
          <cell r="G77">
            <v>-381750</v>
          </cell>
          <cell r="H77">
            <v>148503</v>
          </cell>
          <cell r="I77">
            <v>95352</v>
          </cell>
          <cell r="J77">
            <v>-144712</v>
          </cell>
          <cell r="K77">
            <v>-288970</v>
          </cell>
          <cell r="L77">
            <v>133155</v>
          </cell>
          <cell r="M77">
            <v>2890</v>
          </cell>
          <cell r="N77">
            <v>130804</v>
          </cell>
          <cell r="O77">
            <v>0</v>
          </cell>
          <cell r="P77">
            <v>223422</v>
          </cell>
          <cell r="Q77">
            <v>-187447</v>
          </cell>
          <cell r="R77">
            <v>69408</v>
          </cell>
          <cell r="S77">
            <v>61779</v>
          </cell>
          <cell r="T77">
            <v>16448</v>
          </cell>
          <cell r="U77">
            <v>0</v>
          </cell>
          <cell r="V77">
            <v>0</v>
          </cell>
          <cell r="W77">
            <v>151680</v>
          </cell>
          <cell r="X77">
            <v>151680</v>
          </cell>
          <cell r="Y77">
            <v>1000</v>
          </cell>
          <cell r="Z77">
            <v>0</v>
          </cell>
          <cell r="AA77">
            <v>47811</v>
          </cell>
          <cell r="AB77">
            <v>-131912</v>
          </cell>
          <cell r="AC77">
            <v>24812259</v>
          </cell>
        </row>
        <row r="78">
          <cell r="A78">
            <v>36539</v>
          </cell>
          <cell r="B78">
            <v>689064</v>
          </cell>
          <cell r="C78">
            <v>369213</v>
          </cell>
          <cell r="D78">
            <v>11217</v>
          </cell>
          <cell r="E78">
            <v>165950</v>
          </cell>
          <cell r="F78">
            <v>-501424</v>
          </cell>
          <cell r="G78">
            <v>-401870</v>
          </cell>
          <cell r="H78">
            <v>132886</v>
          </cell>
          <cell r="I78">
            <v>88617</v>
          </cell>
          <cell r="J78">
            <v>-164217</v>
          </cell>
          <cell r="K78">
            <v>-292337</v>
          </cell>
          <cell r="L78">
            <v>139658</v>
          </cell>
          <cell r="M78">
            <v>0</v>
          </cell>
          <cell r="N78">
            <v>127725</v>
          </cell>
          <cell r="O78">
            <v>0</v>
          </cell>
          <cell r="P78">
            <v>230837</v>
          </cell>
          <cell r="Q78">
            <v>-222382</v>
          </cell>
          <cell r="R78">
            <v>69412</v>
          </cell>
          <cell r="S78">
            <v>22028</v>
          </cell>
          <cell r="T78">
            <v>75810</v>
          </cell>
          <cell r="U78">
            <v>0</v>
          </cell>
          <cell r="V78">
            <v>0</v>
          </cell>
          <cell r="W78">
            <v>147006</v>
          </cell>
          <cell r="X78">
            <v>147006</v>
          </cell>
          <cell r="Y78">
            <v>10255</v>
          </cell>
          <cell r="Z78">
            <v>0</v>
          </cell>
          <cell r="AA78">
            <v>47811</v>
          </cell>
          <cell r="AB78">
            <v>-93005</v>
          </cell>
          <cell r="AC78">
            <v>24579005</v>
          </cell>
        </row>
        <row r="79">
          <cell r="A79">
            <v>36540</v>
          </cell>
          <cell r="B79">
            <v>814749</v>
          </cell>
          <cell r="C79">
            <v>374401</v>
          </cell>
          <cell r="D79">
            <v>14134</v>
          </cell>
          <cell r="E79">
            <v>144842</v>
          </cell>
          <cell r="F79">
            <v>-486419</v>
          </cell>
          <cell r="G79">
            <v>-379164</v>
          </cell>
          <cell r="H79">
            <v>129538</v>
          </cell>
          <cell r="I79">
            <v>71409</v>
          </cell>
          <cell r="J79">
            <v>-128488</v>
          </cell>
          <cell r="K79">
            <v>-257087</v>
          </cell>
          <cell r="L79">
            <v>129349</v>
          </cell>
          <cell r="M79">
            <v>67551</v>
          </cell>
          <cell r="N79">
            <v>243682</v>
          </cell>
          <cell r="O79">
            <v>6941</v>
          </cell>
          <cell r="P79">
            <v>225445</v>
          </cell>
          <cell r="Q79">
            <v>-209854</v>
          </cell>
          <cell r="R79">
            <v>49850</v>
          </cell>
          <cell r="S79">
            <v>62747</v>
          </cell>
          <cell r="T79">
            <v>15000</v>
          </cell>
          <cell r="U79">
            <v>11941</v>
          </cell>
          <cell r="V79">
            <v>0</v>
          </cell>
          <cell r="W79">
            <v>144038</v>
          </cell>
          <cell r="X79">
            <v>144038</v>
          </cell>
          <cell r="Y79">
            <v>251</v>
          </cell>
          <cell r="Z79">
            <v>0</v>
          </cell>
          <cell r="AA79">
            <v>30825</v>
          </cell>
          <cell r="AB79">
            <v>-36836</v>
          </cell>
          <cell r="AC79">
            <v>24385068</v>
          </cell>
        </row>
        <row r="80">
          <cell r="A80">
            <v>36541</v>
          </cell>
          <cell r="B80">
            <v>803527</v>
          </cell>
          <cell r="C80">
            <v>371257</v>
          </cell>
          <cell r="D80">
            <v>14275</v>
          </cell>
          <cell r="E80">
            <v>158557</v>
          </cell>
          <cell r="F80">
            <v>-494889</v>
          </cell>
          <cell r="G80">
            <v>-399770</v>
          </cell>
          <cell r="H80">
            <v>124462</v>
          </cell>
          <cell r="I80">
            <v>74795</v>
          </cell>
          <cell r="J80">
            <v>-147175</v>
          </cell>
          <cell r="K80">
            <v>-287271</v>
          </cell>
          <cell r="L80">
            <v>130153</v>
          </cell>
          <cell r="M80">
            <v>59075</v>
          </cell>
          <cell r="N80">
            <v>195203</v>
          </cell>
          <cell r="O80">
            <v>1610</v>
          </cell>
          <cell r="P80">
            <v>235382</v>
          </cell>
          <cell r="Q80">
            <v>-218059</v>
          </cell>
          <cell r="R80">
            <v>49580</v>
          </cell>
          <cell r="S80">
            <v>65094</v>
          </cell>
          <cell r="T80">
            <v>15000</v>
          </cell>
          <cell r="U80">
            <v>5000</v>
          </cell>
          <cell r="V80">
            <v>0</v>
          </cell>
          <cell r="W80">
            <v>144038</v>
          </cell>
          <cell r="X80">
            <v>144038</v>
          </cell>
          <cell r="Y80">
            <v>255</v>
          </cell>
          <cell r="Z80">
            <v>0</v>
          </cell>
          <cell r="AA80">
            <v>39865</v>
          </cell>
          <cell r="AB80">
            <v>-20371</v>
          </cell>
          <cell r="AC80">
            <v>24216307</v>
          </cell>
        </row>
        <row r="81">
          <cell r="A81">
            <v>36542</v>
          </cell>
          <cell r="B81">
            <v>772864</v>
          </cell>
          <cell r="C81">
            <v>369654</v>
          </cell>
          <cell r="D81">
            <v>14134</v>
          </cell>
          <cell r="E81">
            <v>106439</v>
          </cell>
          <cell r="F81">
            <v>-501279</v>
          </cell>
          <cell r="G81">
            <v>-394523</v>
          </cell>
          <cell r="H81">
            <v>129851</v>
          </cell>
          <cell r="I81">
            <v>76405</v>
          </cell>
          <cell r="J81">
            <v>-151264</v>
          </cell>
          <cell r="K81">
            <v>-281924</v>
          </cell>
          <cell r="L81">
            <v>134084</v>
          </cell>
          <cell r="M81">
            <v>39243</v>
          </cell>
          <cell r="N81">
            <v>236288</v>
          </cell>
          <cell r="O81">
            <v>0</v>
          </cell>
          <cell r="P81">
            <v>235130</v>
          </cell>
          <cell r="Q81">
            <v>-217820</v>
          </cell>
          <cell r="R81">
            <v>69412</v>
          </cell>
          <cell r="S81">
            <v>63061</v>
          </cell>
          <cell r="T81">
            <v>15000</v>
          </cell>
          <cell r="U81">
            <v>5000</v>
          </cell>
          <cell r="V81">
            <v>0</v>
          </cell>
          <cell r="W81">
            <v>144038</v>
          </cell>
          <cell r="X81">
            <v>144038</v>
          </cell>
          <cell r="Y81">
            <v>255</v>
          </cell>
          <cell r="Z81">
            <v>0</v>
          </cell>
          <cell r="AA81">
            <v>38039</v>
          </cell>
          <cell r="AB81">
            <v>-55949</v>
          </cell>
          <cell r="AC81">
            <v>24580654</v>
          </cell>
        </row>
        <row r="82">
          <cell r="A82">
            <v>36543</v>
          </cell>
          <cell r="B82">
            <v>712013</v>
          </cell>
          <cell r="C82">
            <v>369815</v>
          </cell>
          <cell r="D82">
            <v>14134</v>
          </cell>
          <cell r="E82">
            <v>182845</v>
          </cell>
          <cell r="F82">
            <v>-496887</v>
          </cell>
          <cell r="G82">
            <v>-402528</v>
          </cell>
          <cell r="H82">
            <v>126364</v>
          </cell>
          <cell r="I82">
            <v>85097</v>
          </cell>
          <cell r="J82">
            <v>-156536</v>
          </cell>
          <cell r="K82">
            <v>-187177</v>
          </cell>
          <cell r="L82">
            <v>131858</v>
          </cell>
          <cell r="M82">
            <v>2554</v>
          </cell>
          <cell r="N82">
            <v>116535</v>
          </cell>
          <cell r="O82">
            <v>0</v>
          </cell>
          <cell r="P82">
            <v>234648</v>
          </cell>
          <cell r="Q82">
            <v>-212623</v>
          </cell>
          <cell r="R82">
            <v>69412</v>
          </cell>
          <cell r="S82">
            <v>62723</v>
          </cell>
          <cell r="T82">
            <v>17507</v>
          </cell>
          <cell r="U82">
            <v>3283</v>
          </cell>
          <cell r="V82">
            <v>0</v>
          </cell>
          <cell r="W82">
            <v>144038</v>
          </cell>
          <cell r="X82">
            <v>144038</v>
          </cell>
          <cell r="Y82">
            <v>255</v>
          </cell>
          <cell r="Z82">
            <v>0</v>
          </cell>
          <cell r="AA82">
            <v>17907</v>
          </cell>
          <cell r="AB82">
            <v>-44672</v>
          </cell>
          <cell r="AC82">
            <v>24382552</v>
          </cell>
        </row>
        <row r="83">
          <cell r="A83">
            <v>36544</v>
          </cell>
          <cell r="B83">
            <v>687929</v>
          </cell>
          <cell r="C83">
            <v>366680</v>
          </cell>
          <cell r="D83">
            <v>14807</v>
          </cell>
          <cell r="E83">
            <v>195731</v>
          </cell>
          <cell r="F83">
            <v>-479382</v>
          </cell>
          <cell r="G83">
            <v>-37307</v>
          </cell>
          <cell r="H83">
            <v>119375</v>
          </cell>
          <cell r="I83">
            <v>114004</v>
          </cell>
          <cell r="J83">
            <v>-136303</v>
          </cell>
          <cell r="K83">
            <v>-264289</v>
          </cell>
          <cell r="L83">
            <v>134420</v>
          </cell>
          <cell r="M83">
            <v>2419</v>
          </cell>
          <cell r="N83">
            <v>115010</v>
          </cell>
          <cell r="O83">
            <v>9916</v>
          </cell>
          <cell r="P83">
            <v>244444</v>
          </cell>
          <cell r="Q83">
            <v>-207135</v>
          </cell>
          <cell r="R83">
            <v>69113</v>
          </cell>
          <cell r="S83">
            <v>56390</v>
          </cell>
          <cell r="T83">
            <v>34437</v>
          </cell>
          <cell r="U83">
            <v>100</v>
          </cell>
          <cell r="V83">
            <v>0</v>
          </cell>
          <cell r="W83">
            <v>145663</v>
          </cell>
          <cell r="X83">
            <v>145663</v>
          </cell>
          <cell r="Y83">
            <v>5255</v>
          </cell>
          <cell r="Z83">
            <v>0</v>
          </cell>
          <cell r="AA83">
            <v>42669</v>
          </cell>
          <cell r="AB83">
            <v>-42681</v>
          </cell>
          <cell r="AC83">
            <v>24274732</v>
          </cell>
        </row>
        <row r="84">
          <cell r="A84">
            <v>36545</v>
          </cell>
          <cell r="B84">
            <v>745271</v>
          </cell>
          <cell r="C84">
            <v>376856</v>
          </cell>
          <cell r="D84">
            <v>18636</v>
          </cell>
          <cell r="E84">
            <v>174322</v>
          </cell>
          <cell r="F84">
            <v>-510586</v>
          </cell>
          <cell r="G84">
            <v>-434116</v>
          </cell>
          <cell r="H84">
            <v>105118</v>
          </cell>
          <cell r="I84">
            <v>129440</v>
          </cell>
          <cell r="J84">
            <v>-173969</v>
          </cell>
          <cell r="K84">
            <v>-330853</v>
          </cell>
          <cell r="L84">
            <v>129471</v>
          </cell>
          <cell r="M84">
            <v>2554</v>
          </cell>
          <cell r="N84">
            <v>117691</v>
          </cell>
          <cell r="O84">
            <v>9916</v>
          </cell>
          <cell r="P84">
            <v>284062</v>
          </cell>
          <cell r="Q84">
            <v>-246767</v>
          </cell>
          <cell r="R84">
            <v>74361</v>
          </cell>
          <cell r="S84">
            <v>55122</v>
          </cell>
          <cell r="T84">
            <v>56449</v>
          </cell>
          <cell r="U84">
            <v>0</v>
          </cell>
          <cell r="V84">
            <v>0</v>
          </cell>
          <cell r="W84">
            <v>145663</v>
          </cell>
          <cell r="X84">
            <v>145663</v>
          </cell>
          <cell r="Y84">
            <v>5255</v>
          </cell>
          <cell r="Z84">
            <v>0</v>
          </cell>
          <cell r="AA84">
            <v>15341</v>
          </cell>
          <cell r="AB84">
            <v>-62624</v>
          </cell>
          <cell r="AC84">
            <v>23973586</v>
          </cell>
        </row>
        <row r="85">
          <cell r="A85">
            <v>36546</v>
          </cell>
          <cell r="B85">
            <v>681388</v>
          </cell>
          <cell r="C85">
            <v>381902</v>
          </cell>
          <cell r="D85">
            <v>10190</v>
          </cell>
          <cell r="E85">
            <v>125296</v>
          </cell>
          <cell r="F85">
            <v>-499615</v>
          </cell>
          <cell r="G85">
            <v>-440520</v>
          </cell>
          <cell r="H85">
            <v>122048</v>
          </cell>
          <cell r="I85">
            <v>98061</v>
          </cell>
          <cell r="J85">
            <v>-184216</v>
          </cell>
          <cell r="K85">
            <v>-159351</v>
          </cell>
          <cell r="L85">
            <v>123446</v>
          </cell>
          <cell r="M85">
            <v>2306</v>
          </cell>
          <cell r="N85">
            <v>120399</v>
          </cell>
          <cell r="O85">
            <v>9916</v>
          </cell>
          <cell r="P85">
            <v>231933</v>
          </cell>
          <cell r="Q85">
            <v>-224863</v>
          </cell>
          <cell r="R85">
            <v>44622</v>
          </cell>
          <cell r="S85">
            <v>65037</v>
          </cell>
          <cell r="T85">
            <v>27857</v>
          </cell>
          <cell r="U85">
            <v>0</v>
          </cell>
          <cell r="V85">
            <v>0</v>
          </cell>
          <cell r="W85">
            <v>144859</v>
          </cell>
          <cell r="X85">
            <v>144859</v>
          </cell>
          <cell r="Y85">
            <v>5255</v>
          </cell>
          <cell r="Z85">
            <v>0</v>
          </cell>
          <cell r="AA85">
            <v>53770</v>
          </cell>
          <cell r="AB85">
            <v>-83485</v>
          </cell>
          <cell r="AC85">
            <v>23934319</v>
          </cell>
        </row>
        <row r="86">
          <cell r="A86">
            <v>36547</v>
          </cell>
          <cell r="B86">
            <v>721486</v>
          </cell>
          <cell r="C86">
            <v>391470</v>
          </cell>
          <cell r="D86">
            <v>5398</v>
          </cell>
          <cell r="E86">
            <v>209561</v>
          </cell>
          <cell r="F86">
            <v>-500346</v>
          </cell>
          <cell r="G86">
            <v>-400786</v>
          </cell>
          <cell r="H86">
            <v>155041</v>
          </cell>
          <cell r="I86">
            <v>75144</v>
          </cell>
          <cell r="J86">
            <v>-128467</v>
          </cell>
          <cell r="K86">
            <v>-206586</v>
          </cell>
          <cell r="L86">
            <v>125139</v>
          </cell>
          <cell r="M86">
            <v>2306</v>
          </cell>
          <cell r="N86">
            <v>98109</v>
          </cell>
          <cell r="O86">
            <v>19306</v>
          </cell>
          <cell r="P86">
            <v>202129</v>
          </cell>
          <cell r="Q86">
            <v>-193962</v>
          </cell>
          <cell r="R86">
            <v>1277</v>
          </cell>
          <cell r="S86">
            <v>93463</v>
          </cell>
          <cell r="T86">
            <v>34267</v>
          </cell>
          <cell r="U86">
            <v>0</v>
          </cell>
          <cell r="V86">
            <v>0</v>
          </cell>
          <cell r="W86">
            <v>143947</v>
          </cell>
          <cell r="X86">
            <v>143947</v>
          </cell>
          <cell r="Y86">
            <v>5255</v>
          </cell>
          <cell r="Z86">
            <v>0</v>
          </cell>
          <cell r="AA86">
            <v>4880</v>
          </cell>
          <cell r="AB86">
            <v>-107205</v>
          </cell>
          <cell r="AC86">
            <v>23665708</v>
          </cell>
        </row>
        <row r="87">
          <cell r="A87">
            <v>36548</v>
          </cell>
          <cell r="B87">
            <v>747001</v>
          </cell>
          <cell r="C87">
            <v>388844</v>
          </cell>
          <cell r="D87">
            <v>17010</v>
          </cell>
          <cell r="E87">
            <v>224744</v>
          </cell>
          <cell r="F87">
            <v>-510115</v>
          </cell>
          <cell r="G87">
            <v>-395705</v>
          </cell>
          <cell r="H87">
            <v>154993</v>
          </cell>
          <cell r="I87">
            <v>58966</v>
          </cell>
          <cell r="J87">
            <v>-138238</v>
          </cell>
          <cell r="K87">
            <v>-281235</v>
          </cell>
          <cell r="L87">
            <v>125137</v>
          </cell>
          <cell r="M87">
            <v>32180</v>
          </cell>
          <cell r="N87">
            <v>104360</v>
          </cell>
          <cell r="O87">
            <v>10187</v>
          </cell>
          <cell r="P87">
            <v>199769</v>
          </cell>
          <cell r="Q87">
            <v>-203379</v>
          </cell>
          <cell r="R87">
            <v>33010</v>
          </cell>
          <cell r="S87">
            <v>93373</v>
          </cell>
          <cell r="T87">
            <v>17908</v>
          </cell>
          <cell r="U87">
            <v>0</v>
          </cell>
          <cell r="V87">
            <v>0</v>
          </cell>
          <cell r="W87">
            <v>144038</v>
          </cell>
          <cell r="X87">
            <v>144038</v>
          </cell>
          <cell r="Y87">
            <v>5255</v>
          </cell>
          <cell r="Z87">
            <v>0</v>
          </cell>
          <cell r="AA87">
            <v>4880</v>
          </cell>
          <cell r="AB87">
            <v>-85267</v>
          </cell>
          <cell r="AC87">
            <v>23440064</v>
          </cell>
        </row>
        <row r="88">
          <cell r="A88">
            <v>36549</v>
          </cell>
          <cell r="B88">
            <v>747560</v>
          </cell>
          <cell r="C88">
            <v>389553</v>
          </cell>
          <cell r="D88">
            <v>2007</v>
          </cell>
          <cell r="E88">
            <v>222195</v>
          </cell>
          <cell r="F88">
            <v>-505102</v>
          </cell>
          <cell r="G88">
            <v>-428136</v>
          </cell>
          <cell r="H88">
            <v>154994</v>
          </cell>
          <cell r="I88">
            <v>55684</v>
          </cell>
          <cell r="J88">
            <v>-151873</v>
          </cell>
          <cell r="K88">
            <v>-173334</v>
          </cell>
          <cell r="L88">
            <v>124537</v>
          </cell>
          <cell r="M88">
            <v>32306</v>
          </cell>
          <cell r="N88">
            <v>85164</v>
          </cell>
          <cell r="O88">
            <v>13307</v>
          </cell>
          <cell r="P88">
            <v>199092</v>
          </cell>
          <cell r="Q88">
            <v>-199757</v>
          </cell>
          <cell r="R88">
            <v>44622</v>
          </cell>
          <cell r="S88">
            <v>93477</v>
          </cell>
          <cell r="T88">
            <v>17610</v>
          </cell>
          <cell r="U88">
            <v>0</v>
          </cell>
          <cell r="V88">
            <v>0</v>
          </cell>
          <cell r="W88">
            <v>144308</v>
          </cell>
          <cell r="X88">
            <v>144308</v>
          </cell>
          <cell r="Y88">
            <v>5255</v>
          </cell>
          <cell r="Z88">
            <v>0</v>
          </cell>
          <cell r="AA88">
            <v>1920</v>
          </cell>
          <cell r="AB88">
            <v>-62874</v>
          </cell>
          <cell r="AC88">
            <v>23248414</v>
          </cell>
        </row>
        <row r="89">
          <cell r="A89">
            <v>36550</v>
          </cell>
          <cell r="B89">
            <v>849504</v>
          </cell>
          <cell r="C89">
            <v>348635</v>
          </cell>
          <cell r="D89">
            <v>18086</v>
          </cell>
          <cell r="E89">
            <v>308259</v>
          </cell>
          <cell r="F89">
            <v>-501021</v>
          </cell>
          <cell r="G89">
            <v>-390031</v>
          </cell>
          <cell r="H89">
            <v>143250</v>
          </cell>
          <cell r="I89">
            <v>85203</v>
          </cell>
          <cell r="J89">
            <v>-137930</v>
          </cell>
          <cell r="K89">
            <v>-270985</v>
          </cell>
          <cell r="L89">
            <v>135346</v>
          </cell>
          <cell r="M89">
            <v>15149</v>
          </cell>
          <cell r="N89">
            <v>37247</v>
          </cell>
          <cell r="O89">
            <v>0</v>
          </cell>
          <cell r="P89">
            <v>249350</v>
          </cell>
          <cell r="Q89">
            <v>-216893</v>
          </cell>
          <cell r="R89">
            <v>64453</v>
          </cell>
          <cell r="S89">
            <v>68761</v>
          </cell>
          <cell r="T89">
            <v>20871</v>
          </cell>
          <cell r="U89">
            <v>0</v>
          </cell>
          <cell r="V89">
            <v>0</v>
          </cell>
          <cell r="W89">
            <v>144038</v>
          </cell>
          <cell r="X89">
            <v>144038</v>
          </cell>
          <cell r="Y89">
            <v>5255</v>
          </cell>
          <cell r="Z89">
            <v>0</v>
          </cell>
          <cell r="AA89">
            <v>15770</v>
          </cell>
          <cell r="AB89">
            <v>-67169</v>
          </cell>
          <cell r="AC89">
            <v>22769437</v>
          </cell>
        </row>
        <row r="90">
          <cell r="A90">
            <v>36551</v>
          </cell>
          <cell r="B90">
            <v>913816</v>
          </cell>
          <cell r="C90">
            <v>324934</v>
          </cell>
          <cell r="D90">
            <v>43157</v>
          </cell>
          <cell r="E90">
            <v>388460</v>
          </cell>
          <cell r="F90">
            <v>-425185</v>
          </cell>
          <cell r="G90">
            <v>-271603</v>
          </cell>
          <cell r="H90">
            <v>128483</v>
          </cell>
          <cell r="I90">
            <v>145304</v>
          </cell>
          <cell r="J90">
            <v>-69040</v>
          </cell>
          <cell r="K90">
            <v>-149457</v>
          </cell>
          <cell r="L90">
            <v>133671</v>
          </cell>
          <cell r="M90">
            <v>149</v>
          </cell>
          <cell r="N90">
            <v>75856</v>
          </cell>
          <cell r="O90">
            <v>0</v>
          </cell>
          <cell r="P90">
            <v>283140</v>
          </cell>
          <cell r="Q90">
            <v>-212050</v>
          </cell>
          <cell r="R90">
            <v>68809</v>
          </cell>
          <cell r="S90">
            <v>35290</v>
          </cell>
          <cell r="T90">
            <v>21245</v>
          </cell>
          <cell r="U90">
            <v>0</v>
          </cell>
          <cell r="V90">
            <v>0</v>
          </cell>
          <cell r="W90">
            <v>149051</v>
          </cell>
          <cell r="X90">
            <v>149051</v>
          </cell>
          <cell r="Y90">
            <v>15255</v>
          </cell>
          <cell r="Z90">
            <v>0</v>
          </cell>
          <cell r="AA90">
            <v>6815</v>
          </cell>
          <cell r="AB90">
            <v>-132623</v>
          </cell>
          <cell r="AC90">
            <v>22341610</v>
          </cell>
        </row>
        <row r="91">
          <cell r="A91">
            <v>36552</v>
          </cell>
          <cell r="B91">
            <v>867180</v>
          </cell>
          <cell r="C91">
            <v>333727</v>
          </cell>
          <cell r="D91">
            <v>20089</v>
          </cell>
          <cell r="E91">
            <v>320793</v>
          </cell>
          <cell r="F91">
            <v>-469320</v>
          </cell>
          <cell r="G91">
            <v>-291751</v>
          </cell>
          <cell r="H91">
            <v>123959</v>
          </cell>
          <cell r="I91">
            <v>170240</v>
          </cell>
          <cell r="J91">
            <v>-100767</v>
          </cell>
          <cell r="K91">
            <v>-171781</v>
          </cell>
          <cell r="L91">
            <v>126545</v>
          </cell>
          <cell r="M91">
            <v>149</v>
          </cell>
          <cell r="N91">
            <v>82071</v>
          </cell>
          <cell r="O91">
            <v>0</v>
          </cell>
          <cell r="P91">
            <v>318292</v>
          </cell>
          <cell r="Q91">
            <v>-231070</v>
          </cell>
          <cell r="R91">
            <v>67925</v>
          </cell>
          <cell r="S91">
            <v>25374</v>
          </cell>
          <cell r="T91">
            <v>44723</v>
          </cell>
          <cell r="U91">
            <v>0</v>
          </cell>
          <cell r="V91">
            <v>0</v>
          </cell>
          <cell r="W91">
            <v>157707</v>
          </cell>
          <cell r="X91">
            <v>157707</v>
          </cell>
          <cell r="Y91">
            <v>8470</v>
          </cell>
          <cell r="Z91">
            <v>0</v>
          </cell>
          <cell r="AA91">
            <v>21311</v>
          </cell>
          <cell r="AB91">
            <v>-200163</v>
          </cell>
          <cell r="AC91">
            <v>21842122</v>
          </cell>
        </row>
        <row r="92">
          <cell r="A92">
            <v>36553</v>
          </cell>
          <cell r="B92">
            <v>899195</v>
          </cell>
          <cell r="C92">
            <v>331183</v>
          </cell>
          <cell r="D92">
            <v>12034</v>
          </cell>
          <cell r="E92">
            <v>332146</v>
          </cell>
          <cell r="F92">
            <v>-470014</v>
          </cell>
          <cell r="G92">
            <v>-270364</v>
          </cell>
          <cell r="H92">
            <v>106684</v>
          </cell>
          <cell r="I92">
            <v>156139</v>
          </cell>
          <cell r="J92">
            <v>-68899</v>
          </cell>
          <cell r="K92">
            <v>-150395</v>
          </cell>
          <cell r="L92">
            <v>144471</v>
          </cell>
          <cell r="M92">
            <v>17318</v>
          </cell>
          <cell r="N92">
            <v>73922</v>
          </cell>
          <cell r="O92">
            <v>0</v>
          </cell>
          <cell r="P92">
            <v>285082</v>
          </cell>
          <cell r="Q92">
            <v>-235802</v>
          </cell>
          <cell r="R92">
            <v>44622</v>
          </cell>
          <cell r="S92">
            <v>46219</v>
          </cell>
          <cell r="T92">
            <v>31501</v>
          </cell>
          <cell r="U92">
            <v>0</v>
          </cell>
          <cell r="V92">
            <v>0</v>
          </cell>
          <cell r="W92">
            <v>152003</v>
          </cell>
          <cell r="X92">
            <v>152003</v>
          </cell>
          <cell r="Y92">
            <v>23811</v>
          </cell>
          <cell r="Z92">
            <v>0</v>
          </cell>
          <cell r="AA92">
            <v>0</v>
          </cell>
          <cell r="AB92">
            <v>-254667</v>
          </cell>
          <cell r="AC92">
            <v>21286828</v>
          </cell>
        </row>
        <row r="93">
          <cell r="A93">
            <v>36554</v>
          </cell>
          <cell r="B93">
            <v>915773</v>
          </cell>
          <cell r="C93">
            <v>325464</v>
          </cell>
          <cell r="D93">
            <v>6797</v>
          </cell>
          <cell r="E93">
            <v>328659</v>
          </cell>
          <cell r="F93">
            <v>-467855</v>
          </cell>
          <cell r="G93">
            <v>-259885</v>
          </cell>
          <cell r="H93">
            <v>108106</v>
          </cell>
          <cell r="I93">
            <v>101862</v>
          </cell>
          <cell r="J93">
            <v>-62930</v>
          </cell>
          <cell r="K93">
            <v>-177174</v>
          </cell>
          <cell r="L93">
            <v>142411</v>
          </cell>
          <cell r="M93">
            <v>12631</v>
          </cell>
          <cell r="N93">
            <v>110631</v>
          </cell>
          <cell r="O93">
            <v>10379</v>
          </cell>
          <cell r="P93">
            <v>265488</v>
          </cell>
          <cell r="Q93">
            <v>-229994</v>
          </cell>
          <cell r="R93">
            <v>63726</v>
          </cell>
          <cell r="S93">
            <v>45206</v>
          </cell>
          <cell r="T93">
            <v>23184</v>
          </cell>
          <cell r="U93">
            <v>16143</v>
          </cell>
          <cell r="V93">
            <v>0</v>
          </cell>
          <cell r="W93">
            <v>149719</v>
          </cell>
          <cell r="X93">
            <v>149719</v>
          </cell>
          <cell r="Y93">
            <v>5181</v>
          </cell>
          <cell r="Z93">
            <v>9916</v>
          </cell>
          <cell r="AA93">
            <v>226</v>
          </cell>
          <cell r="AB93">
            <v>-175486</v>
          </cell>
          <cell r="AC93">
            <v>20769561</v>
          </cell>
        </row>
        <row r="94">
          <cell r="A94">
            <v>36555</v>
          </cell>
          <cell r="B94">
            <v>920957</v>
          </cell>
          <cell r="C94">
            <v>381300</v>
          </cell>
          <cell r="D94">
            <v>6797</v>
          </cell>
          <cell r="E94">
            <v>297978</v>
          </cell>
          <cell r="F94">
            <v>-473997</v>
          </cell>
          <cell r="G94">
            <v>-329299</v>
          </cell>
          <cell r="H94">
            <v>108837</v>
          </cell>
          <cell r="I94">
            <v>117669</v>
          </cell>
          <cell r="J94">
            <v>-67620</v>
          </cell>
          <cell r="K94">
            <v>-204346</v>
          </cell>
          <cell r="L94">
            <v>144721</v>
          </cell>
          <cell r="M94">
            <v>14499</v>
          </cell>
          <cell r="N94">
            <v>131937</v>
          </cell>
          <cell r="O94">
            <v>7646</v>
          </cell>
          <cell r="P94">
            <v>287122</v>
          </cell>
          <cell r="Q94">
            <v>-235651</v>
          </cell>
          <cell r="R94">
            <v>63726</v>
          </cell>
          <cell r="S94">
            <v>35290</v>
          </cell>
          <cell r="T94">
            <v>28732</v>
          </cell>
          <cell r="U94">
            <v>14614</v>
          </cell>
          <cell r="V94">
            <v>0</v>
          </cell>
          <cell r="W94">
            <v>148955</v>
          </cell>
          <cell r="X94">
            <v>148955</v>
          </cell>
          <cell r="Y94">
            <v>5255</v>
          </cell>
          <cell r="Z94">
            <v>0</v>
          </cell>
          <cell r="AA94">
            <v>0</v>
          </cell>
          <cell r="AB94">
            <v>-151990</v>
          </cell>
          <cell r="AC94">
            <v>20363765</v>
          </cell>
        </row>
        <row r="95">
          <cell r="A95">
            <v>36556</v>
          </cell>
          <cell r="B95">
            <v>906271</v>
          </cell>
          <cell r="C95">
            <v>328339</v>
          </cell>
          <cell r="D95">
            <v>6797</v>
          </cell>
          <cell r="E95">
            <v>395202</v>
          </cell>
          <cell r="F95">
            <v>-466673</v>
          </cell>
          <cell r="G95">
            <v>-264298</v>
          </cell>
          <cell r="H95">
            <v>108243</v>
          </cell>
          <cell r="I95">
            <v>168285</v>
          </cell>
          <cell r="J95">
            <v>-64912</v>
          </cell>
          <cell r="K95">
            <v>-133990</v>
          </cell>
          <cell r="L95">
            <v>148217</v>
          </cell>
          <cell r="M95">
            <v>12631</v>
          </cell>
          <cell r="N95">
            <v>45172</v>
          </cell>
          <cell r="O95">
            <v>0</v>
          </cell>
          <cell r="P95">
            <v>395202</v>
          </cell>
          <cell r="Q95">
            <v>-214305</v>
          </cell>
          <cell r="R95">
            <v>53810</v>
          </cell>
          <cell r="S95">
            <v>35290</v>
          </cell>
          <cell r="T95">
            <v>28732</v>
          </cell>
          <cell r="U95">
            <v>0</v>
          </cell>
          <cell r="V95">
            <v>0</v>
          </cell>
          <cell r="W95">
            <v>158790</v>
          </cell>
          <cell r="X95">
            <v>158790</v>
          </cell>
          <cell r="Y95">
            <v>21010</v>
          </cell>
          <cell r="Z95">
            <v>0</v>
          </cell>
          <cell r="AA95">
            <v>0</v>
          </cell>
          <cell r="AB95">
            <v>-230063</v>
          </cell>
          <cell r="AC95">
            <v>19882082</v>
          </cell>
        </row>
        <row r="96">
          <cell r="A96">
            <v>36557</v>
          </cell>
          <cell r="B96">
            <v>904228</v>
          </cell>
          <cell r="C96">
            <v>316224</v>
          </cell>
          <cell r="D96">
            <v>11622</v>
          </cell>
          <cell r="E96">
            <v>286535</v>
          </cell>
          <cell r="F96">
            <v>-460909</v>
          </cell>
          <cell r="G96">
            <v>-333926</v>
          </cell>
          <cell r="H96">
            <v>110599</v>
          </cell>
          <cell r="I96">
            <v>180660</v>
          </cell>
          <cell r="J96">
            <v>-127152</v>
          </cell>
          <cell r="K96">
            <v>-235105</v>
          </cell>
          <cell r="L96">
            <v>132745</v>
          </cell>
          <cell r="M96">
            <v>1983</v>
          </cell>
          <cell r="N96">
            <v>57087</v>
          </cell>
          <cell r="O96">
            <v>170</v>
          </cell>
          <cell r="P96">
            <v>299966</v>
          </cell>
          <cell r="Q96">
            <v>-217145</v>
          </cell>
          <cell r="R96">
            <v>57459</v>
          </cell>
          <cell r="S96">
            <v>42341</v>
          </cell>
          <cell r="T96">
            <v>51746</v>
          </cell>
          <cell r="U96">
            <v>0</v>
          </cell>
          <cell r="V96">
            <v>0</v>
          </cell>
          <cell r="W96">
            <v>158038</v>
          </cell>
          <cell r="X96">
            <v>158038</v>
          </cell>
          <cell r="Y96">
            <v>13216</v>
          </cell>
          <cell r="Z96">
            <v>0</v>
          </cell>
          <cell r="AA96">
            <v>4246</v>
          </cell>
          <cell r="AB96">
            <v>-172050</v>
          </cell>
          <cell r="AC96">
            <v>19372153</v>
          </cell>
        </row>
        <row r="97">
          <cell r="A97">
            <v>36558</v>
          </cell>
          <cell r="B97">
            <v>887324</v>
          </cell>
          <cell r="C97">
            <v>328683</v>
          </cell>
          <cell r="D97">
            <v>10209</v>
          </cell>
          <cell r="E97">
            <v>286880</v>
          </cell>
          <cell r="F97">
            <v>-491224</v>
          </cell>
          <cell r="G97">
            <v>-348022</v>
          </cell>
          <cell r="H97">
            <v>143802</v>
          </cell>
          <cell r="I97">
            <v>163319</v>
          </cell>
          <cell r="J97">
            <v>-121510</v>
          </cell>
          <cell r="K97">
            <v>-243672</v>
          </cell>
          <cell r="L97">
            <v>148202</v>
          </cell>
          <cell r="M97">
            <v>2</v>
          </cell>
          <cell r="N97">
            <v>70713</v>
          </cell>
          <cell r="O97">
            <v>0</v>
          </cell>
          <cell r="P97">
            <v>323498</v>
          </cell>
          <cell r="Q97">
            <v>-221372</v>
          </cell>
          <cell r="R97">
            <v>52878</v>
          </cell>
          <cell r="S97">
            <v>22509</v>
          </cell>
          <cell r="T97">
            <v>23534</v>
          </cell>
          <cell r="U97">
            <v>0</v>
          </cell>
          <cell r="V97">
            <v>0</v>
          </cell>
          <cell r="W97">
            <v>144038</v>
          </cell>
          <cell r="X97">
            <v>144038</v>
          </cell>
          <cell r="Y97">
            <v>18255</v>
          </cell>
          <cell r="Z97">
            <v>0</v>
          </cell>
          <cell r="AA97">
            <v>0</v>
          </cell>
          <cell r="AB97">
            <v>-126723</v>
          </cell>
          <cell r="AC97">
            <v>18946089</v>
          </cell>
        </row>
        <row r="98">
          <cell r="A98">
            <v>36559</v>
          </cell>
          <cell r="B98">
            <v>957731</v>
          </cell>
          <cell r="C98">
            <v>301163</v>
          </cell>
          <cell r="D98">
            <v>14918</v>
          </cell>
          <cell r="E98">
            <v>326802</v>
          </cell>
          <cell r="F98">
            <v>-477848</v>
          </cell>
          <cell r="G98">
            <v>-331129</v>
          </cell>
          <cell r="H98">
            <v>125523</v>
          </cell>
          <cell r="I98">
            <v>156030</v>
          </cell>
          <cell r="J98">
            <v>-105437</v>
          </cell>
          <cell r="K98">
            <v>-272514</v>
          </cell>
          <cell r="L98">
            <v>151648</v>
          </cell>
          <cell r="M98">
            <v>8030</v>
          </cell>
          <cell r="N98">
            <v>53580</v>
          </cell>
          <cell r="O98">
            <v>0</v>
          </cell>
          <cell r="P98">
            <v>319765</v>
          </cell>
          <cell r="Q98">
            <v>-241879</v>
          </cell>
          <cell r="R98">
            <v>47814</v>
          </cell>
          <cell r="S98">
            <v>37383</v>
          </cell>
          <cell r="T98">
            <v>18731</v>
          </cell>
          <cell r="U98">
            <v>0</v>
          </cell>
          <cell r="V98">
            <v>0</v>
          </cell>
          <cell r="W98">
            <v>154927</v>
          </cell>
          <cell r="X98">
            <v>154927</v>
          </cell>
          <cell r="Y98">
            <v>19754</v>
          </cell>
          <cell r="Z98">
            <v>0</v>
          </cell>
          <cell r="AA98">
            <v>0</v>
          </cell>
          <cell r="AB98">
            <v>-126350</v>
          </cell>
          <cell r="AC98">
            <v>18517230</v>
          </cell>
        </row>
        <row r="99">
          <cell r="A99">
            <v>36560</v>
          </cell>
          <cell r="B99">
            <v>977024</v>
          </cell>
          <cell r="C99">
            <v>282435</v>
          </cell>
          <cell r="D99">
            <v>10219</v>
          </cell>
          <cell r="E99">
            <v>345221</v>
          </cell>
          <cell r="F99">
            <v>-463311</v>
          </cell>
          <cell r="G99">
            <v>-301018</v>
          </cell>
          <cell r="H99">
            <v>122965</v>
          </cell>
          <cell r="I99">
            <v>157174</v>
          </cell>
          <cell r="J99">
            <v>-101184</v>
          </cell>
          <cell r="K99">
            <v>-201554</v>
          </cell>
          <cell r="L99">
            <v>136454</v>
          </cell>
          <cell r="M99">
            <v>8388</v>
          </cell>
          <cell r="N99">
            <v>5204</v>
          </cell>
          <cell r="O99">
            <v>0</v>
          </cell>
          <cell r="P99">
            <v>298787</v>
          </cell>
          <cell r="Q99">
            <v>-234787</v>
          </cell>
          <cell r="R99">
            <v>44621</v>
          </cell>
          <cell r="S99">
            <v>48040</v>
          </cell>
          <cell r="T99">
            <v>48169</v>
          </cell>
          <cell r="U99">
            <v>0</v>
          </cell>
          <cell r="V99">
            <v>0</v>
          </cell>
          <cell r="W99">
            <v>144912</v>
          </cell>
          <cell r="X99">
            <v>144912</v>
          </cell>
          <cell r="Y99">
            <v>15384</v>
          </cell>
          <cell r="Z99">
            <v>0</v>
          </cell>
          <cell r="AA99">
            <v>0</v>
          </cell>
          <cell r="AB99">
            <v>-92760</v>
          </cell>
          <cell r="AC99">
            <v>18146442</v>
          </cell>
        </row>
        <row r="100">
          <cell r="A100">
            <v>36561</v>
          </cell>
          <cell r="B100">
            <v>980335</v>
          </cell>
          <cell r="C100">
            <v>287725</v>
          </cell>
          <cell r="D100">
            <v>16814</v>
          </cell>
          <cell r="E100">
            <v>374049</v>
          </cell>
          <cell r="F100">
            <v>-410728</v>
          </cell>
          <cell r="G100">
            <v>-257211</v>
          </cell>
          <cell r="H100">
            <v>113911</v>
          </cell>
          <cell r="I100">
            <v>143973</v>
          </cell>
          <cell r="J100">
            <v>-54052</v>
          </cell>
          <cell r="K100">
            <v>-170609</v>
          </cell>
          <cell r="L100">
            <v>134128</v>
          </cell>
          <cell r="M100">
            <v>30034</v>
          </cell>
          <cell r="N100">
            <v>36533</v>
          </cell>
          <cell r="O100">
            <v>0</v>
          </cell>
          <cell r="P100">
            <v>273207</v>
          </cell>
          <cell r="Q100">
            <v>-201961</v>
          </cell>
          <cell r="R100">
            <v>39663</v>
          </cell>
          <cell r="S100">
            <v>42431</v>
          </cell>
          <cell r="T100">
            <v>25453</v>
          </cell>
          <cell r="U100">
            <v>0</v>
          </cell>
          <cell r="V100">
            <v>0</v>
          </cell>
          <cell r="W100">
            <v>151925</v>
          </cell>
          <cell r="X100">
            <v>151925</v>
          </cell>
          <cell r="Y100">
            <v>8935</v>
          </cell>
          <cell r="Z100">
            <v>0</v>
          </cell>
          <cell r="AA100">
            <v>28155</v>
          </cell>
          <cell r="AB100">
            <v>-75876</v>
          </cell>
          <cell r="AC100">
            <v>17827984</v>
          </cell>
        </row>
        <row r="101">
          <cell r="A101">
            <v>36562</v>
          </cell>
          <cell r="B101">
            <v>915397</v>
          </cell>
          <cell r="C101">
            <v>286896</v>
          </cell>
          <cell r="D101">
            <v>16814</v>
          </cell>
          <cell r="E101">
            <v>366509</v>
          </cell>
          <cell r="F101">
            <v>-416626</v>
          </cell>
          <cell r="G101">
            <v>-264307</v>
          </cell>
          <cell r="H101">
            <v>115839</v>
          </cell>
          <cell r="I101">
            <v>110954</v>
          </cell>
          <cell r="J101">
            <v>-61939</v>
          </cell>
          <cell r="K101">
            <v>-177705</v>
          </cell>
          <cell r="L101">
            <v>134134</v>
          </cell>
          <cell r="M101">
            <v>57717</v>
          </cell>
          <cell r="N101">
            <v>65287</v>
          </cell>
          <cell r="O101">
            <v>0</v>
          </cell>
          <cell r="P101">
            <v>235567</v>
          </cell>
          <cell r="Q101">
            <v>-197897</v>
          </cell>
          <cell r="R101">
            <v>39663</v>
          </cell>
          <cell r="S101">
            <v>42342</v>
          </cell>
          <cell r="T101">
            <v>22432</v>
          </cell>
          <cell r="U101">
            <v>0</v>
          </cell>
          <cell r="V101">
            <v>6917</v>
          </cell>
          <cell r="W101">
            <v>153061</v>
          </cell>
          <cell r="X101">
            <v>146144</v>
          </cell>
          <cell r="Y101">
            <v>8955</v>
          </cell>
          <cell r="Z101">
            <v>0</v>
          </cell>
          <cell r="AA101">
            <v>21994</v>
          </cell>
          <cell r="AB101">
            <v>-44543</v>
          </cell>
          <cell r="AC101">
            <v>17529446</v>
          </cell>
        </row>
        <row r="102">
          <cell r="A102">
            <v>36563</v>
          </cell>
          <cell r="B102">
            <v>959892</v>
          </cell>
          <cell r="C102">
            <v>286896</v>
          </cell>
          <cell r="D102">
            <v>13454</v>
          </cell>
          <cell r="E102">
            <v>370869</v>
          </cell>
          <cell r="F102">
            <v>-409996</v>
          </cell>
          <cell r="G102">
            <v>-263308</v>
          </cell>
          <cell r="H102">
            <v>112870</v>
          </cell>
          <cell r="I102">
            <v>136636</v>
          </cell>
          <cell r="J102">
            <v>-57983</v>
          </cell>
          <cell r="K102">
            <v>-176706</v>
          </cell>
          <cell r="L102">
            <v>134134</v>
          </cell>
          <cell r="M102">
            <v>31084</v>
          </cell>
          <cell r="N102">
            <v>36041</v>
          </cell>
          <cell r="O102">
            <v>0</v>
          </cell>
          <cell r="P102">
            <v>261651</v>
          </cell>
          <cell r="Q102">
            <v>-198318</v>
          </cell>
          <cell r="R102">
            <v>39663</v>
          </cell>
          <cell r="S102">
            <v>42341</v>
          </cell>
          <cell r="T102">
            <v>27720</v>
          </cell>
          <cell r="U102">
            <v>0</v>
          </cell>
          <cell r="V102">
            <v>6807</v>
          </cell>
          <cell r="W102">
            <v>149051</v>
          </cell>
          <cell r="X102">
            <v>142244</v>
          </cell>
          <cell r="Y102">
            <v>8955</v>
          </cell>
          <cell r="Z102">
            <v>0</v>
          </cell>
          <cell r="AA102">
            <v>0</v>
          </cell>
          <cell r="AB102">
            <v>-53538</v>
          </cell>
          <cell r="AC102">
            <v>17322857</v>
          </cell>
        </row>
        <row r="103">
          <cell r="A103">
            <v>36564</v>
          </cell>
          <cell r="B103">
            <v>885799</v>
          </cell>
          <cell r="C103">
            <v>269587</v>
          </cell>
          <cell r="D103">
            <v>6433</v>
          </cell>
          <cell r="E103">
            <v>306430</v>
          </cell>
          <cell r="F103">
            <v>-466285</v>
          </cell>
          <cell r="G103">
            <v>-296023</v>
          </cell>
          <cell r="H103">
            <v>119876</v>
          </cell>
          <cell r="I103">
            <v>134988</v>
          </cell>
          <cell r="J103">
            <v>-103833</v>
          </cell>
          <cell r="K103">
            <v>-199618</v>
          </cell>
          <cell r="L103">
            <v>134630</v>
          </cell>
          <cell r="M103">
            <v>16276</v>
          </cell>
          <cell r="N103">
            <v>71613</v>
          </cell>
          <cell r="O103">
            <v>0</v>
          </cell>
          <cell r="P103">
            <v>266435</v>
          </cell>
          <cell r="Q103">
            <v>-222274</v>
          </cell>
          <cell r="R103">
            <v>64454</v>
          </cell>
          <cell r="S103">
            <v>51265</v>
          </cell>
          <cell r="T103">
            <v>33616</v>
          </cell>
          <cell r="U103">
            <v>0</v>
          </cell>
          <cell r="V103">
            <v>0</v>
          </cell>
          <cell r="W103">
            <v>149051</v>
          </cell>
          <cell r="X103">
            <v>149051</v>
          </cell>
          <cell r="Y103">
            <v>7551</v>
          </cell>
          <cell r="Z103">
            <v>0</v>
          </cell>
          <cell r="AA103">
            <v>0</v>
          </cell>
          <cell r="AB103">
            <v>-51056</v>
          </cell>
          <cell r="AC103">
            <v>17164554</v>
          </cell>
        </row>
        <row r="104">
          <cell r="A104">
            <v>36565</v>
          </cell>
          <cell r="B104">
            <v>941054</v>
          </cell>
          <cell r="C104">
            <v>292481</v>
          </cell>
          <cell r="D104">
            <v>78</v>
          </cell>
          <cell r="E104">
            <v>277481</v>
          </cell>
          <cell r="F104">
            <v>-465756</v>
          </cell>
          <cell r="G104">
            <v>-329847</v>
          </cell>
          <cell r="H104">
            <v>134057</v>
          </cell>
          <cell r="I104">
            <v>177847</v>
          </cell>
          <cell r="J104">
            <v>-125078</v>
          </cell>
          <cell r="K104">
            <v>-248405</v>
          </cell>
          <cell r="L104">
            <v>125029</v>
          </cell>
          <cell r="M104">
            <v>16276</v>
          </cell>
          <cell r="N104">
            <v>71613</v>
          </cell>
          <cell r="O104">
            <v>0</v>
          </cell>
          <cell r="P104">
            <v>284658</v>
          </cell>
          <cell r="Q104">
            <v>-224303</v>
          </cell>
          <cell r="R104">
            <v>39663</v>
          </cell>
          <cell r="S104">
            <v>33714</v>
          </cell>
          <cell r="T104">
            <v>55233</v>
          </cell>
          <cell r="U104">
            <v>0</v>
          </cell>
          <cell r="V104">
            <v>0</v>
          </cell>
          <cell r="W104">
            <v>155528</v>
          </cell>
          <cell r="X104">
            <v>155528</v>
          </cell>
          <cell r="Y104">
            <v>799</v>
          </cell>
          <cell r="Z104">
            <v>0</v>
          </cell>
          <cell r="AA104">
            <v>14007</v>
          </cell>
          <cell r="AB104">
            <v>-14327</v>
          </cell>
          <cell r="AC104">
            <v>17058136</v>
          </cell>
        </row>
        <row r="105">
          <cell r="A105">
            <v>36566</v>
          </cell>
          <cell r="B105">
            <v>950689</v>
          </cell>
          <cell r="C105">
            <v>273852</v>
          </cell>
          <cell r="D105">
            <v>6282</v>
          </cell>
          <cell r="E105">
            <v>328353</v>
          </cell>
          <cell r="F105">
            <v>-476038</v>
          </cell>
          <cell r="G105">
            <v>-273132</v>
          </cell>
          <cell r="H105">
            <v>120521</v>
          </cell>
          <cell r="I105">
            <v>136178</v>
          </cell>
          <cell r="J105">
            <v>-99711</v>
          </cell>
          <cell r="K105">
            <v>-181778</v>
          </cell>
          <cell r="L105">
            <v>141349</v>
          </cell>
          <cell r="M105">
            <v>7313</v>
          </cell>
          <cell r="N105">
            <v>48790</v>
          </cell>
          <cell r="O105">
            <v>0</v>
          </cell>
          <cell r="P105">
            <v>278886</v>
          </cell>
          <cell r="Q105">
            <v>-222505</v>
          </cell>
          <cell r="R105">
            <v>49579</v>
          </cell>
          <cell r="S105">
            <v>50391</v>
          </cell>
          <cell r="T105">
            <v>32250</v>
          </cell>
          <cell r="U105">
            <v>0</v>
          </cell>
          <cell r="V105">
            <v>0</v>
          </cell>
          <cell r="W105">
            <v>154063</v>
          </cell>
          <cell r="X105">
            <v>154063</v>
          </cell>
          <cell r="Y105">
            <v>255</v>
          </cell>
          <cell r="Z105">
            <v>0</v>
          </cell>
          <cell r="AA105">
            <v>12129</v>
          </cell>
          <cell r="AB105">
            <v>-24634</v>
          </cell>
          <cell r="AC105">
            <v>16849762</v>
          </cell>
        </row>
        <row r="106">
          <cell r="A106">
            <v>36567</v>
          </cell>
          <cell r="B106">
            <v>886856</v>
          </cell>
          <cell r="C106">
            <v>260016</v>
          </cell>
          <cell r="D106">
            <v>1723</v>
          </cell>
          <cell r="E106">
            <v>259492</v>
          </cell>
          <cell r="F106">
            <v>-473981</v>
          </cell>
          <cell r="G106">
            <v>-290940</v>
          </cell>
          <cell r="H106">
            <v>109183</v>
          </cell>
          <cell r="I106">
            <v>131560</v>
          </cell>
          <cell r="J106">
            <v>-124729</v>
          </cell>
          <cell r="K106">
            <v>-186196</v>
          </cell>
          <cell r="L106">
            <v>133705</v>
          </cell>
          <cell r="M106">
            <v>0</v>
          </cell>
          <cell r="N106">
            <v>80546</v>
          </cell>
          <cell r="O106">
            <v>0</v>
          </cell>
          <cell r="P106">
            <v>260940</v>
          </cell>
          <cell r="Q106">
            <v>-224637</v>
          </cell>
          <cell r="R106">
            <v>44621</v>
          </cell>
          <cell r="S106">
            <v>47337</v>
          </cell>
          <cell r="T106">
            <v>38267</v>
          </cell>
          <cell r="U106">
            <v>800</v>
          </cell>
          <cell r="V106">
            <v>0</v>
          </cell>
          <cell r="W106">
            <v>149051</v>
          </cell>
          <cell r="X106">
            <v>149051</v>
          </cell>
          <cell r="Y106">
            <v>255</v>
          </cell>
          <cell r="Z106">
            <v>0</v>
          </cell>
          <cell r="AA106">
            <v>2921</v>
          </cell>
          <cell r="AB106">
            <v>-12628</v>
          </cell>
          <cell r="AC106">
            <v>16615872</v>
          </cell>
        </row>
        <row r="107">
          <cell r="A107">
            <v>36568</v>
          </cell>
          <cell r="B107" t="str">
            <v>N/A</v>
          </cell>
          <cell r="C107" t="str">
            <v>N/A</v>
          </cell>
          <cell r="D107" t="str">
            <v>N/A</v>
          </cell>
          <cell r="E107" t="str">
            <v>N/A</v>
          </cell>
          <cell r="F107" t="str">
            <v>N/A</v>
          </cell>
          <cell r="G107" t="str">
            <v>N/A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N/A</v>
          </cell>
          <cell r="M107" t="str">
            <v>N/A</v>
          </cell>
          <cell r="N107" t="str">
            <v>N/A</v>
          </cell>
          <cell r="O107" t="str">
            <v>N/A</v>
          </cell>
          <cell r="P107" t="str">
            <v>N/A</v>
          </cell>
          <cell r="Q107" t="str">
            <v>N/A</v>
          </cell>
          <cell r="R107" t="str">
            <v>N/A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  <cell r="W107" t="str">
            <v>N/A</v>
          </cell>
          <cell r="X107" t="e">
            <v>#VALUE!</v>
          </cell>
          <cell r="Y107" t="str">
            <v>N/A</v>
          </cell>
          <cell r="Z107">
            <v>0</v>
          </cell>
          <cell r="AA107">
            <v>15026</v>
          </cell>
          <cell r="AB107">
            <v>-85523</v>
          </cell>
          <cell r="AC107">
            <v>16339988</v>
          </cell>
        </row>
        <row r="108">
          <cell r="A108">
            <v>36569</v>
          </cell>
          <cell r="B108" t="str">
            <v>N/A</v>
          </cell>
          <cell r="C108" t="str">
            <v>N/A</v>
          </cell>
          <cell r="D108" t="str">
            <v>N/A</v>
          </cell>
          <cell r="E108" t="str">
            <v>N/A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N/A</v>
          </cell>
          <cell r="M108" t="str">
            <v>N/A</v>
          </cell>
          <cell r="N108" t="str">
            <v>N/A</v>
          </cell>
          <cell r="O108" t="str">
            <v>N/A</v>
          </cell>
          <cell r="P108" t="str">
            <v>N/A</v>
          </cell>
          <cell r="Q108" t="str">
            <v>N/A</v>
          </cell>
          <cell r="R108" t="str">
            <v>N/A</v>
          </cell>
          <cell r="S108" t="str">
            <v>N/A</v>
          </cell>
          <cell r="T108" t="str">
            <v>N/A</v>
          </cell>
          <cell r="U108" t="str">
            <v>N/A</v>
          </cell>
          <cell r="V108" t="str">
            <v>N/A</v>
          </cell>
          <cell r="W108" t="str">
            <v>N/A</v>
          </cell>
          <cell r="X108" t="e">
            <v>#VALUE!</v>
          </cell>
          <cell r="Y108" t="str">
            <v>N/A</v>
          </cell>
          <cell r="Z108">
            <v>0</v>
          </cell>
          <cell r="AA108">
            <v>29135</v>
          </cell>
          <cell r="AB108">
            <v>-91056</v>
          </cell>
          <cell r="AC108">
            <v>16080839</v>
          </cell>
        </row>
        <row r="109">
          <cell r="A109">
            <v>36570</v>
          </cell>
          <cell r="B109">
            <v>878158</v>
          </cell>
          <cell r="C109">
            <v>245624</v>
          </cell>
          <cell r="D109">
            <v>3376</v>
          </cell>
          <cell r="E109">
            <v>267987</v>
          </cell>
          <cell r="F109">
            <v>-475714</v>
          </cell>
          <cell r="G109">
            <v>-307300</v>
          </cell>
          <cell r="H109">
            <v>117579</v>
          </cell>
          <cell r="I109">
            <v>55854</v>
          </cell>
          <cell r="J109">
            <v>-150915</v>
          </cell>
          <cell r="K109">
            <v>-201902</v>
          </cell>
          <cell r="L109">
            <v>124548</v>
          </cell>
          <cell r="M109">
            <v>299</v>
          </cell>
          <cell r="N109">
            <v>57411</v>
          </cell>
          <cell r="O109">
            <v>181620</v>
          </cell>
          <cell r="P109">
            <v>23944</v>
          </cell>
          <cell r="Q109">
            <v>-211219</v>
          </cell>
          <cell r="R109">
            <v>44621</v>
          </cell>
          <cell r="S109">
            <v>72973</v>
          </cell>
          <cell r="T109">
            <v>19113</v>
          </cell>
          <cell r="U109">
            <v>4958</v>
          </cell>
          <cell r="V109">
            <v>27215</v>
          </cell>
          <cell r="W109">
            <v>160447</v>
          </cell>
          <cell r="X109">
            <v>133232</v>
          </cell>
          <cell r="Y109">
            <v>955</v>
          </cell>
          <cell r="Z109">
            <v>0</v>
          </cell>
          <cell r="AA109">
            <v>0</v>
          </cell>
          <cell r="AB109">
            <v>-75312</v>
          </cell>
          <cell r="AC109">
            <v>15846469</v>
          </cell>
        </row>
        <row r="110">
          <cell r="A110">
            <v>36571</v>
          </cell>
          <cell r="B110">
            <v>903002</v>
          </cell>
          <cell r="C110">
            <v>251415</v>
          </cell>
          <cell r="D110">
            <v>11979</v>
          </cell>
          <cell r="E110">
            <v>293640</v>
          </cell>
          <cell r="F110">
            <v>-473748</v>
          </cell>
          <cell r="G110">
            <v>-260784</v>
          </cell>
          <cell r="H110">
            <v>120451</v>
          </cell>
          <cell r="I110">
            <v>113474</v>
          </cell>
          <cell r="J110">
            <v>-122878</v>
          </cell>
          <cell r="K110">
            <v>-163779</v>
          </cell>
          <cell r="L110">
            <v>143245</v>
          </cell>
          <cell r="M110">
            <v>0</v>
          </cell>
          <cell r="N110">
            <v>74000</v>
          </cell>
          <cell r="O110">
            <v>224798</v>
          </cell>
          <cell r="P110">
            <v>0</v>
          </cell>
          <cell r="Q110">
            <v>-222173</v>
          </cell>
          <cell r="R110">
            <v>49552</v>
          </cell>
          <cell r="S110">
            <v>51888</v>
          </cell>
          <cell r="T110">
            <v>14542</v>
          </cell>
          <cell r="U110">
            <v>0</v>
          </cell>
          <cell r="V110">
            <v>0</v>
          </cell>
          <cell r="W110">
            <v>150538</v>
          </cell>
          <cell r="X110">
            <v>150538</v>
          </cell>
          <cell r="Y110">
            <v>255</v>
          </cell>
          <cell r="Z110">
            <v>0</v>
          </cell>
          <cell r="AA110">
            <v>0</v>
          </cell>
          <cell r="AB110">
            <v>-78525</v>
          </cell>
          <cell r="AC110">
            <v>15524462</v>
          </cell>
        </row>
        <row r="111">
          <cell r="A111">
            <v>36572</v>
          </cell>
          <cell r="B111">
            <v>842188</v>
          </cell>
          <cell r="C111">
            <v>266506</v>
          </cell>
          <cell r="D111">
            <v>19330</v>
          </cell>
          <cell r="E111">
            <v>277437</v>
          </cell>
          <cell r="F111">
            <v>-447174</v>
          </cell>
          <cell r="G111">
            <v>-237556</v>
          </cell>
          <cell r="H111">
            <v>113327</v>
          </cell>
          <cell r="I111">
            <v>143792</v>
          </cell>
          <cell r="J111">
            <v>89309</v>
          </cell>
          <cell r="K111">
            <v>-126003</v>
          </cell>
          <cell r="L111">
            <v>144392</v>
          </cell>
          <cell r="M111">
            <v>0</v>
          </cell>
          <cell r="N111">
            <v>118359</v>
          </cell>
          <cell r="O111">
            <v>0</v>
          </cell>
          <cell r="P111">
            <v>209667</v>
          </cell>
          <cell r="Q111">
            <v>-194176</v>
          </cell>
          <cell r="R111">
            <v>54504</v>
          </cell>
          <cell r="S111">
            <v>49973</v>
          </cell>
          <cell r="T111">
            <v>31700</v>
          </cell>
          <cell r="U111">
            <v>0</v>
          </cell>
          <cell r="V111">
            <v>0</v>
          </cell>
          <cell r="W111">
            <v>155940</v>
          </cell>
          <cell r="X111">
            <v>155940</v>
          </cell>
          <cell r="Y111">
            <v>4124</v>
          </cell>
          <cell r="Z111">
            <v>0</v>
          </cell>
          <cell r="AA111" t="str">
            <v>N/A</v>
          </cell>
          <cell r="AB111" t="str">
            <v>N/A</v>
          </cell>
          <cell r="AC111" t="str">
            <v>N/A</v>
          </cell>
        </row>
        <row r="112">
          <cell r="A112">
            <v>36573</v>
          </cell>
          <cell r="B112">
            <v>883337</v>
          </cell>
          <cell r="C112">
            <v>258465</v>
          </cell>
          <cell r="D112">
            <v>5884</v>
          </cell>
          <cell r="E112">
            <v>311168</v>
          </cell>
          <cell r="F112">
            <v>-463352</v>
          </cell>
          <cell r="G112">
            <v>-249443</v>
          </cell>
          <cell r="H112">
            <v>113040</v>
          </cell>
          <cell r="I112">
            <v>119073</v>
          </cell>
          <cell r="J112">
            <v>124552</v>
          </cell>
          <cell r="K112">
            <v>-134046</v>
          </cell>
          <cell r="L112">
            <v>143450</v>
          </cell>
          <cell r="M112">
            <v>0</v>
          </cell>
          <cell r="N112">
            <v>106981</v>
          </cell>
          <cell r="O112">
            <v>0</v>
          </cell>
          <cell r="P112">
            <v>195790</v>
          </cell>
          <cell r="Q112">
            <v>-208378</v>
          </cell>
          <cell r="R112">
            <v>64032</v>
          </cell>
          <cell r="S112">
            <v>48889</v>
          </cell>
          <cell r="T112">
            <v>16203</v>
          </cell>
          <cell r="U112">
            <v>0</v>
          </cell>
          <cell r="V112">
            <v>0</v>
          </cell>
          <cell r="W112">
            <v>144038</v>
          </cell>
          <cell r="X112">
            <v>144038</v>
          </cell>
          <cell r="Y112">
            <v>7720</v>
          </cell>
          <cell r="Z112">
            <v>0</v>
          </cell>
          <cell r="AA112" t="str">
            <v>N/A</v>
          </cell>
          <cell r="AB112" t="str">
            <v>N/A</v>
          </cell>
          <cell r="AC112" t="str">
            <v>N/A</v>
          </cell>
        </row>
        <row r="113">
          <cell r="A113">
            <v>36574</v>
          </cell>
          <cell r="B113">
            <v>880674</v>
          </cell>
          <cell r="C113">
            <v>278912</v>
          </cell>
          <cell r="D113">
            <v>5633</v>
          </cell>
          <cell r="E113">
            <v>238635</v>
          </cell>
          <cell r="F113">
            <v>-467115</v>
          </cell>
          <cell r="G113">
            <v>-259709</v>
          </cell>
          <cell r="H113">
            <v>115553</v>
          </cell>
          <cell r="I113">
            <v>158103</v>
          </cell>
          <cell r="J113">
            <v>85843</v>
          </cell>
          <cell r="K113">
            <v>-144637</v>
          </cell>
          <cell r="L113">
            <v>152015</v>
          </cell>
          <cell r="M113">
            <v>0</v>
          </cell>
          <cell r="N113">
            <v>146904</v>
          </cell>
          <cell r="O113">
            <v>0</v>
          </cell>
          <cell r="P113">
            <v>235691</v>
          </cell>
          <cell r="Q113">
            <v>-215905</v>
          </cell>
          <cell r="R113">
            <v>74218</v>
          </cell>
          <cell r="S113">
            <v>42344</v>
          </cell>
          <cell r="T113">
            <v>33170</v>
          </cell>
          <cell r="U113">
            <v>0</v>
          </cell>
          <cell r="V113">
            <v>0</v>
          </cell>
          <cell r="W113">
            <v>160555</v>
          </cell>
          <cell r="X113">
            <v>160555</v>
          </cell>
          <cell r="Y113">
            <v>6721</v>
          </cell>
          <cell r="Z113">
            <v>0</v>
          </cell>
          <cell r="AA113" t="str">
            <v>N/A</v>
          </cell>
          <cell r="AB113" t="str">
            <v>N/A</v>
          </cell>
          <cell r="AC113" t="str">
            <v>N/A</v>
          </cell>
        </row>
        <row r="114">
          <cell r="A114">
            <v>36575</v>
          </cell>
          <cell r="B114">
            <v>902033</v>
          </cell>
          <cell r="C114">
            <v>262983</v>
          </cell>
          <cell r="D114">
            <v>921</v>
          </cell>
          <cell r="E114">
            <v>303798</v>
          </cell>
          <cell r="F114">
            <v>-494531</v>
          </cell>
          <cell r="G114">
            <v>-301052</v>
          </cell>
          <cell r="H114">
            <v>124148</v>
          </cell>
          <cell r="I114">
            <v>119150</v>
          </cell>
          <cell r="J114">
            <v>-137762</v>
          </cell>
          <cell r="K114">
            <v>-182687</v>
          </cell>
          <cell r="L114">
            <v>145402</v>
          </cell>
          <cell r="M114">
            <v>0</v>
          </cell>
          <cell r="N114">
            <v>51050</v>
          </cell>
          <cell r="O114">
            <v>805</v>
          </cell>
          <cell r="P114">
            <v>220671</v>
          </cell>
          <cell r="Q114">
            <v>-234198</v>
          </cell>
          <cell r="R114">
            <v>64298</v>
          </cell>
          <cell r="S114">
            <v>47973</v>
          </cell>
          <cell r="T114">
            <v>20363</v>
          </cell>
          <cell r="U114">
            <v>0</v>
          </cell>
          <cell r="V114">
            <v>0</v>
          </cell>
          <cell r="W114">
            <v>146038</v>
          </cell>
          <cell r="X114">
            <v>146038</v>
          </cell>
          <cell r="Y114">
            <v>721</v>
          </cell>
          <cell r="Z114">
            <v>0</v>
          </cell>
          <cell r="AA114" t="str">
            <v>N/A</v>
          </cell>
          <cell r="AB114" t="str">
            <v>N/A</v>
          </cell>
          <cell r="AC114" t="str">
            <v>N/A</v>
          </cell>
        </row>
        <row r="115">
          <cell r="A115">
            <v>36576</v>
          </cell>
          <cell r="B115">
            <v>893817</v>
          </cell>
          <cell r="C115">
            <v>261158</v>
          </cell>
          <cell r="D115">
            <v>651</v>
          </cell>
          <cell r="E115">
            <v>298861</v>
          </cell>
          <cell r="F115">
            <v>-498356</v>
          </cell>
          <cell r="G115">
            <v>-302696</v>
          </cell>
          <cell r="H115">
            <v>122752</v>
          </cell>
          <cell r="I115">
            <v>123178</v>
          </cell>
          <cell r="J115">
            <v>-141467</v>
          </cell>
          <cell r="K115">
            <v>-183531</v>
          </cell>
          <cell r="L115">
            <v>145402</v>
          </cell>
          <cell r="M115">
            <v>0</v>
          </cell>
          <cell r="N115">
            <v>49959</v>
          </cell>
          <cell r="O115">
            <v>805</v>
          </cell>
          <cell r="P115">
            <v>229057</v>
          </cell>
          <cell r="Q115">
            <v>-239618</v>
          </cell>
          <cell r="R115">
            <v>64454</v>
          </cell>
          <cell r="S115">
            <v>47973</v>
          </cell>
          <cell r="T115">
            <v>20665</v>
          </cell>
          <cell r="U115">
            <v>0</v>
          </cell>
          <cell r="V115">
            <v>0</v>
          </cell>
          <cell r="W115">
            <v>149764</v>
          </cell>
          <cell r="X115">
            <v>149764</v>
          </cell>
          <cell r="Y115">
            <v>721</v>
          </cell>
          <cell r="Z115">
            <v>0</v>
          </cell>
          <cell r="AA115" t="str">
            <v>N/A</v>
          </cell>
          <cell r="AB115" t="str">
            <v>N/A</v>
          </cell>
          <cell r="AC115" t="str">
            <v>N/A</v>
          </cell>
        </row>
        <row r="116">
          <cell r="A116">
            <v>36577</v>
          </cell>
          <cell r="B116">
            <v>897625</v>
          </cell>
          <cell r="C116">
            <v>269674</v>
          </cell>
          <cell r="D116">
            <v>565</v>
          </cell>
          <cell r="E116">
            <v>347359</v>
          </cell>
          <cell r="F116">
            <v>-384691</v>
          </cell>
          <cell r="G116">
            <v>-259013</v>
          </cell>
          <cell r="H116">
            <v>122692</v>
          </cell>
          <cell r="I116">
            <v>127541</v>
          </cell>
          <cell r="J116">
            <v>-87053</v>
          </cell>
          <cell r="K116">
            <v>-146266</v>
          </cell>
          <cell r="L116">
            <v>138362</v>
          </cell>
          <cell r="M116">
            <v>0</v>
          </cell>
          <cell r="N116">
            <v>57892</v>
          </cell>
          <cell r="O116">
            <v>805</v>
          </cell>
          <cell r="P116">
            <v>94715</v>
          </cell>
          <cell r="Q116">
            <v>-124053</v>
          </cell>
          <cell r="R116">
            <v>69097</v>
          </cell>
          <cell r="S116">
            <v>54760</v>
          </cell>
          <cell r="T116">
            <v>20363</v>
          </cell>
          <cell r="U116">
            <v>0</v>
          </cell>
          <cell r="V116">
            <v>0</v>
          </cell>
          <cell r="W116">
            <v>161216</v>
          </cell>
          <cell r="X116">
            <v>161216</v>
          </cell>
          <cell r="Y116">
            <v>721</v>
          </cell>
          <cell r="Z116">
            <v>0</v>
          </cell>
          <cell r="AA116" t="str">
            <v>N/A</v>
          </cell>
          <cell r="AB116" t="str">
            <v>N/A</v>
          </cell>
          <cell r="AC116" t="str">
            <v>N/A</v>
          </cell>
        </row>
        <row r="117">
          <cell r="A117">
            <v>36578</v>
          </cell>
          <cell r="B117">
            <v>905451</v>
          </cell>
          <cell r="C117">
            <v>265422</v>
          </cell>
          <cell r="D117">
            <v>2056</v>
          </cell>
          <cell r="E117">
            <v>297376</v>
          </cell>
          <cell r="F117">
            <v>-482594</v>
          </cell>
          <cell r="G117">
            <v>-334104</v>
          </cell>
          <cell r="H117">
            <v>119463</v>
          </cell>
          <cell r="I117">
            <v>124325</v>
          </cell>
          <cell r="J117">
            <v>-157062</v>
          </cell>
          <cell r="K117">
            <v>-214542</v>
          </cell>
          <cell r="L117">
            <v>145119</v>
          </cell>
          <cell r="M117">
            <v>6441</v>
          </cell>
          <cell r="N117">
            <v>45992</v>
          </cell>
          <cell r="O117">
            <v>805</v>
          </cell>
          <cell r="P117">
            <v>199476</v>
          </cell>
          <cell r="Q117">
            <v>-217899</v>
          </cell>
          <cell r="R117">
            <v>64138</v>
          </cell>
          <cell r="S117">
            <v>52287</v>
          </cell>
          <cell r="T117">
            <v>20363</v>
          </cell>
          <cell r="U117">
            <v>0</v>
          </cell>
          <cell r="V117">
            <v>0</v>
          </cell>
          <cell r="W117">
            <v>155527</v>
          </cell>
          <cell r="X117">
            <v>155527</v>
          </cell>
          <cell r="Y117">
            <v>721</v>
          </cell>
          <cell r="Z117">
            <v>0</v>
          </cell>
          <cell r="AA117" t="str">
            <v>N/A</v>
          </cell>
          <cell r="AB117" t="str">
            <v>N/A</v>
          </cell>
          <cell r="AC117" t="str">
            <v>N/A</v>
          </cell>
        </row>
        <row r="118">
          <cell r="A118">
            <v>36579</v>
          </cell>
          <cell r="B118" t="str">
            <v>N/A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 t="str">
            <v>N/A</v>
          </cell>
          <cell r="O118" t="str">
            <v>N/A</v>
          </cell>
          <cell r="P118" t="str">
            <v>N/A</v>
          </cell>
          <cell r="Q118" t="str">
            <v>N/A</v>
          </cell>
          <cell r="R118" t="str">
            <v>N/A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  <cell r="W118" t="str">
            <v>N/A</v>
          </cell>
          <cell r="X118" t="e">
            <v>#VALUE!</v>
          </cell>
          <cell r="Y118" t="str">
            <v>N/A</v>
          </cell>
          <cell r="Z118" t="str">
            <v>N/A</v>
          </cell>
          <cell r="AA118" t="str">
            <v>N/A</v>
          </cell>
          <cell r="AB118" t="str">
            <v>N/A</v>
          </cell>
          <cell r="AC118" t="str">
            <v>N/A</v>
          </cell>
        </row>
        <row r="119">
          <cell r="A119">
            <v>36580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e">
            <v>#VALUE!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</row>
        <row r="120">
          <cell r="A120">
            <v>36581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e">
            <v>#VALUE!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</row>
        <row r="121">
          <cell r="A121">
            <v>36582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e">
            <v>#VALUE!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</row>
        <row r="122">
          <cell r="A122">
            <v>36583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e">
            <v>#VALUE!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</row>
        <row r="123">
          <cell r="A123">
            <v>36584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e">
            <v>#VALUE!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</row>
        <row r="124">
          <cell r="A124">
            <v>36585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e">
            <v>#VALUE!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</row>
        <row r="125">
          <cell r="A125">
            <v>36586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e">
            <v>#VALUE!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</row>
        <row r="126">
          <cell r="A126">
            <v>36587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e">
            <v>#VALUE!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</row>
        <row r="127">
          <cell r="A127">
            <v>36588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e">
            <v>#VALUE!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</row>
        <row r="128">
          <cell r="A128">
            <v>36589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e">
            <v>#VALUE!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</row>
        <row r="129">
          <cell r="A129">
            <v>36590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e">
            <v>#VALUE!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</row>
        <row r="130">
          <cell r="A130">
            <v>36591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e">
            <v>#VALUE!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</row>
        <row r="131">
          <cell r="A131">
            <v>36592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e">
            <v>#VALUE!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</row>
        <row r="132">
          <cell r="A132">
            <v>36593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e">
            <v>#VALUE!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</row>
        <row r="133">
          <cell r="A133">
            <v>36594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e">
            <v>#VALUE!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</row>
        <row r="134">
          <cell r="A134">
            <v>36595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e">
            <v>#VALUE!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</row>
        <row r="135">
          <cell r="A135">
            <v>36596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e">
            <v>#VALUE!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</row>
        <row r="136">
          <cell r="A136">
            <v>36597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e">
            <v>#VALUE!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</row>
        <row r="137">
          <cell r="A137">
            <v>36598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e">
            <v>#VALUE!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</row>
        <row r="138">
          <cell r="A138">
            <v>36599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e">
            <v>#VALUE!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</row>
        <row r="139">
          <cell r="A139">
            <v>36600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e">
            <v>#VALUE!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</row>
        <row r="140">
          <cell r="A140">
            <v>36601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e">
            <v>#VALUE!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</row>
        <row r="141">
          <cell r="A141">
            <v>36602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e">
            <v>#VALUE!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</row>
        <row r="142">
          <cell r="A142">
            <v>36603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e">
            <v>#VALUE!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</row>
        <row r="143">
          <cell r="A143">
            <v>36604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e">
            <v>#VALUE!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</row>
        <row r="144">
          <cell r="A144">
            <v>36605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e">
            <v>#VALUE!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</row>
        <row r="145">
          <cell r="A145">
            <v>36606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e">
            <v>#VALUE!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</row>
        <row r="146">
          <cell r="A146">
            <v>36607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e">
            <v>#VALUE!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</row>
        <row r="147">
          <cell r="A147">
            <v>36608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e">
            <v>#VALUE!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</row>
        <row r="148">
          <cell r="A148">
            <v>36609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e">
            <v>#VALUE!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</row>
        <row r="149">
          <cell r="A149">
            <v>36610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e">
            <v>#VALUE!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</row>
        <row r="150">
          <cell r="A150">
            <v>36611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e">
            <v>#VALUE!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</row>
        <row r="151">
          <cell r="A151">
            <v>36612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e">
            <v>#VALUE!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</row>
        <row r="152">
          <cell r="A152">
            <v>36613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e">
            <v>#VALUE!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</row>
        <row r="153">
          <cell r="A153">
            <v>36614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e">
            <v>#VALUE!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</row>
        <row r="154">
          <cell r="A154">
            <v>36615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e">
            <v>#VALUE!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</row>
        <row r="155">
          <cell r="A155">
            <v>36616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e">
            <v>#VALUE!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</row>
        <row r="156">
          <cell r="A156">
            <v>36617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e">
            <v>#VALUE!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</row>
        <row r="157">
          <cell r="A157">
            <v>36618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e">
            <v>#VALUE!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</row>
        <row r="158">
          <cell r="A158">
            <v>36619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e">
            <v>#VALUE!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</row>
        <row r="159">
          <cell r="A159">
            <v>36620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e">
            <v>#VALUE!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</row>
        <row r="160">
          <cell r="A160">
            <v>36621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e">
            <v>#VALUE!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</row>
        <row r="161">
          <cell r="A161">
            <v>36622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e">
            <v>#VALUE!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</row>
        <row r="162">
          <cell r="A162">
            <v>36623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e">
            <v>#VALUE!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</row>
        <row r="163">
          <cell r="A163">
            <v>36624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e">
            <v>#VALUE!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</row>
        <row r="164">
          <cell r="A164">
            <v>36625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e">
            <v>#VALUE!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</row>
        <row r="165">
          <cell r="A165">
            <v>36626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e">
            <v>#VALUE!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</row>
        <row r="166">
          <cell r="A166">
            <v>36627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e">
            <v>#VALUE!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</row>
        <row r="167">
          <cell r="A167">
            <v>36628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e">
            <v>#VALUE!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</row>
        <row r="168">
          <cell r="A168">
            <v>36629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e">
            <v>#VALUE!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</row>
        <row r="169">
          <cell r="A169">
            <v>36630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e">
            <v>#VALUE!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</row>
        <row r="170">
          <cell r="A170">
            <v>36631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e">
            <v>#VALUE!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</row>
        <row r="171">
          <cell r="A171">
            <v>36632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e">
            <v>#VALUE!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</row>
        <row r="172">
          <cell r="A172">
            <v>36633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e">
            <v>#VALUE!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</row>
        <row r="173">
          <cell r="A173">
            <v>36634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e">
            <v>#VALUE!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</row>
        <row r="174">
          <cell r="A174">
            <v>36635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e">
            <v>#VALUE!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</row>
        <row r="175">
          <cell r="A175">
            <v>36636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e">
            <v>#VALUE!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</row>
        <row r="176">
          <cell r="A176">
            <v>36637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e">
            <v>#VALUE!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</row>
        <row r="177">
          <cell r="A177">
            <v>36638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e">
            <v>#VALUE!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</row>
        <row r="178">
          <cell r="A178">
            <v>36639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e">
            <v>#VALUE!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</row>
        <row r="179">
          <cell r="A179">
            <v>36640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e">
            <v>#VALUE!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</row>
        <row r="180">
          <cell r="A180">
            <v>36641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e">
            <v>#VALUE!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</row>
        <row r="181">
          <cell r="A181">
            <v>36642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e">
            <v>#VALUE!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</row>
        <row r="182">
          <cell r="A182">
            <v>36643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e">
            <v>#VALUE!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</row>
        <row r="183">
          <cell r="A183">
            <v>36644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e">
            <v>#VALUE!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</row>
        <row r="184">
          <cell r="A184">
            <v>36645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e">
            <v>#VALUE!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</row>
        <row r="185">
          <cell r="A185">
            <v>36646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e">
            <v>#VALUE!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</row>
        <row r="186">
          <cell r="A186">
            <v>36647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e">
            <v>#VALUE!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</row>
        <row r="187">
          <cell r="A187">
            <v>36648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e">
            <v>#VALUE!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</row>
        <row r="188">
          <cell r="A188">
            <v>36649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e">
            <v>#VALUE!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</row>
        <row r="189">
          <cell r="A189">
            <v>36650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e">
            <v>#VALUE!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</row>
        <row r="190">
          <cell r="A190">
            <v>36651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e">
            <v>#VALUE!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</row>
        <row r="191">
          <cell r="A191">
            <v>36652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e">
            <v>#VALUE!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</row>
        <row r="192">
          <cell r="A192">
            <v>36653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e">
            <v>#VALUE!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</row>
        <row r="193">
          <cell r="A193">
            <v>36654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e">
            <v>#VALUE!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</row>
        <row r="194">
          <cell r="A194">
            <v>36655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e">
            <v>#VALUE!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</row>
        <row r="195">
          <cell r="A195">
            <v>36656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e">
            <v>#VALUE!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</row>
        <row r="196">
          <cell r="A196">
            <v>36657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e">
            <v>#VALUE!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</row>
        <row r="197">
          <cell r="A197">
            <v>36658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e">
            <v>#VALUE!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</row>
        <row r="198">
          <cell r="A198">
            <v>36659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e">
            <v>#VALUE!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</row>
        <row r="199">
          <cell r="A199">
            <v>36660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e">
            <v>#VALUE!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</row>
        <row r="200">
          <cell r="A200">
            <v>36661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e">
            <v>#VALUE!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</row>
        <row r="201">
          <cell r="A201">
            <v>36662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e">
            <v>#VALUE!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</row>
        <row r="202">
          <cell r="A202">
            <v>36663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e">
            <v>#VALUE!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</row>
        <row r="203">
          <cell r="A203">
            <v>36664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e">
            <v>#VALUE!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</row>
        <row r="204">
          <cell r="A204">
            <v>36665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e">
            <v>#VALUE!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</row>
        <row r="205">
          <cell r="A205">
            <v>36666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e">
            <v>#VALUE!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</row>
        <row r="206">
          <cell r="A206">
            <v>36667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e">
            <v>#VALUE!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</row>
        <row r="207">
          <cell r="A207">
            <v>36668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e">
            <v>#VALUE!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</row>
        <row r="208">
          <cell r="A208">
            <v>36669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e">
            <v>#VALUE!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</row>
        <row r="209">
          <cell r="A209">
            <v>36670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e">
            <v>#VALUE!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</row>
        <row r="210">
          <cell r="A210">
            <v>36671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e">
            <v>#VALUE!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</row>
        <row r="211">
          <cell r="A211">
            <v>36672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e">
            <v>#VALUE!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</row>
        <row r="212">
          <cell r="A212">
            <v>36673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e">
            <v>#VALUE!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</row>
        <row r="213">
          <cell r="A213">
            <v>36674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e">
            <v>#VALUE!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</row>
        <row r="214">
          <cell r="A214">
            <v>36675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e">
            <v>#VALUE!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</row>
        <row r="215">
          <cell r="A215">
            <v>36676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e">
            <v>#VALUE!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</row>
        <row r="216">
          <cell r="A216">
            <v>36677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e">
            <v>#VALUE!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</row>
        <row r="217">
          <cell r="A217">
            <v>36678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e">
            <v>#VALUE!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</row>
        <row r="218">
          <cell r="A218">
            <v>36679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e">
            <v>#VALUE!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</row>
        <row r="219">
          <cell r="A219">
            <v>36680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e">
            <v>#VALUE!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</row>
        <row r="220">
          <cell r="A220">
            <v>36681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e">
            <v>#VALUE!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</row>
        <row r="221">
          <cell r="A221">
            <v>36682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e">
            <v>#VALUE!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</row>
        <row r="222">
          <cell r="A222">
            <v>36683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e">
            <v>#VALUE!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</row>
        <row r="223">
          <cell r="A223">
            <v>36684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e">
            <v>#VALUE!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</row>
        <row r="224">
          <cell r="A224">
            <v>36685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e">
            <v>#VALUE!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</row>
        <row r="225">
          <cell r="A225">
            <v>36686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e">
            <v>#VALUE!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</row>
        <row r="226">
          <cell r="A226">
            <v>36687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e">
            <v>#VALUE!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</row>
        <row r="227">
          <cell r="A227">
            <v>36688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e">
            <v>#VALUE!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</row>
        <row r="228">
          <cell r="A228">
            <v>36689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e">
            <v>#VALUE!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</row>
        <row r="229">
          <cell r="A229">
            <v>36690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e">
            <v>#VALUE!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</row>
        <row r="230">
          <cell r="A230">
            <v>36691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e">
            <v>#VALUE!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</row>
        <row r="231">
          <cell r="A231">
            <v>36692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e">
            <v>#VALUE!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</row>
        <row r="232">
          <cell r="A232">
            <v>36693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e">
            <v>#VALUE!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</row>
        <row r="233">
          <cell r="A233">
            <v>36694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e">
            <v>#VALUE!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</row>
        <row r="234">
          <cell r="A234">
            <v>36695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e">
            <v>#VALUE!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</row>
        <row r="235">
          <cell r="A235">
            <v>36696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e">
            <v>#VALUE!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</row>
        <row r="236">
          <cell r="A236">
            <v>36697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e">
            <v>#VALUE!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A237">
            <v>36698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e">
            <v>#VALUE!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</row>
        <row r="238">
          <cell r="A238">
            <v>36699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e">
            <v>#VALUE!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</row>
        <row r="239">
          <cell r="A239">
            <v>36700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e">
            <v>#VALUE!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</row>
        <row r="240">
          <cell r="A240">
            <v>36701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e">
            <v>#VALUE!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</row>
        <row r="241">
          <cell r="A241">
            <v>36702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e">
            <v>#VALUE!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</row>
        <row r="242">
          <cell r="A242">
            <v>36703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e">
            <v>#VALUE!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</row>
        <row r="243">
          <cell r="A243">
            <v>36704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e">
            <v>#VALUE!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</row>
        <row r="244">
          <cell r="A244">
            <v>36705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e">
            <v>#VALUE!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</row>
        <row r="245">
          <cell r="A245">
            <v>36706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e">
            <v>#VALUE!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</row>
        <row r="246">
          <cell r="A246">
            <v>36707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e">
            <v>#VALUE!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</row>
        <row r="247">
          <cell r="A247">
            <v>36708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e">
            <v>#VALUE!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</row>
        <row r="248">
          <cell r="A248">
            <v>36709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e">
            <v>#VALUE!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</row>
        <row r="249">
          <cell r="A249">
            <v>36710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e">
            <v>#VALUE!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</row>
        <row r="250">
          <cell r="A250">
            <v>36711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e">
            <v>#VALUE!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</row>
        <row r="251">
          <cell r="A251">
            <v>36712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e">
            <v>#VALUE!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</row>
        <row r="252">
          <cell r="A252">
            <v>36713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e">
            <v>#VALUE!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</row>
        <row r="253">
          <cell r="A253">
            <v>36714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e">
            <v>#VALUE!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</row>
        <row r="254">
          <cell r="A254">
            <v>36715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e">
            <v>#VALUE!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</row>
        <row r="255">
          <cell r="A255">
            <v>36716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e">
            <v>#VALUE!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</row>
        <row r="256">
          <cell r="A256">
            <v>36717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e">
            <v>#VALUE!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</row>
        <row r="257">
          <cell r="A257">
            <v>36718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e">
            <v>#VALUE!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</row>
        <row r="258">
          <cell r="A258">
            <v>36719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e">
            <v>#VALUE!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</row>
        <row r="259">
          <cell r="A259">
            <v>36720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e">
            <v>#VALUE!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</row>
        <row r="260">
          <cell r="A260">
            <v>36721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e">
            <v>#VALUE!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</row>
        <row r="261">
          <cell r="A261">
            <v>36722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e">
            <v>#VALUE!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</row>
        <row r="262">
          <cell r="A262">
            <v>36723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e">
            <v>#VALUE!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</row>
        <row r="263">
          <cell r="A263">
            <v>36724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e">
            <v>#VALUE!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</row>
        <row r="264">
          <cell r="A264">
            <v>36725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e">
            <v>#VALUE!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</row>
        <row r="265">
          <cell r="A265">
            <v>36726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e">
            <v>#VALUE!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</row>
        <row r="266">
          <cell r="A266">
            <v>36727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e">
            <v>#VALUE!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</row>
        <row r="267">
          <cell r="A267">
            <v>36728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e">
            <v>#VALUE!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</row>
        <row r="268">
          <cell r="A268">
            <v>36729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e">
            <v>#VALUE!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</row>
        <row r="269">
          <cell r="A269">
            <v>36730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e">
            <v>#VALUE!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</row>
        <row r="270">
          <cell r="A270">
            <v>36731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e">
            <v>#VALUE!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</row>
        <row r="271">
          <cell r="A271">
            <v>36732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e">
            <v>#VALUE!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</row>
        <row r="272">
          <cell r="A272">
            <v>36733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e">
            <v>#VALUE!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</row>
        <row r="273">
          <cell r="A273">
            <v>36734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e">
            <v>#VALUE!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</row>
        <row r="274">
          <cell r="A274">
            <v>36735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e">
            <v>#VALUE!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</row>
        <row r="275">
          <cell r="A275">
            <v>36736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e">
            <v>#VALUE!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</row>
        <row r="276">
          <cell r="A276">
            <v>36737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e">
            <v>#VALUE!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</row>
        <row r="277">
          <cell r="A277">
            <v>36738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e">
            <v>#VALUE!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</row>
        <row r="278">
          <cell r="A278">
            <v>36739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e">
            <v>#VALUE!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</row>
        <row r="279">
          <cell r="A279">
            <v>36740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e">
            <v>#VALUE!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</row>
        <row r="280">
          <cell r="A280">
            <v>36741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e">
            <v>#VALUE!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</row>
        <row r="281">
          <cell r="A281">
            <v>36742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e">
            <v>#VALUE!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</row>
        <row r="282">
          <cell r="A282">
            <v>36743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e">
            <v>#VALUE!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</row>
        <row r="283">
          <cell r="A283">
            <v>36744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e">
            <v>#VALUE!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</row>
        <row r="284">
          <cell r="A284">
            <v>36745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e">
            <v>#VALUE!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</row>
        <row r="285">
          <cell r="A285">
            <v>36746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e">
            <v>#VALUE!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</row>
        <row r="286">
          <cell r="A286">
            <v>36747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e">
            <v>#VALUE!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</row>
        <row r="287">
          <cell r="A287">
            <v>36748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e">
            <v>#VALUE!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</row>
        <row r="288">
          <cell r="A288">
            <v>36749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e">
            <v>#VALUE!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</row>
        <row r="289">
          <cell r="A289">
            <v>36750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e">
            <v>#VALUE!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</row>
        <row r="290">
          <cell r="A290">
            <v>36751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e">
            <v>#VALUE!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</row>
        <row r="291">
          <cell r="A291">
            <v>36752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e">
            <v>#VALUE!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</row>
        <row r="292">
          <cell r="A292">
            <v>36753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e">
            <v>#VALUE!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</row>
        <row r="293">
          <cell r="A293">
            <v>36754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e">
            <v>#VALUE!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</row>
        <row r="294">
          <cell r="A294">
            <v>36755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e">
            <v>#VALUE!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</row>
        <row r="295">
          <cell r="A295">
            <v>36756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e">
            <v>#VALUE!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</row>
        <row r="296">
          <cell r="A296">
            <v>36757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e">
            <v>#VALUE!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</row>
        <row r="297">
          <cell r="A297">
            <v>36758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e">
            <v>#VALUE!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</row>
        <row r="298">
          <cell r="A298">
            <v>36759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e">
            <v>#VALUE!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</row>
        <row r="299">
          <cell r="A299">
            <v>36760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e">
            <v>#VALUE!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</row>
        <row r="300">
          <cell r="A300">
            <v>36761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e">
            <v>#VALUE!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</row>
        <row r="301">
          <cell r="A301">
            <v>36762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e">
            <v>#VALUE!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</row>
        <row r="302">
          <cell r="A302">
            <v>36763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e">
            <v>#VALUE!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</row>
        <row r="303">
          <cell r="A303">
            <v>36764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e">
            <v>#VALUE!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</row>
        <row r="304">
          <cell r="A304">
            <v>36765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e">
            <v>#VALUE!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</row>
        <row r="305">
          <cell r="A305">
            <v>36766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e">
            <v>#VALUE!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</row>
        <row r="306">
          <cell r="A306">
            <v>36767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e">
            <v>#VALUE!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</row>
        <row r="307">
          <cell r="A307">
            <v>36768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e">
            <v>#VALUE!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</row>
        <row r="308">
          <cell r="A308">
            <v>36769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e">
            <v>#VALUE!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</row>
        <row r="309">
          <cell r="A309">
            <v>36770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e">
            <v>#VALUE!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</row>
        <row r="310">
          <cell r="A310">
            <v>36771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e">
            <v>#VALUE!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</row>
        <row r="311">
          <cell r="A311">
            <v>36772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e">
            <v>#VALUE!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</row>
        <row r="312">
          <cell r="A312">
            <v>36773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e">
            <v>#VALUE!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</row>
        <row r="313">
          <cell r="A313">
            <v>36774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e">
            <v>#VALUE!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</row>
        <row r="314">
          <cell r="A314">
            <v>36775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e">
            <v>#VALUE!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</row>
        <row r="315">
          <cell r="A315">
            <v>36776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e">
            <v>#VALUE!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</row>
        <row r="316">
          <cell r="A316">
            <v>36777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e">
            <v>#VALUE!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</row>
        <row r="317">
          <cell r="A317">
            <v>36778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e">
            <v>#VALUE!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</row>
        <row r="318">
          <cell r="A318">
            <v>36779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e">
            <v>#VALUE!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</row>
        <row r="319">
          <cell r="A319">
            <v>36780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e">
            <v>#VALUE!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</row>
        <row r="320">
          <cell r="A320">
            <v>36781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e">
            <v>#VALUE!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</row>
        <row r="321">
          <cell r="A321">
            <v>36782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e">
            <v>#VALUE!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</row>
        <row r="322">
          <cell r="A322">
            <v>36783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e">
            <v>#VALUE!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</row>
        <row r="323">
          <cell r="A323">
            <v>36784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e">
            <v>#VALUE!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</row>
        <row r="324">
          <cell r="A324">
            <v>36785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e">
            <v>#VALUE!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</row>
        <row r="325">
          <cell r="A325">
            <v>36786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e">
            <v>#VALUE!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</row>
        <row r="326">
          <cell r="A326">
            <v>36787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e">
            <v>#VALUE!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</row>
        <row r="327">
          <cell r="A327">
            <v>36788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e">
            <v>#VALUE!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</row>
        <row r="328">
          <cell r="A328">
            <v>36789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e">
            <v>#VALUE!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</row>
        <row r="329">
          <cell r="A329">
            <v>36790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e">
            <v>#VALUE!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</row>
        <row r="330">
          <cell r="A330">
            <v>36791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e">
            <v>#VALUE!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</row>
        <row r="331">
          <cell r="A331">
            <v>36792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e">
            <v>#VALUE!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</row>
        <row r="332">
          <cell r="A332">
            <v>36793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e">
            <v>#VALUE!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</row>
        <row r="333">
          <cell r="A333">
            <v>36794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e">
            <v>#VALUE!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</row>
        <row r="334">
          <cell r="A334">
            <v>36795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e">
            <v>#VALUE!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</row>
        <row r="335">
          <cell r="A335">
            <v>36796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e">
            <v>#VALUE!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</row>
        <row r="336">
          <cell r="A336">
            <v>36797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e">
            <v>#VALUE!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</row>
        <row r="337">
          <cell r="A337">
            <v>36798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e">
            <v>#VALUE!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</row>
        <row r="338">
          <cell r="A338">
            <v>36799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e">
            <v>#VALUE!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</row>
        <row r="339">
          <cell r="A339">
            <v>36800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e">
            <v>#VALUE!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</row>
        <row r="340">
          <cell r="A340">
            <v>36801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e">
            <v>#VALUE!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</row>
        <row r="341">
          <cell r="A341">
            <v>36802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e">
            <v>#VALUE!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</row>
        <row r="342">
          <cell r="A342">
            <v>36803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e">
            <v>#VALUE!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</row>
        <row r="343">
          <cell r="A343">
            <v>36804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e">
            <v>#VALUE!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</row>
        <row r="344">
          <cell r="A344">
            <v>36805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e">
            <v>#VALUE!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</row>
        <row r="345">
          <cell r="A345">
            <v>36806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e">
            <v>#VALUE!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</row>
        <row r="346">
          <cell r="A346">
            <v>36807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e">
            <v>#VALUE!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</row>
        <row r="347">
          <cell r="A347">
            <v>36808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e">
            <v>#VALUE!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</row>
        <row r="348">
          <cell r="A348">
            <v>36809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e">
            <v>#VALUE!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</row>
        <row r="349">
          <cell r="A349">
            <v>36810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e">
            <v>#VALUE!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</row>
        <row r="350">
          <cell r="A350">
            <v>36811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e">
            <v>#VALUE!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</row>
        <row r="351">
          <cell r="A351">
            <v>36812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e">
            <v>#VALUE!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</row>
        <row r="352">
          <cell r="A352">
            <v>36813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e">
            <v>#VALUE!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</row>
        <row r="353">
          <cell r="A353">
            <v>36814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e">
            <v>#VALUE!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</row>
        <row r="354">
          <cell r="A354">
            <v>36815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e">
            <v>#VALUE!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</row>
        <row r="355">
          <cell r="A355">
            <v>36816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e">
            <v>#VALUE!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</row>
        <row r="356">
          <cell r="A356">
            <v>36817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e">
            <v>#VALUE!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A357">
            <v>36818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e">
            <v>#VALUE!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</row>
        <row r="358">
          <cell r="A358">
            <v>36819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e">
            <v>#VALUE!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</row>
        <row r="359">
          <cell r="A359">
            <v>36820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e">
            <v>#VALUE!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</row>
        <row r="360">
          <cell r="A360">
            <v>36821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e">
            <v>#VALUE!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</row>
        <row r="361">
          <cell r="A361">
            <v>36822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e">
            <v>#VALUE!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</row>
        <row r="362">
          <cell r="A362">
            <v>36823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e">
            <v>#VALUE!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</row>
        <row r="363">
          <cell r="A363">
            <v>36824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e">
            <v>#VALUE!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</row>
        <row r="364">
          <cell r="A364">
            <v>36825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e">
            <v>#VALUE!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</row>
        <row r="365">
          <cell r="A365">
            <v>36826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e">
            <v>#VALUE!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</row>
        <row r="366">
          <cell r="A366">
            <v>36827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e">
            <v>#VALUE!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</row>
        <row r="367">
          <cell r="A367">
            <v>36828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e">
            <v>#VALUE!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</row>
        <row r="368">
          <cell r="A368">
            <v>36829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e">
            <v>#VALUE!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A369">
            <v>36830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e">
            <v>#VALUE!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</row>
        <row r="370">
          <cell r="A370">
            <v>36831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e">
            <v>#VALUE!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</row>
        <row r="371">
          <cell r="A371">
            <v>36832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e">
            <v>#VALUE!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</row>
        <row r="372">
          <cell r="A372">
            <v>36833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e">
            <v>#VALUE!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</row>
        <row r="373">
          <cell r="A373">
            <v>36834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e">
            <v>#VALUE!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</row>
        <row r="374">
          <cell r="A374">
            <v>36835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e">
            <v>#VALUE!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</row>
        <row r="375">
          <cell r="A375">
            <v>36836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e">
            <v>#VALUE!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</row>
        <row r="376">
          <cell r="A376">
            <v>36837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e">
            <v>#VALUE!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</row>
        <row r="377">
          <cell r="A377">
            <v>36838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e">
            <v>#VALUE!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</row>
        <row r="378">
          <cell r="A378">
            <v>36839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e">
            <v>#VALUE!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</row>
        <row r="379">
          <cell r="A379">
            <v>36840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e">
            <v>#VALUE!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</row>
        <row r="380">
          <cell r="A380">
            <v>36841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e">
            <v>#VALUE!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</row>
        <row r="381">
          <cell r="A381">
            <v>36842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e">
            <v>#VALUE!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</row>
        <row r="382">
          <cell r="A382">
            <v>36843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e">
            <v>#VALUE!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</row>
        <row r="383">
          <cell r="A383">
            <v>36844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e">
            <v>#VALUE!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</row>
        <row r="384">
          <cell r="A384">
            <v>36845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e">
            <v>#VALUE!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</row>
        <row r="385">
          <cell r="A385">
            <v>36846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e">
            <v>#VALUE!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</row>
        <row r="386">
          <cell r="A386">
            <v>36847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e">
            <v>#VALUE!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</row>
        <row r="387">
          <cell r="A387">
            <v>36848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e">
            <v>#VALUE!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</row>
        <row r="388">
          <cell r="A388">
            <v>36849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e">
            <v>#VALUE!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</row>
        <row r="389">
          <cell r="A389">
            <v>36850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e">
            <v>#VALUE!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</row>
        <row r="390">
          <cell r="A390">
            <v>36851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e">
            <v>#VALUE!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</row>
        <row r="391">
          <cell r="A391">
            <v>36852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e">
            <v>#VALUE!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</row>
        <row r="392">
          <cell r="A392">
            <v>36853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e">
            <v>#VALUE!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</row>
        <row r="393">
          <cell r="A393">
            <v>36854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e">
            <v>#VALUE!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</row>
        <row r="394">
          <cell r="A394">
            <v>36855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e">
            <v>#VALUE!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</row>
        <row r="395">
          <cell r="A395">
            <v>36856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e">
            <v>#VALUE!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</row>
        <row r="396">
          <cell r="A396">
            <v>36857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e">
            <v>#VALUE!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</row>
        <row r="397">
          <cell r="A397">
            <v>36858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e">
            <v>#VALUE!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</row>
        <row r="398">
          <cell r="A398">
            <v>36859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e">
            <v>#VALUE!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</row>
        <row r="399">
          <cell r="A399">
            <v>36860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e">
            <v>#VALUE!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</row>
        <row r="400">
          <cell r="A400">
            <v>36861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e">
            <v>#VALUE!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</row>
        <row r="401">
          <cell r="A401">
            <v>36862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e">
            <v>#VALUE!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</row>
        <row r="402">
          <cell r="A402">
            <v>36863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e">
            <v>#VALUE!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</row>
        <row r="403">
          <cell r="A403">
            <v>36864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e">
            <v>#VALUE!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</row>
        <row r="404">
          <cell r="A404">
            <v>36865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e">
            <v>#VALUE!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</row>
        <row r="405">
          <cell r="A405">
            <v>36866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e">
            <v>#VALUE!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</row>
        <row r="406">
          <cell r="A406">
            <v>36867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e">
            <v>#VALUE!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</row>
        <row r="407">
          <cell r="A407">
            <v>36868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e">
            <v>#VALUE!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</row>
        <row r="408">
          <cell r="A408">
            <v>36869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e">
            <v>#VALUE!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</row>
        <row r="409">
          <cell r="A409">
            <v>36870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e">
            <v>#VALUE!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</row>
        <row r="410">
          <cell r="A410">
            <v>36871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e">
            <v>#VALUE!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</row>
        <row r="411">
          <cell r="A411">
            <v>36872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e">
            <v>#VALUE!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</row>
        <row r="412">
          <cell r="A412">
            <v>36873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e">
            <v>#VALUE!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</row>
        <row r="413">
          <cell r="A413">
            <v>36874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e">
            <v>#VALUE!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</row>
        <row r="414">
          <cell r="A414">
            <v>36875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e">
            <v>#VALUE!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</row>
        <row r="415">
          <cell r="A415">
            <v>36876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e">
            <v>#VALUE!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</row>
        <row r="416">
          <cell r="A416">
            <v>36877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e">
            <v>#VALUE!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</row>
        <row r="417">
          <cell r="A417">
            <v>36878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e">
            <v>#VALUE!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</row>
        <row r="418">
          <cell r="A418">
            <v>36879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e">
            <v>#VALUE!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</row>
        <row r="419">
          <cell r="A419">
            <v>36880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e">
            <v>#VALUE!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</row>
        <row r="420">
          <cell r="A420">
            <v>36881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e">
            <v>#VALUE!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</row>
        <row r="421">
          <cell r="A421">
            <v>36882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e">
            <v>#VALUE!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</row>
        <row r="422">
          <cell r="A422">
            <v>36883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e">
            <v>#VALUE!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</row>
        <row r="423">
          <cell r="A423">
            <v>36884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e">
            <v>#VALUE!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</row>
        <row r="424">
          <cell r="A424">
            <v>36885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e">
            <v>#VALUE!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</row>
        <row r="425">
          <cell r="A425">
            <v>36886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e">
            <v>#VALUE!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</row>
        <row r="426">
          <cell r="A426">
            <v>36887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e">
            <v>#VALUE!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</row>
        <row r="427">
          <cell r="A427">
            <v>36888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e">
            <v>#VALUE!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</row>
        <row r="428">
          <cell r="A428">
            <v>36889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e">
            <v>#VALUE!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</row>
        <row r="429">
          <cell r="A429">
            <v>36890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e">
            <v>#VALUE!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</row>
        <row r="430">
          <cell r="A430">
            <v>36891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e">
            <v>#VALUE!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A1" t="str">
            <v>Day</v>
          </cell>
          <cell r="B1" t="str">
            <v>Date</v>
          </cell>
          <cell r="C1" t="str">
            <v>El Paso Topock</v>
          </cell>
          <cell r="D1" t="str">
            <v>El Paso Ehrenberg</v>
          </cell>
          <cell r="E1" t="str">
            <v>Kern Mojave - Wheeler Ridge</v>
          </cell>
          <cell r="F1" t="str">
            <v>PGE - Wheeler Ridge</v>
          </cell>
          <cell r="G1" t="str">
            <v>Transwestern - North Needles</v>
          </cell>
          <cell r="H1" t="str">
            <v>California Production</v>
          </cell>
          <cell r="I1" t="str">
            <v>Total Receipts</v>
          </cell>
          <cell r="J1" t="str">
            <v>Net Inj/WD</v>
          </cell>
          <cell r="K1" t="str">
            <v>Total System Sendout</v>
          </cell>
          <cell r="L1" t="str">
            <v>Total Inventory</v>
          </cell>
        </row>
        <row r="2">
          <cell r="A2">
            <v>36465</v>
          </cell>
          <cell r="B2">
            <v>36465</v>
          </cell>
          <cell r="C2">
            <v>506000</v>
          </cell>
          <cell r="D2">
            <v>1002000</v>
          </cell>
          <cell r="E2">
            <v>423000</v>
          </cell>
          <cell r="F2">
            <v>89000</v>
          </cell>
          <cell r="G2">
            <v>696000</v>
          </cell>
          <cell r="H2">
            <v>251000</v>
          </cell>
          <cell r="I2">
            <v>2966000</v>
          </cell>
          <cell r="J2">
            <v>178000</v>
          </cell>
          <cell r="K2">
            <v>2895000</v>
          </cell>
          <cell r="L2">
            <v>89406000</v>
          </cell>
        </row>
        <row r="3">
          <cell r="A3">
            <v>36466</v>
          </cell>
          <cell r="B3">
            <v>36466</v>
          </cell>
          <cell r="C3">
            <v>508000</v>
          </cell>
          <cell r="D3">
            <v>939000</v>
          </cell>
          <cell r="E3">
            <v>372000</v>
          </cell>
          <cell r="F3">
            <v>100000</v>
          </cell>
          <cell r="G3">
            <v>721000</v>
          </cell>
          <cell r="H3">
            <v>210000</v>
          </cell>
          <cell r="I3">
            <v>2850000</v>
          </cell>
          <cell r="J3">
            <v>-153000</v>
          </cell>
          <cell r="K3">
            <v>2990000</v>
          </cell>
          <cell r="L3">
            <v>89253000</v>
          </cell>
        </row>
        <row r="4">
          <cell r="A4">
            <v>36467</v>
          </cell>
          <cell r="B4">
            <v>36467</v>
          </cell>
          <cell r="C4">
            <v>517000</v>
          </cell>
          <cell r="D4">
            <v>975000</v>
          </cell>
          <cell r="E4">
            <v>362000</v>
          </cell>
          <cell r="F4">
            <v>101000</v>
          </cell>
          <cell r="G4">
            <v>730000</v>
          </cell>
          <cell r="H4">
            <v>248000</v>
          </cell>
          <cell r="I4">
            <v>2932000</v>
          </cell>
          <cell r="J4">
            <v>25000</v>
          </cell>
          <cell r="K4">
            <v>2866000</v>
          </cell>
          <cell r="L4">
            <v>89274000</v>
          </cell>
        </row>
        <row r="5">
          <cell r="A5">
            <v>36468</v>
          </cell>
          <cell r="B5">
            <v>36468</v>
          </cell>
          <cell r="C5">
            <v>472000</v>
          </cell>
          <cell r="D5">
            <v>1045000</v>
          </cell>
          <cell r="E5">
            <v>327000</v>
          </cell>
          <cell r="F5">
            <v>136000</v>
          </cell>
          <cell r="G5">
            <v>723000</v>
          </cell>
          <cell r="H5">
            <v>251000</v>
          </cell>
          <cell r="I5">
            <v>2954000</v>
          </cell>
          <cell r="J5">
            <v>108000</v>
          </cell>
          <cell r="K5">
            <v>2814000</v>
          </cell>
          <cell r="L5">
            <v>89387000</v>
          </cell>
        </row>
        <row r="6">
          <cell r="A6">
            <v>36469</v>
          </cell>
          <cell r="B6">
            <v>36469</v>
          </cell>
          <cell r="C6">
            <v>464000</v>
          </cell>
          <cell r="D6">
            <v>1004000</v>
          </cell>
          <cell r="E6">
            <v>334000</v>
          </cell>
          <cell r="F6">
            <v>115000</v>
          </cell>
          <cell r="G6">
            <v>728000</v>
          </cell>
          <cell r="H6">
            <v>252000</v>
          </cell>
          <cell r="I6">
            <v>2897000</v>
          </cell>
          <cell r="J6">
            <v>244000</v>
          </cell>
          <cell r="K6">
            <v>2794000</v>
          </cell>
          <cell r="L6">
            <v>89630000</v>
          </cell>
        </row>
        <row r="7">
          <cell r="A7">
            <v>36470</v>
          </cell>
          <cell r="B7">
            <v>36470</v>
          </cell>
          <cell r="C7">
            <v>538000</v>
          </cell>
          <cell r="D7">
            <v>975000</v>
          </cell>
          <cell r="E7">
            <v>298000</v>
          </cell>
          <cell r="F7">
            <v>127000</v>
          </cell>
          <cell r="G7">
            <v>714000</v>
          </cell>
          <cell r="H7">
            <v>253000</v>
          </cell>
          <cell r="I7">
            <v>2905000</v>
          </cell>
          <cell r="J7">
            <v>303000</v>
          </cell>
          <cell r="K7">
            <v>2508000</v>
          </cell>
          <cell r="L7">
            <v>89933000</v>
          </cell>
        </row>
        <row r="8">
          <cell r="A8">
            <v>36471</v>
          </cell>
          <cell r="B8">
            <v>36471</v>
          </cell>
          <cell r="C8">
            <v>545000</v>
          </cell>
          <cell r="D8">
            <v>999000</v>
          </cell>
          <cell r="E8">
            <v>331000</v>
          </cell>
          <cell r="F8">
            <v>136000</v>
          </cell>
          <cell r="G8">
            <v>735000</v>
          </cell>
          <cell r="H8">
            <v>251000</v>
          </cell>
          <cell r="I8">
            <v>2997000</v>
          </cell>
          <cell r="J8">
            <v>692000</v>
          </cell>
          <cell r="K8">
            <v>2305000</v>
          </cell>
          <cell r="L8">
            <v>90625000</v>
          </cell>
        </row>
        <row r="9">
          <cell r="A9">
            <v>36472</v>
          </cell>
          <cell r="B9">
            <v>36472</v>
          </cell>
          <cell r="C9">
            <v>545000</v>
          </cell>
          <cell r="D9">
            <v>1000000</v>
          </cell>
          <cell r="E9">
            <v>315000</v>
          </cell>
          <cell r="F9">
            <v>141000</v>
          </cell>
          <cell r="G9">
            <v>722000</v>
          </cell>
          <cell r="H9">
            <v>246000</v>
          </cell>
          <cell r="I9">
            <v>2968000</v>
          </cell>
          <cell r="J9">
            <v>161000</v>
          </cell>
          <cell r="K9">
            <v>2917000</v>
          </cell>
          <cell r="L9">
            <v>90785000</v>
          </cell>
        </row>
        <row r="10">
          <cell r="A10">
            <v>36473</v>
          </cell>
          <cell r="B10">
            <v>36473</v>
          </cell>
          <cell r="C10">
            <v>541000</v>
          </cell>
          <cell r="D10">
            <v>976000</v>
          </cell>
          <cell r="E10">
            <v>281000</v>
          </cell>
          <cell r="F10">
            <v>132000</v>
          </cell>
          <cell r="G10">
            <v>734000</v>
          </cell>
          <cell r="H10">
            <v>251000</v>
          </cell>
          <cell r="I10">
            <v>2915000</v>
          </cell>
          <cell r="J10">
            <v>-14000</v>
          </cell>
          <cell r="K10">
            <v>2890000</v>
          </cell>
          <cell r="L10">
            <v>90772000</v>
          </cell>
        </row>
        <row r="11">
          <cell r="A11">
            <v>36474</v>
          </cell>
          <cell r="B11">
            <v>36474</v>
          </cell>
          <cell r="C11">
            <v>539000</v>
          </cell>
          <cell r="D11">
            <v>910000</v>
          </cell>
          <cell r="E11">
            <v>349000</v>
          </cell>
          <cell r="F11">
            <v>73000</v>
          </cell>
          <cell r="G11">
            <v>759000</v>
          </cell>
          <cell r="H11">
            <v>256000</v>
          </cell>
          <cell r="I11">
            <v>2886000</v>
          </cell>
          <cell r="J11">
            <v>-38000</v>
          </cell>
          <cell r="K11">
            <v>2919000</v>
          </cell>
          <cell r="L11">
            <v>90733000</v>
          </cell>
        </row>
        <row r="12">
          <cell r="A12">
            <v>36475</v>
          </cell>
          <cell r="B12">
            <v>36475</v>
          </cell>
          <cell r="C12">
            <v>535000</v>
          </cell>
          <cell r="D12">
            <v>902000</v>
          </cell>
          <cell r="E12">
            <v>390000</v>
          </cell>
          <cell r="F12">
            <v>74000</v>
          </cell>
          <cell r="G12">
            <v>747000</v>
          </cell>
          <cell r="H12">
            <v>254000</v>
          </cell>
          <cell r="I12">
            <v>2904000</v>
          </cell>
          <cell r="J12">
            <v>60000</v>
          </cell>
          <cell r="K12">
            <v>2818000</v>
          </cell>
          <cell r="L12">
            <v>90793000</v>
          </cell>
        </row>
        <row r="13">
          <cell r="A13">
            <v>36476</v>
          </cell>
          <cell r="B13">
            <v>36476</v>
          </cell>
          <cell r="C13">
            <v>543000</v>
          </cell>
          <cell r="D13">
            <v>890000</v>
          </cell>
          <cell r="E13">
            <v>434000</v>
          </cell>
          <cell r="F13">
            <v>131000</v>
          </cell>
          <cell r="G13">
            <v>752000</v>
          </cell>
          <cell r="H13">
            <v>253000</v>
          </cell>
          <cell r="I13">
            <v>3002000</v>
          </cell>
          <cell r="J13">
            <v>308000</v>
          </cell>
          <cell r="K13">
            <v>2601000</v>
          </cell>
          <cell r="L13">
            <v>91101000</v>
          </cell>
        </row>
        <row r="14">
          <cell r="A14">
            <v>36477</v>
          </cell>
          <cell r="B14">
            <v>36477</v>
          </cell>
          <cell r="C14">
            <v>484000</v>
          </cell>
          <cell r="D14">
            <v>709000</v>
          </cell>
          <cell r="E14">
            <v>280000</v>
          </cell>
          <cell r="F14">
            <v>112000</v>
          </cell>
          <cell r="G14">
            <v>720000</v>
          </cell>
          <cell r="H14">
            <v>258000</v>
          </cell>
          <cell r="I14">
            <v>2563000</v>
          </cell>
          <cell r="J14">
            <v>346000</v>
          </cell>
          <cell r="K14">
            <v>2311000</v>
          </cell>
          <cell r="L14">
            <v>91446000</v>
          </cell>
        </row>
        <row r="15">
          <cell r="A15">
            <v>36478</v>
          </cell>
          <cell r="B15">
            <v>36478</v>
          </cell>
          <cell r="C15">
            <v>464000</v>
          </cell>
          <cell r="D15">
            <v>718000</v>
          </cell>
          <cell r="E15">
            <v>255000</v>
          </cell>
          <cell r="F15">
            <v>111000</v>
          </cell>
          <cell r="G15">
            <v>703000</v>
          </cell>
          <cell r="H15">
            <v>300000</v>
          </cell>
          <cell r="I15">
            <v>2512000</v>
          </cell>
          <cell r="J15">
            <v>203000</v>
          </cell>
          <cell r="K15">
            <v>2280000</v>
          </cell>
          <cell r="L15">
            <v>91649000</v>
          </cell>
        </row>
        <row r="16">
          <cell r="A16">
            <v>36479</v>
          </cell>
          <cell r="B16">
            <v>36479</v>
          </cell>
          <cell r="C16">
            <v>518000</v>
          </cell>
          <cell r="D16">
            <v>829000</v>
          </cell>
          <cell r="E16">
            <v>379000</v>
          </cell>
          <cell r="F16">
            <v>131000</v>
          </cell>
          <cell r="G16">
            <v>771000</v>
          </cell>
          <cell r="H16">
            <v>255000</v>
          </cell>
          <cell r="I16">
            <v>2883000</v>
          </cell>
          <cell r="J16">
            <v>124000</v>
          </cell>
          <cell r="K16">
            <v>2696000</v>
          </cell>
          <cell r="L16">
            <v>91768000</v>
          </cell>
        </row>
        <row r="17">
          <cell r="A17">
            <v>36480</v>
          </cell>
          <cell r="B17">
            <v>36480</v>
          </cell>
          <cell r="C17">
            <v>485000</v>
          </cell>
          <cell r="D17">
            <v>872000</v>
          </cell>
          <cell r="E17">
            <v>439000</v>
          </cell>
          <cell r="F17">
            <v>123000</v>
          </cell>
          <cell r="G17">
            <v>741000</v>
          </cell>
          <cell r="H17">
            <v>261000</v>
          </cell>
          <cell r="I17">
            <v>2921000</v>
          </cell>
          <cell r="J17">
            <v>273000</v>
          </cell>
          <cell r="K17">
            <v>2684000</v>
          </cell>
          <cell r="L17">
            <v>92040000</v>
          </cell>
        </row>
        <row r="18">
          <cell r="A18">
            <v>36481</v>
          </cell>
          <cell r="B18">
            <v>36481</v>
          </cell>
          <cell r="C18">
            <v>517000</v>
          </cell>
          <cell r="D18">
            <v>874000</v>
          </cell>
          <cell r="E18">
            <v>427000</v>
          </cell>
          <cell r="F18">
            <v>122000</v>
          </cell>
          <cell r="G18">
            <v>688000</v>
          </cell>
          <cell r="H18">
            <v>254000</v>
          </cell>
          <cell r="I18">
            <v>2881000</v>
          </cell>
          <cell r="J18">
            <v>237000</v>
          </cell>
          <cell r="K18">
            <v>2793000</v>
          </cell>
          <cell r="L18">
            <v>92277000</v>
          </cell>
        </row>
        <row r="19">
          <cell r="A19">
            <v>36482</v>
          </cell>
          <cell r="B19">
            <v>36482</v>
          </cell>
          <cell r="C19">
            <v>528000</v>
          </cell>
          <cell r="D19">
            <v>920000</v>
          </cell>
          <cell r="E19">
            <v>408000</v>
          </cell>
          <cell r="F19">
            <v>126000</v>
          </cell>
          <cell r="G19">
            <v>704000</v>
          </cell>
          <cell r="H19">
            <v>263000</v>
          </cell>
          <cell r="I19">
            <v>2950000</v>
          </cell>
          <cell r="J19">
            <v>17000</v>
          </cell>
          <cell r="K19">
            <v>2905000</v>
          </cell>
          <cell r="L19">
            <v>92291000</v>
          </cell>
        </row>
        <row r="20">
          <cell r="A20">
            <v>36483</v>
          </cell>
          <cell r="B20">
            <v>36483</v>
          </cell>
          <cell r="C20">
            <v>525000</v>
          </cell>
          <cell r="D20">
            <v>923000</v>
          </cell>
          <cell r="E20">
            <v>341000</v>
          </cell>
          <cell r="F20">
            <v>136000</v>
          </cell>
          <cell r="G20">
            <v>705000</v>
          </cell>
          <cell r="H20">
            <v>274000</v>
          </cell>
          <cell r="I20">
            <v>2904000</v>
          </cell>
          <cell r="J20">
            <v>35000</v>
          </cell>
          <cell r="K20">
            <v>2745000</v>
          </cell>
          <cell r="L20">
            <v>92326000</v>
          </cell>
        </row>
        <row r="21">
          <cell r="A21">
            <v>36484</v>
          </cell>
          <cell r="B21">
            <v>36484</v>
          </cell>
          <cell r="C21">
            <v>491000</v>
          </cell>
          <cell r="D21">
            <v>994000</v>
          </cell>
          <cell r="E21">
            <v>320000</v>
          </cell>
          <cell r="F21">
            <v>132000</v>
          </cell>
          <cell r="G21">
            <v>716000</v>
          </cell>
          <cell r="H21">
            <v>274000</v>
          </cell>
          <cell r="I21">
            <v>2926000</v>
          </cell>
          <cell r="J21">
            <v>452000</v>
          </cell>
          <cell r="K21">
            <v>2612000</v>
          </cell>
          <cell r="L21">
            <v>92812000</v>
          </cell>
        </row>
        <row r="22">
          <cell r="A22">
            <v>36485</v>
          </cell>
          <cell r="B22">
            <v>36485</v>
          </cell>
          <cell r="C22">
            <v>500000</v>
          </cell>
          <cell r="D22">
            <v>972000</v>
          </cell>
          <cell r="E22">
            <v>319000</v>
          </cell>
          <cell r="F22">
            <v>131000</v>
          </cell>
          <cell r="G22">
            <v>719000</v>
          </cell>
          <cell r="H22">
            <v>274000</v>
          </cell>
          <cell r="I22">
            <v>2914000</v>
          </cell>
          <cell r="J22">
            <v>14700</v>
          </cell>
          <cell r="K22">
            <v>2806000</v>
          </cell>
          <cell r="L22">
            <v>92959000</v>
          </cell>
        </row>
        <row r="23">
          <cell r="A23">
            <v>36486</v>
          </cell>
          <cell r="B23">
            <v>36486</v>
          </cell>
          <cell r="C23">
            <v>487000</v>
          </cell>
          <cell r="D23">
            <v>964000</v>
          </cell>
          <cell r="E23">
            <v>301000</v>
          </cell>
          <cell r="F23">
            <v>103000</v>
          </cell>
          <cell r="G23">
            <v>723000</v>
          </cell>
          <cell r="H23">
            <v>266000</v>
          </cell>
          <cell r="I23">
            <v>2844000</v>
          </cell>
          <cell r="J23">
            <v>-479000</v>
          </cell>
          <cell r="K23">
            <v>3360000</v>
          </cell>
          <cell r="L23">
            <v>92488000</v>
          </cell>
        </row>
        <row r="24">
          <cell r="A24">
            <v>36487</v>
          </cell>
          <cell r="B24">
            <v>36487</v>
          </cell>
          <cell r="C24">
            <v>521000</v>
          </cell>
          <cell r="D24">
            <v>989000</v>
          </cell>
          <cell r="E24">
            <v>311000</v>
          </cell>
          <cell r="F24">
            <v>149000</v>
          </cell>
          <cell r="G24">
            <v>730000</v>
          </cell>
          <cell r="H24">
            <v>361000</v>
          </cell>
          <cell r="I24">
            <v>3061000</v>
          </cell>
          <cell r="J24">
            <v>-4000</v>
          </cell>
          <cell r="K24">
            <v>3065000</v>
          </cell>
          <cell r="L24">
            <v>92484000</v>
          </cell>
        </row>
        <row r="25">
          <cell r="A25">
            <v>36488</v>
          </cell>
          <cell r="B25">
            <v>36488</v>
          </cell>
          <cell r="C25">
            <v>468000</v>
          </cell>
          <cell r="D25">
            <v>1063000</v>
          </cell>
          <cell r="E25">
            <v>232000</v>
          </cell>
          <cell r="F25">
            <v>78000</v>
          </cell>
          <cell r="G25">
            <v>719000</v>
          </cell>
          <cell r="H25">
            <v>262000</v>
          </cell>
          <cell r="I25">
            <v>2821000</v>
          </cell>
          <cell r="J25">
            <v>-152000</v>
          </cell>
          <cell r="K25">
            <v>2990000</v>
          </cell>
          <cell r="L25">
            <v>91557000</v>
          </cell>
        </row>
        <row r="26">
          <cell r="A26">
            <v>36489</v>
          </cell>
          <cell r="B26">
            <v>36489</v>
          </cell>
          <cell r="C26">
            <v>534000</v>
          </cell>
          <cell r="D26">
            <v>1015000</v>
          </cell>
          <cell r="E26">
            <v>263000</v>
          </cell>
          <cell r="F26">
            <v>84000</v>
          </cell>
          <cell r="G26">
            <v>713000</v>
          </cell>
          <cell r="H26">
            <v>259000</v>
          </cell>
          <cell r="I26">
            <v>2869000</v>
          </cell>
          <cell r="J26">
            <v>378000</v>
          </cell>
          <cell r="K26">
            <v>2420000</v>
          </cell>
          <cell r="L26">
            <v>91935000</v>
          </cell>
        </row>
        <row r="27">
          <cell r="A27">
            <v>36490</v>
          </cell>
          <cell r="B27">
            <v>36490</v>
          </cell>
          <cell r="C27">
            <v>537000</v>
          </cell>
          <cell r="D27">
            <v>1012000</v>
          </cell>
          <cell r="E27">
            <v>273000</v>
          </cell>
          <cell r="F27">
            <v>79000</v>
          </cell>
          <cell r="G27">
            <v>711000</v>
          </cell>
          <cell r="H27">
            <v>236000</v>
          </cell>
          <cell r="I27">
            <v>2874000</v>
          </cell>
          <cell r="J27">
            <v>572000</v>
          </cell>
          <cell r="K27">
            <v>2331000</v>
          </cell>
          <cell r="L27">
            <v>92507000</v>
          </cell>
        </row>
        <row r="28">
          <cell r="A28">
            <v>36491</v>
          </cell>
          <cell r="B28">
            <v>36491</v>
          </cell>
          <cell r="C28">
            <v>540000</v>
          </cell>
          <cell r="D28">
            <v>993000</v>
          </cell>
          <cell r="E28">
            <v>274000</v>
          </cell>
          <cell r="F28">
            <v>78000</v>
          </cell>
          <cell r="G28">
            <v>700000</v>
          </cell>
          <cell r="H28">
            <v>268000</v>
          </cell>
          <cell r="I28">
            <v>2853000</v>
          </cell>
          <cell r="J28">
            <v>531000</v>
          </cell>
          <cell r="K28">
            <v>2428000</v>
          </cell>
          <cell r="L28">
            <v>93038000</v>
          </cell>
        </row>
        <row r="29">
          <cell r="A29">
            <v>36492</v>
          </cell>
          <cell r="B29">
            <v>36492</v>
          </cell>
          <cell r="C29">
            <v>531000</v>
          </cell>
          <cell r="D29">
            <v>972000</v>
          </cell>
          <cell r="E29">
            <v>287000</v>
          </cell>
          <cell r="F29">
            <v>74000</v>
          </cell>
          <cell r="G29">
            <v>703000</v>
          </cell>
          <cell r="H29">
            <v>269000</v>
          </cell>
          <cell r="I29">
            <v>2853000</v>
          </cell>
          <cell r="J29">
            <v>121000</v>
          </cell>
          <cell r="K29">
            <v>2565000</v>
          </cell>
          <cell r="L29">
            <v>93159000</v>
          </cell>
        </row>
        <row r="30">
          <cell r="A30">
            <v>36493</v>
          </cell>
          <cell r="B30">
            <v>36493</v>
          </cell>
          <cell r="C30">
            <v>539000</v>
          </cell>
          <cell r="D30">
            <v>968000</v>
          </cell>
          <cell r="E30">
            <v>296000</v>
          </cell>
          <cell r="F30">
            <v>81000</v>
          </cell>
          <cell r="G30">
            <v>704000</v>
          </cell>
          <cell r="H30">
            <v>269000</v>
          </cell>
          <cell r="I30">
            <v>2858000</v>
          </cell>
          <cell r="J30">
            <v>29000</v>
          </cell>
          <cell r="K30">
            <v>2871000</v>
          </cell>
          <cell r="L30">
            <v>93188000</v>
          </cell>
        </row>
        <row r="31">
          <cell r="A31">
            <v>36494</v>
          </cell>
          <cell r="B31">
            <v>36494</v>
          </cell>
          <cell r="C31">
            <v>469000</v>
          </cell>
          <cell r="D31">
            <v>910000</v>
          </cell>
          <cell r="E31">
            <v>251000</v>
          </cell>
          <cell r="F31">
            <v>119000</v>
          </cell>
          <cell r="G31">
            <v>742000</v>
          </cell>
          <cell r="H31">
            <v>266000</v>
          </cell>
          <cell r="I31">
            <v>2758000</v>
          </cell>
          <cell r="J31">
            <v>-176000</v>
          </cell>
          <cell r="K31">
            <v>2979000</v>
          </cell>
          <cell r="L31">
            <v>92944000</v>
          </cell>
        </row>
        <row r="32">
          <cell r="A32">
            <v>36495</v>
          </cell>
          <cell r="B32">
            <v>36495</v>
          </cell>
          <cell r="C32">
            <v>447000</v>
          </cell>
          <cell r="D32">
            <v>973000</v>
          </cell>
          <cell r="E32">
            <v>171000</v>
          </cell>
          <cell r="F32">
            <v>115000</v>
          </cell>
          <cell r="G32">
            <v>666000</v>
          </cell>
          <cell r="H32">
            <v>265000</v>
          </cell>
          <cell r="I32">
            <v>2637000</v>
          </cell>
          <cell r="J32">
            <v>-529000</v>
          </cell>
          <cell r="K32">
            <v>3224000</v>
          </cell>
          <cell r="L32">
            <v>92417000</v>
          </cell>
        </row>
        <row r="33">
          <cell r="A33">
            <v>36496</v>
          </cell>
          <cell r="B33">
            <v>36496</v>
          </cell>
          <cell r="C33">
            <v>441000</v>
          </cell>
          <cell r="D33">
            <v>1029000</v>
          </cell>
          <cell r="E33">
            <v>119000</v>
          </cell>
          <cell r="F33">
            <v>96000</v>
          </cell>
          <cell r="G33">
            <v>683000</v>
          </cell>
          <cell r="H33">
            <v>262000</v>
          </cell>
          <cell r="I33">
            <v>2629000</v>
          </cell>
          <cell r="J33">
            <v>-587000</v>
          </cell>
          <cell r="K33">
            <v>3158000</v>
          </cell>
          <cell r="L33">
            <v>91860000</v>
          </cell>
        </row>
        <row r="34">
          <cell r="A34">
            <v>36497</v>
          </cell>
          <cell r="B34">
            <v>36497</v>
          </cell>
          <cell r="C34">
            <v>512000</v>
          </cell>
          <cell r="D34">
            <v>1037000</v>
          </cell>
          <cell r="E34">
            <v>177000</v>
          </cell>
          <cell r="F34">
            <v>132000</v>
          </cell>
          <cell r="G34">
            <v>700000</v>
          </cell>
          <cell r="H34">
            <v>260000</v>
          </cell>
          <cell r="I34">
            <v>2819000</v>
          </cell>
          <cell r="J34">
            <v>-327000</v>
          </cell>
          <cell r="K34">
            <v>3203000</v>
          </cell>
          <cell r="L34">
            <v>91505000</v>
          </cell>
        </row>
        <row r="35">
          <cell r="A35">
            <v>36498</v>
          </cell>
          <cell r="B35">
            <v>36498</v>
          </cell>
          <cell r="C35">
            <v>432000</v>
          </cell>
          <cell r="D35">
            <v>996000</v>
          </cell>
          <cell r="E35">
            <v>131000</v>
          </cell>
          <cell r="F35">
            <v>124000</v>
          </cell>
          <cell r="G35">
            <v>715000</v>
          </cell>
          <cell r="H35">
            <v>260000</v>
          </cell>
          <cell r="I35">
            <v>2657000</v>
          </cell>
          <cell r="J35">
            <v>-297000</v>
          </cell>
          <cell r="K35">
            <v>2990000</v>
          </cell>
          <cell r="L35">
            <v>91208000</v>
          </cell>
        </row>
        <row r="36">
          <cell r="A36">
            <v>36499</v>
          </cell>
          <cell r="B36">
            <v>36499</v>
          </cell>
          <cell r="C36">
            <v>413000</v>
          </cell>
          <cell r="D36">
            <v>1002000</v>
          </cell>
          <cell r="E36">
            <v>152000</v>
          </cell>
          <cell r="F36">
            <v>148000</v>
          </cell>
          <cell r="G36">
            <v>724000</v>
          </cell>
          <cell r="H36">
            <v>264000</v>
          </cell>
          <cell r="I36">
            <v>2703000</v>
          </cell>
          <cell r="J36">
            <v>-505000</v>
          </cell>
          <cell r="K36">
            <v>3143000</v>
          </cell>
          <cell r="L36">
            <v>90704000</v>
          </cell>
        </row>
        <row r="37">
          <cell r="A37">
            <v>36500</v>
          </cell>
          <cell r="B37">
            <v>36500</v>
          </cell>
          <cell r="C37">
            <v>418000</v>
          </cell>
          <cell r="D37">
            <v>1000000</v>
          </cell>
          <cell r="E37">
            <v>156000</v>
          </cell>
          <cell r="F37">
            <v>126000</v>
          </cell>
          <cell r="G37">
            <v>705000</v>
          </cell>
          <cell r="H37">
            <v>258000</v>
          </cell>
          <cell r="I37">
            <v>2663000</v>
          </cell>
          <cell r="J37">
            <v>-794000</v>
          </cell>
          <cell r="K37">
            <v>3467000</v>
          </cell>
          <cell r="L37">
            <v>89925000</v>
          </cell>
        </row>
        <row r="38">
          <cell r="A38">
            <v>36501</v>
          </cell>
          <cell r="B38">
            <v>36501</v>
          </cell>
          <cell r="C38">
            <v>357000</v>
          </cell>
          <cell r="D38">
            <v>937000</v>
          </cell>
          <cell r="E38">
            <v>161000</v>
          </cell>
          <cell r="F38">
            <v>151000</v>
          </cell>
          <cell r="G38">
            <v>722000</v>
          </cell>
          <cell r="H38">
            <v>266000</v>
          </cell>
          <cell r="I38">
            <v>2595000</v>
          </cell>
          <cell r="J38">
            <v>-1004000</v>
          </cell>
          <cell r="K38">
            <v>3562000</v>
          </cell>
          <cell r="L38">
            <v>88922000</v>
          </cell>
        </row>
        <row r="39">
          <cell r="A39">
            <v>36502</v>
          </cell>
          <cell r="B39">
            <v>36502</v>
          </cell>
          <cell r="C39">
            <v>478000</v>
          </cell>
          <cell r="D39">
            <v>1061000</v>
          </cell>
          <cell r="E39">
            <v>174000</v>
          </cell>
          <cell r="F39">
            <v>137000</v>
          </cell>
          <cell r="G39">
            <v>737000</v>
          </cell>
          <cell r="H39">
            <v>260000</v>
          </cell>
          <cell r="I39">
            <v>2846000</v>
          </cell>
          <cell r="J39">
            <v>-834000</v>
          </cell>
          <cell r="K39">
            <v>3659000</v>
          </cell>
          <cell r="L39">
            <v>88073000</v>
          </cell>
        </row>
        <row r="40">
          <cell r="A40">
            <v>36503</v>
          </cell>
          <cell r="B40">
            <v>36503</v>
          </cell>
          <cell r="C40">
            <v>454000</v>
          </cell>
          <cell r="D40">
            <v>967000</v>
          </cell>
          <cell r="E40">
            <v>142000</v>
          </cell>
          <cell r="F40">
            <v>118000</v>
          </cell>
          <cell r="G40">
            <v>747000</v>
          </cell>
          <cell r="H40">
            <v>262000</v>
          </cell>
          <cell r="I40">
            <v>2690000</v>
          </cell>
          <cell r="J40">
            <v>-1035000</v>
          </cell>
          <cell r="K40">
            <v>3636000</v>
          </cell>
          <cell r="L40">
            <v>87038000</v>
          </cell>
        </row>
        <row r="41">
          <cell r="A41">
            <v>36504</v>
          </cell>
          <cell r="B41">
            <v>36504</v>
          </cell>
          <cell r="C41">
            <v>498000</v>
          </cell>
          <cell r="D41">
            <v>961000</v>
          </cell>
          <cell r="E41">
            <v>179000</v>
          </cell>
          <cell r="F41">
            <v>94000</v>
          </cell>
          <cell r="G41">
            <v>738000</v>
          </cell>
          <cell r="H41">
            <v>263000</v>
          </cell>
          <cell r="I41">
            <v>2733000</v>
          </cell>
          <cell r="J41">
            <v>-773000</v>
          </cell>
          <cell r="K41">
            <v>3676000</v>
          </cell>
          <cell r="L41">
            <v>86267000</v>
          </cell>
        </row>
        <row r="42">
          <cell r="A42">
            <v>36505</v>
          </cell>
          <cell r="B42">
            <v>36505</v>
          </cell>
          <cell r="C42">
            <v>521324</v>
          </cell>
          <cell r="D42">
            <v>1000466</v>
          </cell>
          <cell r="E42">
            <v>222001</v>
          </cell>
          <cell r="F42">
            <v>114029</v>
          </cell>
          <cell r="G42">
            <v>761250</v>
          </cell>
          <cell r="H42">
            <v>336212</v>
          </cell>
          <cell r="I42">
            <v>2761000</v>
          </cell>
          <cell r="J42">
            <v>-572000</v>
          </cell>
          <cell r="K42">
            <v>3292000</v>
          </cell>
          <cell r="L42">
            <v>85695000</v>
          </cell>
        </row>
        <row r="43">
          <cell r="A43">
            <v>36506</v>
          </cell>
          <cell r="B43">
            <v>36506</v>
          </cell>
          <cell r="C43">
            <v>542697</v>
          </cell>
          <cell r="D43">
            <v>1027476</v>
          </cell>
          <cell r="E43">
            <v>212460</v>
          </cell>
          <cell r="F43">
            <v>113846</v>
          </cell>
          <cell r="G43">
            <v>763500</v>
          </cell>
          <cell r="H43">
            <v>339523</v>
          </cell>
          <cell r="I43">
            <v>2731000</v>
          </cell>
          <cell r="J43">
            <v>-498000</v>
          </cell>
          <cell r="K43">
            <v>3256000</v>
          </cell>
          <cell r="L43">
            <v>85197000</v>
          </cell>
        </row>
        <row r="44">
          <cell r="A44">
            <v>36507</v>
          </cell>
          <cell r="B44">
            <v>36507</v>
          </cell>
          <cell r="C44">
            <v>425000</v>
          </cell>
          <cell r="D44">
            <v>993000</v>
          </cell>
          <cell r="E44">
            <v>201000</v>
          </cell>
          <cell r="F44">
            <v>92000</v>
          </cell>
          <cell r="G44">
            <v>756000</v>
          </cell>
          <cell r="H44">
            <v>258000</v>
          </cell>
          <cell r="I44">
            <v>2725000</v>
          </cell>
          <cell r="J44">
            <v>-1119000</v>
          </cell>
          <cell r="K44">
            <v>3774000</v>
          </cell>
          <cell r="L44">
            <v>84086000</v>
          </cell>
        </row>
        <row r="45">
          <cell r="A45">
            <v>36508</v>
          </cell>
          <cell r="B45">
            <v>36508</v>
          </cell>
          <cell r="C45">
            <v>410000</v>
          </cell>
          <cell r="D45">
            <v>924000</v>
          </cell>
          <cell r="E45">
            <v>144000</v>
          </cell>
          <cell r="F45">
            <v>58000</v>
          </cell>
          <cell r="G45">
            <v>746000</v>
          </cell>
          <cell r="H45">
            <v>266000</v>
          </cell>
          <cell r="I45">
            <v>2549000</v>
          </cell>
          <cell r="J45">
            <v>-1242000</v>
          </cell>
          <cell r="K45">
            <v>3813000</v>
          </cell>
          <cell r="L45">
            <v>82847000</v>
          </cell>
        </row>
        <row r="46">
          <cell r="A46">
            <v>36509</v>
          </cell>
          <cell r="B46">
            <v>36509</v>
          </cell>
          <cell r="C46">
            <v>330000</v>
          </cell>
          <cell r="D46">
            <v>940000</v>
          </cell>
          <cell r="E46">
            <v>100000</v>
          </cell>
          <cell r="F46">
            <v>18000</v>
          </cell>
          <cell r="G46">
            <v>672000</v>
          </cell>
          <cell r="H46">
            <v>266000</v>
          </cell>
          <cell r="I46">
            <v>2326000</v>
          </cell>
          <cell r="J46">
            <v>-1155000</v>
          </cell>
          <cell r="K46">
            <v>3494000</v>
          </cell>
          <cell r="L46">
            <v>81760000</v>
          </cell>
        </row>
        <row r="47">
          <cell r="A47">
            <v>36510</v>
          </cell>
          <cell r="B47">
            <v>36510</v>
          </cell>
          <cell r="C47">
            <v>408000</v>
          </cell>
          <cell r="D47">
            <v>916000</v>
          </cell>
          <cell r="E47">
            <v>120000</v>
          </cell>
          <cell r="F47">
            <v>4000</v>
          </cell>
          <cell r="G47">
            <v>664000</v>
          </cell>
          <cell r="H47">
            <v>264000</v>
          </cell>
          <cell r="I47">
            <v>2377000</v>
          </cell>
          <cell r="J47">
            <v>-766000</v>
          </cell>
          <cell r="K47">
            <v>3143000</v>
          </cell>
          <cell r="L47">
            <v>80994000</v>
          </cell>
        </row>
        <row r="48">
          <cell r="A48">
            <v>36511</v>
          </cell>
          <cell r="B48">
            <v>36511</v>
          </cell>
          <cell r="C48">
            <v>399000</v>
          </cell>
          <cell r="D48">
            <v>942000</v>
          </cell>
          <cell r="E48">
            <v>180000</v>
          </cell>
          <cell r="F48">
            <v>149000</v>
          </cell>
          <cell r="G48">
            <v>718000</v>
          </cell>
          <cell r="H48">
            <v>262000</v>
          </cell>
          <cell r="I48">
            <v>2650000</v>
          </cell>
          <cell r="J48">
            <v>-326000</v>
          </cell>
          <cell r="K48">
            <v>2874000</v>
          </cell>
          <cell r="L48">
            <v>80667000</v>
          </cell>
        </row>
        <row r="49">
          <cell r="A49">
            <v>36512</v>
          </cell>
          <cell r="B49">
            <v>36512</v>
          </cell>
          <cell r="C49">
            <v>487000</v>
          </cell>
          <cell r="D49">
            <v>883000</v>
          </cell>
          <cell r="E49">
            <v>206000</v>
          </cell>
          <cell r="F49">
            <v>184000</v>
          </cell>
          <cell r="G49">
            <v>710000</v>
          </cell>
          <cell r="H49">
            <v>261000</v>
          </cell>
          <cell r="I49">
            <v>2730000</v>
          </cell>
          <cell r="J49">
            <v>30000</v>
          </cell>
          <cell r="K49">
            <v>2717000</v>
          </cell>
          <cell r="L49">
            <v>80698000</v>
          </cell>
        </row>
        <row r="50">
          <cell r="A50">
            <v>36513</v>
          </cell>
          <cell r="B50">
            <v>36513</v>
          </cell>
          <cell r="C50">
            <v>482000</v>
          </cell>
          <cell r="D50">
            <v>894000</v>
          </cell>
          <cell r="E50">
            <v>195000</v>
          </cell>
          <cell r="F50">
            <v>172000</v>
          </cell>
          <cell r="G50">
            <v>714000</v>
          </cell>
          <cell r="H50">
            <v>255000</v>
          </cell>
          <cell r="I50">
            <v>2712000</v>
          </cell>
          <cell r="J50">
            <v>59000</v>
          </cell>
          <cell r="K50">
            <v>2619000</v>
          </cell>
          <cell r="L50">
            <v>80757000</v>
          </cell>
        </row>
        <row r="51">
          <cell r="A51">
            <v>36514</v>
          </cell>
          <cell r="B51">
            <v>36514</v>
          </cell>
          <cell r="C51">
            <v>489000</v>
          </cell>
          <cell r="D51">
            <v>890000</v>
          </cell>
          <cell r="E51">
            <v>186000</v>
          </cell>
          <cell r="F51">
            <v>171000</v>
          </cell>
          <cell r="G51">
            <v>702000</v>
          </cell>
          <cell r="H51">
            <v>258000</v>
          </cell>
          <cell r="I51">
            <v>2696000</v>
          </cell>
          <cell r="J51">
            <v>-61000</v>
          </cell>
          <cell r="K51">
            <v>2880000</v>
          </cell>
          <cell r="L51">
            <v>80696000</v>
          </cell>
        </row>
        <row r="52">
          <cell r="A52">
            <v>36515</v>
          </cell>
          <cell r="B52">
            <v>36515</v>
          </cell>
          <cell r="C52">
            <v>407000</v>
          </cell>
          <cell r="D52">
            <v>778000</v>
          </cell>
          <cell r="E52">
            <v>134000</v>
          </cell>
          <cell r="F52">
            <v>173000</v>
          </cell>
          <cell r="G52">
            <v>631000</v>
          </cell>
          <cell r="H52">
            <v>256000</v>
          </cell>
          <cell r="I52">
            <v>2379000</v>
          </cell>
          <cell r="J52">
            <v>-510000</v>
          </cell>
          <cell r="K52">
            <v>2859000</v>
          </cell>
          <cell r="L52">
            <v>80187000</v>
          </cell>
        </row>
        <row r="53">
          <cell r="A53">
            <v>36516</v>
          </cell>
          <cell r="B53">
            <v>36516</v>
          </cell>
          <cell r="C53">
            <v>454000</v>
          </cell>
          <cell r="D53">
            <v>689000</v>
          </cell>
          <cell r="E53">
            <v>131000</v>
          </cell>
          <cell r="F53">
            <v>221000</v>
          </cell>
          <cell r="G53">
            <v>521000</v>
          </cell>
          <cell r="H53">
            <v>255000</v>
          </cell>
          <cell r="I53">
            <v>2272000</v>
          </cell>
          <cell r="J53">
            <v>-549000</v>
          </cell>
          <cell r="K53">
            <v>2875000</v>
          </cell>
          <cell r="L53">
            <v>79571000</v>
          </cell>
        </row>
        <row r="54">
          <cell r="A54">
            <v>36517</v>
          </cell>
          <cell r="B54">
            <v>36517</v>
          </cell>
          <cell r="C54">
            <v>468000</v>
          </cell>
          <cell r="D54">
            <v>829000</v>
          </cell>
          <cell r="E54">
            <v>167000</v>
          </cell>
          <cell r="F54">
            <v>200000</v>
          </cell>
          <cell r="G54">
            <v>606000</v>
          </cell>
          <cell r="H54">
            <v>255000</v>
          </cell>
          <cell r="I54">
            <v>2525000</v>
          </cell>
          <cell r="J54">
            <v>-259000</v>
          </cell>
          <cell r="K54">
            <v>2699000</v>
          </cell>
          <cell r="L54">
            <v>79312000</v>
          </cell>
        </row>
        <row r="55">
          <cell r="A55">
            <v>36518</v>
          </cell>
          <cell r="B55">
            <v>36518</v>
          </cell>
          <cell r="C55">
            <v>540000</v>
          </cell>
          <cell r="D55">
            <v>900000</v>
          </cell>
          <cell r="E55">
            <v>168000</v>
          </cell>
          <cell r="F55">
            <v>185000</v>
          </cell>
          <cell r="G55">
            <v>628000</v>
          </cell>
          <cell r="H55">
            <v>257000</v>
          </cell>
          <cell r="I55">
            <v>2678000</v>
          </cell>
          <cell r="J55">
            <v>268000</v>
          </cell>
          <cell r="K55">
            <v>2440000</v>
          </cell>
          <cell r="L55">
            <v>79578000</v>
          </cell>
        </row>
        <row r="56">
          <cell r="A56">
            <v>36519</v>
          </cell>
          <cell r="B56">
            <v>36519</v>
          </cell>
          <cell r="C56">
            <v>535000</v>
          </cell>
          <cell r="D56">
            <v>896000</v>
          </cell>
          <cell r="E56">
            <v>179000</v>
          </cell>
          <cell r="F56">
            <v>184000</v>
          </cell>
          <cell r="G56">
            <v>611000</v>
          </cell>
          <cell r="H56">
            <v>254000</v>
          </cell>
          <cell r="I56">
            <v>2660000</v>
          </cell>
          <cell r="J56">
            <v>393000</v>
          </cell>
          <cell r="K56">
            <v>2311000</v>
          </cell>
          <cell r="L56">
            <v>79972000</v>
          </cell>
        </row>
        <row r="57">
          <cell r="A57">
            <v>36520</v>
          </cell>
          <cell r="B57">
            <v>36520</v>
          </cell>
          <cell r="C57">
            <v>533000</v>
          </cell>
          <cell r="D57">
            <v>905000</v>
          </cell>
          <cell r="E57">
            <v>178000</v>
          </cell>
          <cell r="F57">
            <v>184000</v>
          </cell>
          <cell r="G57">
            <v>622000</v>
          </cell>
          <cell r="H57">
            <v>253000</v>
          </cell>
          <cell r="I57">
            <v>2676000</v>
          </cell>
          <cell r="J57">
            <v>93000</v>
          </cell>
          <cell r="K57">
            <v>2477000</v>
          </cell>
          <cell r="L57">
            <v>80065000</v>
          </cell>
        </row>
        <row r="58">
          <cell r="A58">
            <v>36521</v>
          </cell>
          <cell r="B58">
            <v>36521</v>
          </cell>
          <cell r="C58">
            <v>539000</v>
          </cell>
          <cell r="D58">
            <v>904000</v>
          </cell>
          <cell r="E58">
            <v>152000</v>
          </cell>
          <cell r="F58">
            <v>184000</v>
          </cell>
          <cell r="G58">
            <v>626000</v>
          </cell>
          <cell r="H58">
            <v>250000</v>
          </cell>
          <cell r="I58">
            <v>2657000</v>
          </cell>
          <cell r="J58">
            <v>-68000</v>
          </cell>
          <cell r="K58">
            <v>2800000</v>
          </cell>
          <cell r="L58">
            <v>80023000</v>
          </cell>
        </row>
        <row r="59">
          <cell r="A59">
            <v>36522</v>
          </cell>
          <cell r="B59">
            <v>36522</v>
          </cell>
          <cell r="C59">
            <v>545000</v>
          </cell>
          <cell r="D59">
            <v>926000</v>
          </cell>
          <cell r="E59">
            <v>149000</v>
          </cell>
          <cell r="F59">
            <v>145000</v>
          </cell>
          <cell r="G59">
            <v>742000</v>
          </cell>
          <cell r="H59">
            <v>250000</v>
          </cell>
          <cell r="I59">
            <v>2757000</v>
          </cell>
          <cell r="J59">
            <v>-133000</v>
          </cell>
          <cell r="K59">
            <v>2929000</v>
          </cell>
          <cell r="L59">
            <v>79853000</v>
          </cell>
        </row>
        <row r="60">
          <cell r="A60">
            <v>36523</v>
          </cell>
          <cell r="B60">
            <v>36523</v>
          </cell>
          <cell r="C60">
            <v>541000</v>
          </cell>
          <cell r="D60">
            <v>953000</v>
          </cell>
          <cell r="E60">
            <v>166000</v>
          </cell>
          <cell r="F60">
            <v>186000</v>
          </cell>
          <cell r="G60">
            <v>745000</v>
          </cell>
          <cell r="H60">
            <v>265000</v>
          </cell>
          <cell r="I60">
            <v>2856000</v>
          </cell>
          <cell r="J60">
            <v>-383000</v>
          </cell>
          <cell r="K60">
            <v>3143000</v>
          </cell>
          <cell r="L60">
            <v>79470000</v>
          </cell>
        </row>
        <row r="61">
          <cell r="A61">
            <v>36524</v>
          </cell>
          <cell r="B61">
            <v>36524</v>
          </cell>
          <cell r="C61">
            <v>540000</v>
          </cell>
          <cell r="D61">
            <v>923000</v>
          </cell>
          <cell r="E61">
            <v>155000</v>
          </cell>
          <cell r="F61">
            <v>159000</v>
          </cell>
          <cell r="G61">
            <v>750000</v>
          </cell>
          <cell r="H61">
            <v>268000</v>
          </cell>
          <cell r="I61">
            <v>2795000</v>
          </cell>
          <cell r="J61">
            <v>-375000</v>
          </cell>
          <cell r="K61">
            <v>3091000</v>
          </cell>
          <cell r="L61">
            <v>79095000</v>
          </cell>
        </row>
        <row r="62">
          <cell r="A62">
            <v>36525</v>
          </cell>
          <cell r="B62">
            <v>36525</v>
          </cell>
          <cell r="C62">
            <v>521000</v>
          </cell>
          <cell r="D62">
            <v>942000</v>
          </cell>
          <cell r="E62">
            <v>114000</v>
          </cell>
          <cell r="F62">
            <v>114000</v>
          </cell>
          <cell r="G62">
            <v>745000</v>
          </cell>
          <cell r="H62">
            <v>268000</v>
          </cell>
          <cell r="I62">
            <v>2703000</v>
          </cell>
          <cell r="J62">
            <v>-515000</v>
          </cell>
          <cell r="K62">
            <v>3358000</v>
          </cell>
          <cell r="L62">
            <v>78580000</v>
          </cell>
        </row>
        <row r="63">
          <cell r="A63">
            <v>36526</v>
          </cell>
          <cell r="B63">
            <v>36526</v>
          </cell>
          <cell r="C63">
            <v>542000</v>
          </cell>
          <cell r="D63">
            <v>885000</v>
          </cell>
          <cell r="E63">
            <v>205000</v>
          </cell>
          <cell r="F63">
            <v>63000</v>
          </cell>
          <cell r="G63">
            <v>644000</v>
          </cell>
          <cell r="H63">
            <v>264000</v>
          </cell>
          <cell r="I63">
            <v>2603000</v>
          </cell>
          <cell r="J63">
            <v>-379000</v>
          </cell>
          <cell r="K63">
            <v>3030000</v>
          </cell>
          <cell r="L63">
            <v>78202000</v>
          </cell>
        </row>
        <row r="64">
          <cell r="A64">
            <v>36527</v>
          </cell>
          <cell r="B64">
            <v>36527</v>
          </cell>
          <cell r="C64">
            <v>540000</v>
          </cell>
          <cell r="D64">
            <v>930000</v>
          </cell>
          <cell r="E64">
            <v>187000</v>
          </cell>
          <cell r="F64">
            <v>64000</v>
          </cell>
          <cell r="G64">
            <v>723000</v>
          </cell>
          <cell r="H64">
            <v>264000</v>
          </cell>
          <cell r="I64">
            <v>2707000</v>
          </cell>
          <cell r="J64">
            <v>-683000</v>
          </cell>
          <cell r="K64">
            <v>3392000</v>
          </cell>
          <cell r="L64">
            <v>77519000</v>
          </cell>
        </row>
        <row r="65">
          <cell r="A65">
            <v>36528</v>
          </cell>
          <cell r="B65">
            <v>36528</v>
          </cell>
          <cell r="C65">
            <v>498000</v>
          </cell>
          <cell r="D65">
            <v>892000</v>
          </cell>
          <cell r="E65">
            <v>181000</v>
          </cell>
          <cell r="F65">
            <v>62000</v>
          </cell>
          <cell r="G65">
            <v>718000</v>
          </cell>
          <cell r="H65">
            <v>264000</v>
          </cell>
          <cell r="I65">
            <v>2614000</v>
          </cell>
          <cell r="J65">
            <v>-1251000</v>
          </cell>
          <cell r="K65">
            <v>3767000</v>
          </cell>
          <cell r="L65">
            <v>76268000</v>
          </cell>
        </row>
        <row r="66">
          <cell r="A66">
            <v>36529</v>
          </cell>
          <cell r="B66">
            <v>36529</v>
          </cell>
          <cell r="C66">
            <v>462000</v>
          </cell>
          <cell r="D66">
            <v>893000</v>
          </cell>
          <cell r="E66">
            <v>130000</v>
          </cell>
          <cell r="F66">
            <v>95000</v>
          </cell>
          <cell r="G66">
            <v>716000</v>
          </cell>
          <cell r="H66">
            <v>252000</v>
          </cell>
          <cell r="I66">
            <v>2549000</v>
          </cell>
          <cell r="J66">
            <v>-941000</v>
          </cell>
          <cell r="K66">
            <v>3503000</v>
          </cell>
          <cell r="L66">
            <v>75327000</v>
          </cell>
        </row>
        <row r="67">
          <cell r="A67">
            <v>36530</v>
          </cell>
          <cell r="B67">
            <v>36530</v>
          </cell>
          <cell r="C67">
            <v>525000</v>
          </cell>
          <cell r="D67">
            <v>872000</v>
          </cell>
          <cell r="E67">
            <v>117000</v>
          </cell>
          <cell r="F67">
            <v>62000</v>
          </cell>
          <cell r="G67">
            <v>704000</v>
          </cell>
          <cell r="H67">
            <v>252000</v>
          </cell>
          <cell r="I67">
            <v>2532000</v>
          </cell>
          <cell r="J67">
            <v>-987000</v>
          </cell>
          <cell r="K67">
            <v>3509000</v>
          </cell>
          <cell r="L67">
            <v>74341000</v>
          </cell>
        </row>
        <row r="68">
          <cell r="A68">
            <v>36531</v>
          </cell>
          <cell r="B68">
            <v>36531</v>
          </cell>
          <cell r="C68">
            <v>538000</v>
          </cell>
          <cell r="D68">
            <v>929000</v>
          </cell>
          <cell r="E68">
            <v>135000</v>
          </cell>
          <cell r="F68">
            <v>135000</v>
          </cell>
          <cell r="G68">
            <v>662000</v>
          </cell>
          <cell r="H68">
            <v>249000</v>
          </cell>
          <cell r="I68">
            <v>2642000</v>
          </cell>
          <cell r="J68">
            <v>-877000</v>
          </cell>
          <cell r="K68">
            <v>3603000</v>
          </cell>
          <cell r="L68">
            <v>73464000</v>
          </cell>
        </row>
        <row r="69">
          <cell r="A69">
            <v>36532</v>
          </cell>
          <cell r="B69">
            <v>36532</v>
          </cell>
          <cell r="C69">
            <v>540000</v>
          </cell>
          <cell r="D69">
            <v>942000</v>
          </cell>
          <cell r="E69">
            <v>133000</v>
          </cell>
          <cell r="F69">
            <v>98000</v>
          </cell>
          <cell r="G69">
            <v>699000</v>
          </cell>
          <cell r="H69">
            <v>245000</v>
          </cell>
          <cell r="I69">
            <v>2658000</v>
          </cell>
          <cell r="J69">
            <v>-1163000</v>
          </cell>
          <cell r="K69">
            <v>3783000</v>
          </cell>
          <cell r="L69">
            <v>72302000</v>
          </cell>
        </row>
        <row r="70">
          <cell r="A70">
            <v>36533</v>
          </cell>
          <cell r="B70">
            <v>36533</v>
          </cell>
          <cell r="C70">
            <v>536000</v>
          </cell>
          <cell r="D70">
            <v>1110000</v>
          </cell>
          <cell r="E70">
            <v>200000</v>
          </cell>
          <cell r="F70">
            <v>82000</v>
          </cell>
          <cell r="G70">
            <v>710000</v>
          </cell>
          <cell r="H70">
            <v>252000</v>
          </cell>
          <cell r="I70">
            <v>2888000</v>
          </cell>
          <cell r="J70">
            <v>-510000</v>
          </cell>
          <cell r="K70">
            <v>3374000</v>
          </cell>
          <cell r="L70">
            <v>71791000</v>
          </cell>
        </row>
        <row r="71">
          <cell r="A71">
            <v>36534</v>
          </cell>
          <cell r="B71">
            <v>36534</v>
          </cell>
          <cell r="C71">
            <v>542000</v>
          </cell>
          <cell r="D71">
            <v>1087000</v>
          </cell>
          <cell r="E71">
            <v>182000</v>
          </cell>
          <cell r="F71">
            <v>85000</v>
          </cell>
          <cell r="G71">
            <v>713000</v>
          </cell>
          <cell r="H71">
            <v>253000</v>
          </cell>
          <cell r="I71">
            <v>2862000</v>
          </cell>
          <cell r="J71">
            <v>-550000</v>
          </cell>
          <cell r="K71">
            <v>3433000</v>
          </cell>
          <cell r="L71">
            <v>71241000</v>
          </cell>
        </row>
        <row r="72">
          <cell r="A72">
            <v>36535</v>
          </cell>
          <cell r="B72">
            <v>36535</v>
          </cell>
          <cell r="C72">
            <v>541000</v>
          </cell>
          <cell r="D72">
            <v>1108000</v>
          </cell>
          <cell r="E72">
            <v>157000</v>
          </cell>
          <cell r="F72">
            <v>88000</v>
          </cell>
          <cell r="G72">
            <v>699000</v>
          </cell>
          <cell r="H72">
            <v>250000</v>
          </cell>
          <cell r="I72">
            <v>2843000</v>
          </cell>
          <cell r="J72">
            <v>-868000</v>
          </cell>
          <cell r="K72">
            <v>3662000</v>
          </cell>
          <cell r="L72">
            <v>70372000</v>
          </cell>
        </row>
        <row r="73">
          <cell r="A73">
            <v>36536</v>
          </cell>
          <cell r="B73">
            <v>36536</v>
          </cell>
          <cell r="C73">
            <v>542000</v>
          </cell>
          <cell r="D73">
            <v>1121000</v>
          </cell>
          <cell r="E73">
            <v>139000</v>
          </cell>
          <cell r="F73">
            <v>90000</v>
          </cell>
          <cell r="G73">
            <v>724000</v>
          </cell>
          <cell r="H73">
            <v>247000</v>
          </cell>
          <cell r="I73">
            <v>2863000</v>
          </cell>
          <cell r="J73">
            <v>-595000</v>
          </cell>
          <cell r="K73">
            <v>3434000</v>
          </cell>
          <cell r="L73">
            <v>69783000</v>
          </cell>
        </row>
        <row r="74">
          <cell r="A74">
            <v>36537</v>
          </cell>
          <cell r="B74">
            <v>36537</v>
          </cell>
          <cell r="C74">
            <v>539000</v>
          </cell>
          <cell r="D74">
            <v>1008000</v>
          </cell>
          <cell r="E74">
            <v>171000</v>
          </cell>
          <cell r="F74">
            <v>62000</v>
          </cell>
          <cell r="G74">
            <v>723000</v>
          </cell>
          <cell r="H74">
            <v>241000</v>
          </cell>
          <cell r="I74">
            <v>2744000</v>
          </cell>
          <cell r="J74">
            <v>-666000</v>
          </cell>
          <cell r="K74">
            <v>3498000</v>
          </cell>
          <cell r="L74">
            <v>69118000</v>
          </cell>
        </row>
        <row r="75">
          <cell r="A75">
            <v>36538</v>
          </cell>
          <cell r="B75">
            <v>36538</v>
          </cell>
          <cell r="C75">
            <v>541000</v>
          </cell>
          <cell r="D75">
            <v>993000</v>
          </cell>
          <cell r="E75">
            <v>152000</v>
          </cell>
          <cell r="F75">
            <v>74000</v>
          </cell>
          <cell r="G75">
            <v>718000</v>
          </cell>
          <cell r="H75">
            <v>259000</v>
          </cell>
          <cell r="I75">
            <v>2737000</v>
          </cell>
          <cell r="J75">
            <v>-591000</v>
          </cell>
          <cell r="K75">
            <v>3234000</v>
          </cell>
          <cell r="L75">
            <v>68526000</v>
          </cell>
        </row>
        <row r="76">
          <cell r="A76">
            <v>36539</v>
          </cell>
          <cell r="B76">
            <v>36539</v>
          </cell>
          <cell r="C76">
            <v>541000</v>
          </cell>
          <cell r="D76">
            <v>978000</v>
          </cell>
          <cell r="E76">
            <v>239000</v>
          </cell>
          <cell r="F76">
            <v>64000</v>
          </cell>
          <cell r="G76">
            <v>767000</v>
          </cell>
          <cell r="H76">
            <v>266000</v>
          </cell>
          <cell r="I76">
            <v>2854000</v>
          </cell>
          <cell r="J76">
            <v>-188000</v>
          </cell>
          <cell r="K76">
            <v>2908000</v>
          </cell>
          <cell r="L76">
            <v>68338000</v>
          </cell>
        </row>
        <row r="77">
          <cell r="A77">
            <v>36540</v>
          </cell>
          <cell r="B77">
            <v>36540</v>
          </cell>
          <cell r="C77">
            <v>537000</v>
          </cell>
          <cell r="D77">
            <v>951000</v>
          </cell>
          <cell r="E77">
            <v>214000</v>
          </cell>
          <cell r="F77">
            <v>58000</v>
          </cell>
          <cell r="G77">
            <v>724000</v>
          </cell>
          <cell r="H77">
            <v>268000</v>
          </cell>
          <cell r="I77">
            <v>2752000</v>
          </cell>
          <cell r="J77">
            <v>314000</v>
          </cell>
          <cell r="K77">
            <v>2527000</v>
          </cell>
          <cell r="L77">
            <v>68651000</v>
          </cell>
        </row>
        <row r="78">
          <cell r="A78">
            <v>36541</v>
          </cell>
          <cell r="B78">
            <v>36541</v>
          </cell>
          <cell r="C78">
            <v>543000</v>
          </cell>
          <cell r="D78">
            <v>934000</v>
          </cell>
          <cell r="E78">
            <v>229000</v>
          </cell>
          <cell r="F78">
            <v>57000</v>
          </cell>
          <cell r="G78">
            <v>733000</v>
          </cell>
          <cell r="H78">
            <v>265000</v>
          </cell>
          <cell r="I78">
            <v>2761000</v>
          </cell>
          <cell r="J78">
            <v>142000</v>
          </cell>
          <cell r="K78">
            <v>2648000</v>
          </cell>
          <cell r="L78">
            <v>68793000</v>
          </cell>
        </row>
        <row r="79">
          <cell r="A79">
            <v>36542</v>
          </cell>
          <cell r="B79">
            <v>36542</v>
          </cell>
          <cell r="C79">
            <v>527000</v>
          </cell>
          <cell r="D79">
            <v>924000</v>
          </cell>
          <cell r="E79">
            <v>209000</v>
          </cell>
          <cell r="F79">
            <v>121000</v>
          </cell>
          <cell r="G79">
            <v>729000</v>
          </cell>
          <cell r="H79">
            <v>243000</v>
          </cell>
          <cell r="I79">
            <v>2754000</v>
          </cell>
          <cell r="J79">
            <v>-257000</v>
          </cell>
          <cell r="K79">
            <v>2896000</v>
          </cell>
          <cell r="L79">
            <v>68655000</v>
          </cell>
        </row>
        <row r="80">
          <cell r="A80">
            <v>36543</v>
          </cell>
          <cell r="B80">
            <v>36543</v>
          </cell>
          <cell r="C80">
            <v>512000</v>
          </cell>
          <cell r="D80">
            <v>899000</v>
          </cell>
          <cell r="E80">
            <v>204000</v>
          </cell>
          <cell r="F80">
            <v>56000</v>
          </cell>
          <cell r="G80">
            <v>717000</v>
          </cell>
          <cell r="H80">
            <v>214000</v>
          </cell>
          <cell r="I80">
            <v>2602000</v>
          </cell>
          <cell r="J80">
            <v>101000</v>
          </cell>
          <cell r="K80">
            <v>2701000</v>
          </cell>
          <cell r="L80">
            <v>68635000</v>
          </cell>
        </row>
        <row r="81">
          <cell r="A81">
            <v>36544</v>
          </cell>
          <cell r="B81">
            <v>36544</v>
          </cell>
          <cell r="C81">
            <v>540000</v>
          </cell>
          <cell r="D81">
            <v>927000</v>
          </cell>
          <cell r="E81">
            <v>213000</v>
          </cell>
          <cell r="F81">
            <v>82000</v>
          </cell>
          <cell r="G81">
            <v>703000</v>
          </cell>
          <cell r="H81">
            <v>211000</v>
          </cell>
          <cell r="I81">
            <v>2675000</v>
          </cell>
          <cell r="J81">
            <v>-150000</v>
          </cell>
          <cell r="K81">
            <v>2709000</v>
          </cell>
          <cell r="L81">
            <v>68480000</v>
          </cell>
        </row>
        <row r="82">
          <cell r="A82">
            <v>36545</v>
          </cell>
          <cell r="B82">
            <v>36545</v>
          </cell>
          <cell r="C82">
            <v>535000</v>
          </cell>
          <cell r="D82">
            <v>897000</v>
          </cell>
          <cell r="E82">
            <v>271000</v>
          </cell>
          <cell r="F82">
            <v>85000</v>
          </cell>
          <cell r="G82">
            <v>746000</v>
          </cell>
          <cell r="H82">
            <v>217000</v>
          </cell>
          <cell r="I82">
            <v>2751000</v>
          </cell>
          <cell r="J82">
            <v>21000</v>
          </cell>
          <cell r="K82">
            <v>2735000</v>
          </cell>
          <cell r="L82">
            <v>68501000</v>
          </cell>
        </row>
        <row r="83">
          <cell r="A83">
            <v>36546</v>
          </cell>
          <cell r="B83">
            <v>36546</v>
          </cell>
          <cell r="C83">
            <v>533000</v>
          </cell>
          <cell r="D83">
            <v>796000</v>
          </cell>
          <cell r="E83">
            <v>253000</v>
          </cell>
          <cell r="F83">
            <v>101000</v>
          </cell>
          <cell r="G83">
            <v>735000</v>
          </cell>
          <cell r="H83">
            <v>271000</v>
          </cell>
          <cell r="I83">
            <v>2689000</v>
          </cell>
          <cell r="J83">
            <v>7000</v>
          </cell>
          <cell r="K83">
            <v>2809000</v>
          </cell>
          <cell r="L83">
            <v>68508000</v>
          </cell>
        </row>
        <row r="84">
          <cell r="A84">
            <v>36547</v>
          </cell>
          <cell r="B84">
            <v>36547</v>
          </cell>
          <cell r="C84">
            <v>542000</v>
          </cell>
          <cell r="D84">
            <v>826000</v>
          </cell>
          <cell r="E84">
            <v>320000</v>
          </cell>
          <cell r="F84">
            <v>64000</v>
          </cell>
          <cell r="G84">
            <v>620000</v>
          </cell>
          <cell r="H84">
            <v>283000</v>
          </cell>
          <cell r="I84">
            <v>2656000</v>
          </cell>
          <cell r="J84">
            <v>-245000</v>
          </cell>
          <cell r="K84">
            <v>2828000</v>
          </cell>
          <cell r="L84">
            <v>68263000</v>
          </cell>
        </row>
        <row r="85">
          <cell r="A85">
            <v>36548</v>
          </cell>
          <cell r="B85">
            <v>36548</v>
          </cell>
          <cell r="C85">
            <v>527000</v>
          </cell>
          <cell r="D85">
            <v>809000</v>
          </cell>
          <cell r="E85">
            <v>288000</v>
          </cell>
          <cell r="F85">
            <v>60000</v>
          </cell>
          <cell r="G85">
            <v>704000</v>
          </cell>
          <cell r="H85">
            <v>279000</v>
          </cell>
          <cell r="I85">
            <v>2667000</v>
          </cell>
          <cell r="J85">
            <v>-137000</v>
          </cell>
          <cell r="K85">
            <v>2800000</v>
          </cell>
          <cell r="L85">
            <v>68125000</v>
          </cell>
        </row>
        <row r="86">
          <cell r="A86">
            <v>36549</v>
          </cell>
          <cell r="B86">
            <v>36549</v>
          </cell>
          <cell r="C86">
            <v>535000</v>
          </cell>
          <cell r="D86">
            <v>796000</v>
          </cell>
          <cell r="E86">
            <v>229000</v>
          </cell>
          <cell r="F86">
            <v>61000</v>
          </cell>
          <cell r="G86">
            <v>698000</v>
          </cell>
          <cell r="H86">
            <v>278000</v>
          </cell>
          <cell r="I86">
            <v>2597000</v>
          </cell>
          <cell r="J86">
            <v>-134000</v>
          </cell>
          <cell r="K86">
            <v>2652000</v>
          </cell>
          <cell r="L86">
            <v>67991000</v>
          </cell>
        </row>
        <row r="87">
          <cell r="A87">
            <v>36550</v>
          </cell>
          <cell r="B87">
            <v>36550</v>
          </cell>
          <cell r="C87">
            <v>533000</v>
          </cell>
          <cell r="D87">
            <v>793000</v>
          </cell>
          <cell r="E87">
            <v>233000</v>
          </cell>
          <cell r="F87">
            <v>79000</v>
          </cell>
          <cell r="G87">
            <v>704000</v>
          </cell>
          <cell r="H87">
            <v>253000</v>
          </cell>
          <cell r="I87">
            <v>2595000</v>
          </cell>
          <cell r="J87">
            <v>-258000</v>
          </cell>
          <cell r="K87">
            <v>2967000</v>
          </cell>
          <cell r="L87">
            <v>67733000</v>
          </cell>
        </row>
        <row r="88">
          <cell r="A88">
            <v>36551</v>
          </cell>
          <cell r="B88">
            <v>36551</v>
          </cell>
          <cell r="C88">
            <v>516000</v>
          </cell>
          <cell r="D88">
            <v>770000</v>
          </cell>
          <cell r="E88">
            <v>221000</v>
          </cell>
          <cell r="F88">
            <v>89000</v>
          </cell>
          <cell r="G88">
            <v>548000</v>
          </cell>
          <cell r="H88">
            <v>247000</v>
          </cell>
          <cell r="I88">
            <v>2391000</v>
          </cell>
          <cell r="J88">
            <v>-589000</v>
          </cell>
          <cell r="K88">
            <v>3101000</v>
          </cell>
          <cell r="L88">
            <v>67145000</v>
          </cell>
        </row>
        <row r="89">
          <cell r="A89">
            <v>36552</v>
          </cell>
          <cell r="B89">
            <v>36552</v>
          </cell>
          <cell r="C89">
            <v>529000</v>
          </cell>
          <cell r="D89">
            <v>637000</v>
          </cell>
          <cell r="E89">
            <v>217000</v>
          </cell>
          <cell r="F89">
            <v>79000</v>
          </cell>
          <cell r="G89">
            <v>553000</v>
          </cell>
          <cell r="H89">
            <v>279000</v>
          </cell>
          <cell r="I89">
            <v>2294000</v>
          </cell>
          <cell r="J89">
            <v>-987000</v>
          </cell>
          <cell r="K89">
            <v>3245000</v>
          </cell>
          <cell r="L89">
            <v>66343000</v>
          </cell>
        </row>
        <row r="90">
          <cell r="A90">
            <v>36553</v>
          </cell>
          <cell r="B90">
            <v>36553</v>
          </cell>
          <cell r="C90">
            <v>524000</v>
          </cell>
          <cell r="D90">
            <v>623000</v>
          </cell>
          <cell r="E90">
            <v>177000</v>
          </cell>
          <cell r="F90">
            <v>100000</v>
          </cell>
          <cell r="G90">
            <v>549000</v>
          </cell>
          <cell r="H90">
            <v>278000</v>
          </cell>
          <cell r="I90">
            <v>2251000</v>
          </cell>
          <cell r="J90">
            <v>-891000</v>
          </cell>
          <cell r="K90">
            <v>3092000</v>
          </cell>
          <cell r="L90">
            <v>65452000</v>
          </cell>
        </row>
        <row r="91">
          <cell r="A91">
            <v>36554</v>
          </cell>
          <cell r="B91">
            <v>36554</v>
          </cell>
          <cell r="C91">
            <v>525000</v>
          </cell>
          <cell r="D91">
            <v>578000</v>
          </cell>
          <cell r="E91">
            <v>163000</v>
          </cell>
          <cell r="F91">
            <v>73000</v>
          </cell>
          <cell r="G91">
            <v>533000</v>
          </cell>
          <cell r="H91">
            <v>279000</v>
          </cell>
          <cell r="I91">
            <v>2151000</v>
          </cell>
          <cell r="J91">
            <v>-766000</v>
          </cell>
          <cell r="K91">
            <v>2841000</v>
          </cell>
          <cell r="L91">
            <v>64686000</v>
          </cell>
        </row>
        <row r="92">
          <cell r="A92">
            <v>36555</v>
          </cell>
          <cell r="B92">
            <v>36555</v>
          </cell>
          <cell r="C92">
            <v>507000</v>
          </cell>
          <cell r="D92">
            <v>564000</v>
          </cell>
          <cell r="E92">
            <v>203000</v>
          </cell>
          <cell r="F92">
            <v>70000</v>
          </cell>
          <cell r="G92">
            <v>536000</v>
          </cell>
          <cell r="H92">
            <v>283000</v>
          </cell>
          <cell r="I92">
            <v>2162000</v>
          </cell>
          <cell r="J92">
            <v>-742000</v>
          </cell>
          <cell r="K92">
            <v>2875000</v>
          </cell>
          <cell r="L92">
            <v>63944000</v>
          </cell>
        </row>
        <row r="93">
          <cell r="A93">
            <v>36556</v>
          </cell>
          <cell r="B93">
            <v>36556</v>
          </cell>
          <cell r="C93">
            <v>541000</v>
          </cell>
          <cell r="D93">
            <v>546000</v>
          </cell>
          <cell r="E93">
            <v>137000</v>
          </cell>
          <cell r="F93">
            <v>66000</v>
          </cell>
          <cell r="G93">
            <v>534000</v>
          </cell>
          <cell r="H93">
            <v>281000</v>
          </cell>
          <cell r="I93">
            <v>2106000</v>
          </cell>
          <cell r="J93">
            <v>-975000</v>
          </cell>
          <cell r="K93">
            <v>3272000</v>
          </cell>
          <cell r="L93">
            <v>62970000</v>
          </cell>
        </row>
        <row r="94">
          <cell r="A94">
            <v>36557</v>
          </cell>
          <cell r="B94">
            <v>36557</v>
          </cell>
          <cell r="C94">
            <v>540000</v>
          </cell>
          <cell r="D94">
            <v>585000</v>
          </cell>
          <cell r="E94">
            <v>194000</v>
          </cell>
          <cell r="F94">
            <v>115000</v>
          </cell>
          <cell r="G94">
            <v>564000</v>
          </cell>
          <cell r="H94">
            <v>274000</v>
          </cell>
          <cell r="I94">
            <v>2271000</v>
          </cell>
          <cell r="J94">
            <v>-763000</v>
          </cell>
          <cell r="K94">
            <v>2871000</v>
          </cell>
          <cell r="L94">
            <v>62020000</v>
          </cell>
        </row>
        <row r="95">
          <cell r="A95">
            <v>36558</v>
          </cell>
          <cell r="B95">
            <v>36558</v>
          </cell>
          <cell r="C95">
            <v>519000</v>
          </cell>
          <cell r="D95">
            <v>541000</v>
          </cell>
          <cell r="E95">
            <v>201000</v>
          </cell>
          <cell r="F95">
            <v>124000</v>
          </cell>
          <cell r="G95">
            <v>623000</v>
          </cell>
          <cell r="H95">
            <v>272000</v>
          </cell>
          <cell r="I95">
            <v>2280000</v>
          </cell>
          <cell r="J95">
            <v>-396000</v>
          </cell>
          <cell r="K95">
            <v>2784000</v>
          </cell>
          <cell r="L95">
            <v>61626000</v>
          </cell>
        </row>
        <row r="96">
          <cell r="A96">
            <v>36559</v>
          </cell>
          <cell r="B96">
            <v>36559</v>
          </cell>
          <cell r="C96">
            <v>528000</v>
          </cell>
          <cell r="D96">
            <v>552000</v>
          </cell>
          <cell r="E96">
            <v>207000</v>
          </cell>
          <cell r="F96">
            <v>118000</v>
          </cell>
          <cell r="G96">
            <v>594000</v>
          </cell>
          <cell r="H96">
            <v>270000</v>
          </cell>
          <cell r="I96">
            <v>2269000</v>
          </cell>
          <cell r="J96">
            <v>-505000</v>
          </cell>
          <cell r="K96">
            <v>2785000</v>
          </cell>
          <cell r="L96">
            <v>60984000</v>
          </cell>
        </row>
        <row r="97">
          <cell r="A97">
            <v>36560</v>
          </cell>
          <cell r="B97">
            <v>36560</v>
          </cell>
          <cell r="C97">
            <v>526000</v>
          </cell>
          <cell r="D97">
            <v>594000</v>
          </cell>
          <cell r="E97">
            <v>229000</v>
          </cell>
          <cell r="F97">
            <v>160000</v>
          </cell>
          <cell r="G97">
            <v>600000</v>
          </cell>
          <cell r="H97">
            <v>273000</v>
          </cell>
          <cell r="I97">
            <v>2381000</v>
          </cell>
          <cell r="J97">
            <v>-558000</v>
          </cell>
          <cell r="K97">
            <v>2835000</v>
          </cell>
          <cell r="L97">
            <v>60728000</v>
          </cell>
        </row>
        <row r="98">
          <cell r="A98">
            <v>36561</v>
          </cell>
          <cell r="B98">
            <v>36561</v>
          </cell>
          <cell r="C98">
            <v>538000</v>
          </cell>
          <cell r="D98">
            <v>633000</v>
          </cell>
          <cell r="E98">
            <v>318000</v>
          </cell>
          <cell r="F98">
            <v>164000</v>
          </cell>
          <cell r="G98">
            <v>647000</v>
          </cell>
          <cell r="H98">
            <v>276000</v>
          </cell>
          <cell r="I98">
            <v>2576000</v>
          </cell>
          <cell r="J98">
            <v>181000</v>
          </cell>
          <cell r="K98">
            <v>2463000</v>
          </cell>
          <cell r="L98">
            <v>60767000</v>
          </cell>
        </row>
        <row r="99">
          <cell r="A99">
            <v>36562</v>
          </cell>
          <cell r="B99">
            <v>36562</v>
          </cell>
          <cell r="C99">
            <v>539000</v>
          </cell>
          <cell r="D99">
            <v>624000</v>
          </cell>
          <cell r="E99">
            <v>310000</v>
          </cell>
          <cell r="F99">
            <v>165000</v>
          </cell>
          <cell r="G99">
            <v>646000</v>
          </cell>
          <cell r="H99">
            <v>280000</v>
          </cell>
          <cell r="I99">
            <v>2564000</v>
          </cell>
          <cell r="J99">
            <v>32000</v>
          </cell>
          <cell r="K99">
            <v>2495000</v>
          </cell>
          <cell r="L99">
            <v>60777000</v>
          </cell>
        </row>
        <row r="100">
          <cell r="A100">
            <v>36563</v>
          </cell>
          <cell r="B100">
            <v>36563</v>
          </cell>
          <cell r="C100">
            <v>538000</v>
          </cell>
          <cell r="D100">
            <v>601000</v>
          </cell>
          <cell r="E100">
            <v>267000</v>
          </cell>
          <cell r="F100">
            <v>167000</v>
          </cell>
          <cell r="G100">
            <v>646000</v>
          </cell>
          <cell r="H100">
            <v>283000</v>
          </cell>
          <cell r="I100">
            <v>2502000</v>
          </cell>
          <cell r="J100">
            <v>-163000</v>
          </cell>
          <cell r="K100">
            <v>2711000</v>
          </cell>
          <cell r="L100">
            <v>60614000</v>
          </cell>
        </row>
        <row r="101">
          <cell r="A101">
            <v>36564</v>
          </cell>
          <cell r="B101">
            <v>36564</v>
          </cell>
          <cell r="C101">
            <v>540000</v>
          </cell>
          <cell r="D101">
            <v>650000</v>
          </cell>
          <cell r="E101">
            <v>228000</v>
          </cell>
          <cell r="F101">
            <v>166000</v>
          </cell>
          <cell r="G101">
            <v>632000</v>
          </cell>
          <cell r="H101">
            <v>286000</v>
          </cell>
          <cell r="I101">
            <v>2502000</v>
          </cell>
          <cell r="J101">
            <v>-262000</v>
          </cell>
          <cell r="K101">
            <v>2832000</v>
          </cell>
          <cell r="L101">
            <v>60352000</v>
          </cell>
        </row>
        <row r="102">
          <cell r="A102">
            <v>36565</v>
          </cell>
          <cell r="B102">
            <v>36565</v>
          </cell>
          <cell r="C102">
            <v>536000</v>
          </cell>
          <cell r="D102">
            <v>666000</v>
          </cell>
          <cell r="E102">
            <v>256000</v>
          </cell>
          <cell r="F102">
            <v>159000</v>
          </cell>
          <cell r="G102">
            <v>722000</v>
          </cell>
          <cell r="H102">
            <v>288000</v>
          </cell>
          <cell r="I102">
            <v>2629000</v>
          </cell>
          <cell r="J102">
            <v>-364000</v>
          </cell>
          <cell r="K102">
            <v>2865000</v>
          </cell>
          <cell r="L102">
            <v>59988000</v>
          </cell>
        </row>
        <row r="103">
          <cell r="A103">
            <v>36566</v>
          </cell>
          <cell r="B103">
            <v>36566</v>
          </cell>
          <cell r="C103">
            <v>537000</v>
          </cell>
          <cell r="D103">
            <v>639000</v>
          </cell>
          <cell r="E103">
            <v>277000</v>
          </cell>
          <cell r="F103">
            <v>159000</v>
          </cell>
          <cell r="G103">
            <v>743000</v>
          </cell>
          <cell r="H103">
            <v>292000</v>
          </cell>
          <cell r="I103">
            <v>2647000</v>
          </cell>
          <cell r="J103">
            <v>-525000</v>
          </cell>
          <cell r="K103">
            <v>3170000</v>
          </cell>
          <cell r="L103">
            <v>59643000</v>
          </cell>
        </row>
        <row r="104">
          <cell r="A104">
            <v>36567</v>
          </cell>
          <cell r="B104">
            <v>36567</v>
          </cell>
          <cell r="C104">
            <v>540000</v>
          </cell>
          <cell r="D104">
            <v>641000</v>
          </cell>
          <cell r="E104">
            <v>309000</v>
          </cell>
          <cell r="F104">
            <v>133000</v>
          </cell>
          <cell r="G104">
            <v>744000</v>
          </cell>
          <cell r="H104">
            <v>283000</v>
          </cell>
          <cell r="I104">
            <v>2650000</v>
          </cell>
          <cell r="J104">
            <v>-360000</v>
          </cell>
          <cell r="K104">
            <v>3041000</v>
          </cell>
          <cell r="L104">
            <v>59107000</v>
          </cell>
        </row>
        <row r="105">
          <cell r="A105">
            <v>36568</v>
          </cell>
          <cell r="B105">
            <v>36568</v>
          </cell>
          <cell r="C105">
            <v>540000</v>
          </cell>
          <cell r="D105">
            <v>642000</v>
          </cell>
          <cell r="E105">
            <v>308000</v>
          </cell>
          <cell r="F105">
            <v>163000</v>
          </cell>
          <cell r="G105">
            <v>685000</v>
          </cell>
          <cell r="H105">
            <v>285000</v>
          </cell>
          <cell r="I105">
            <v>2624000</v>
          </cell>
          <cell r="J105">
            <v>-185000</v>
          </cell>
          <cell r="K105">
            <v>2793000</v>
          </cell>
          <cell r="L105">
            <v>58923000</v>
          </cell>
        </row>
        <row r="106">
          <cell r="A106">
            <v>36569</v>
          </cell>
          <cell r="B106">
            <v>36569</v>
          </cell>
          <cell r="C106">
            <v>540000</v>
          </cell>
          <cell r="D106">
            <v>654000</v>
          </cell>
          <cell r="E106">
            <v>265000</v>
          </cell>
          <cell r="F106">
            <v>146000</v>
          </cell>
          <cell r="G106">
            <v>703000</v>
          </cell>
          <cell r="H106">
            <v>290000</v>
          </cell>
          <cell r="I106">
            <v>2598000</v>
          </cell>
          <cell r="J106">
            <v>-340000</v>
          </cell>
          <cell r="K106">
            <v>2962000</v>
          </cell>
          <cell r="L106">
            <v>58451000</v>
          </cell>
        </row>
        <row r="107">
          <cell r="A107">
            <v>36570</v>
          </cell>
          <cell r="B107">
            <v>36570</v>
          </cell>
          <cell r="C107">
            <v>460000</v>
          </cell>
          <cell r="D107">
            <v>643000</v>
          </cell>
          <cell r="E107">
            <v>317000</v>
          </cell>
          <cell r="F107">
            <v>138000</v>
          </cell>
          <cell r="G107">
            <v>709000</v>
          </cell>
          <cell r="H107">
            <v>279000</v>
          </cell>
          <cell r="I107">
            <v>2546000</v>
          </cell>
          <cell r="J107">
            <v>-446000</v>
          </cell>
          <cell r="K107">
            <v>2951000</v>
          </cell>
          <cell r="L107">
            <v>58137000</v>
          </cell>
        </row>
        <row r="108">
          <cell r="A108">
            <v>36571</v>
          </cell>
          <cell r="B108">
            <v>36571</v>
          </cell>
          <cell r="C108">
            <v>541000</v>
          </cell>
          <cell r="D108">
            <v>612000</v>
          </cell>
          <cell r="E108">
            <v>249000</v>
          </cell>
          <cell r="F108">
            <v>160000</v>
          </cell>
          <cell r="G108">
            <v>670000</v>
          </cell>
          <cell r="H108">
            <v>276000</v>
          </cell>
          <cell r="I108">
            <v>2507000</v>
          </cell>
          <cell r="J108">
            <v>-385000</v>
          </cell>
          <cell r="K108">
            <v>2922000</v>
          </cell>
          <cell r="L108">
            <v>57755000</v>
          </cell>
        </row>
        <row r="109">
          <cell r="A109">
            <v>36572</v>
          </cell>
          <cell r="B109">
            <v>36572</v>
          </cell>
          <cell r="C109">
            <v>538000</v>
          </cell>
          <cell r="D109">
            <v>633000</v>
          </cell>
          <cell r="E109">
            <v>251000</v>
          </cell>
          <cell r="F109">
            <v>151000</v>
          </cell>
          <cell r="G109">
            <v>658000</v>
          </cell>
          <cell r="H109">
            <v>285000</v>
          </cell>
          <cell r="I109">
            <v>2516000</v>
          </cell>
          <cell r="J109">
            <v>-1091000</v>
          </cell>
          <cell r="K109">
            <v>3622000</v>
          </cell>
          <cell r="L109">
            <v>56663000</v>
          </cell>
        </row>
        <row r="110">
          <cell r="A110">
            <v>36573</v>
          </cell>
          <cell r="B110">
            <v>36573</v>
          </cell>
          <cell r="C110">
            <v>539000</v>
          </cell>
          <cell r="D110">
            <v>641000</v>
          </cell>
          <cell r="E110">
            <v>255000</v>
          </cell>
          <cell r="F110">
            <v>132000</v>
          </cell>
          <cell r="G110">
            <v>642000</v>
          </cell>
          <cell r="H110">
            <v>287000</v>
          </cell>
          <cell r="I110">
            <v>2497000</v>
          </cell>
          <cell r="J110">
            <v>-988000</v>
          </cell>
          <cell r="K110">
            <v>3549000</v>
          </cell>
          <cell r="L110">
            <v>55678000</v>
          </cell>
        </row>
        <row r="111">
          <cell r="A111">
            <v>36574</v>
          </cell>
          <cell r="B111">
            <v>36574</v>
          </cell>
          <cell r="C111">
            <v>536000</v>
          </cell>
          <cell r="D111">
            <v>648000</v>
          </cell>
          <cell r="E111">
            <v>242000</v>
          </cell>
          <cell r="F111">
            <v>138000</v>
          </cell>
          <cell r="G111">
            <v>624000</v>
          </cell>
          <cell r="H111">
            <v>278000</v>
          </cell>
          <cell r="I111">
            <v>2465000</v>
          </cell>
          <cell r="J111">
            <v>-792000</v>
          </cell>
          <cell r="K111">
            <v>3243000</v>
          </cell>
          <cell r="L111">
            <v>54886000</v>
          </cell>
        </row>
        <row r="112">
          <cell r="A112">
            <v>36575</v>
          </cell>
          <cell r="B112">
            <v>36575</v>
          </cell>
          <cell r="C112">
            <v>536000</v>
          </cell>
          <cell r="D112">
            <v>706000</v>
          </cell>
          <cell r="E112">
            <v>247000</v>
          </cell>
          <cell r="F112">
            <v>152000</v>
          </cell>
          <cell r="G112">
            <v>682000</v>
          </cell>
          <cell r="H112">
            <v>279000</v>
          </cell>
          <cell r="I112">
            <v>2602000</v>
          </cell>
          <cell r="J112">
            <v>-213000</v>
          </cell>
          <cell r="K112">
            <v>2592000</v>
          </cell>
          <cell r="L112">
            <v>54673000</v>
          </cell>
        </row>
        <row r="113">
          <cell r="A113">
            <v>36576</v>
          </cell>
          <cell r="B113">
            <v>36576</v>
          </cell>
          <cell r="C113">
            <v>540000</v>
          </cell>
          <cell r="D113">
            <v>712000</v>
          </cell>
          <cell r="E113">
            <v>235000</v>
          </cell>
          <cell r="F113">
            <v>158000</v>
          </cell>
          <cell r="G113">
            <v>682000</v>
          </cell>
          <cell r="H113">
            <v>266000</v>
          </cell>
          <cell r="I113">
            <v>2594000</v>
          </cell>
          <cell r="J113">
            <v>-90000</v>
          </cell>
          <cell r="K113">
            <v>2956000</v>
          </cell>
          <cell r="L113">
            <v>54583000</v>
          </cell>
        </row>
        <row r="114">
          <cell r="A114">
            <v>36577</v>
          </cell>
          <cell r="B114">
            <v>36577</v>
          </cell>
          <cell r="C114">
            <v>542000</v>
          </cell>
          <cell r="D114">
            <v>719000</v>
          </cell>
          <cell r="E114">
            <v>290000</v>
          </cell>
          <cell r="F114">
            <v>182000</v>
          </cell>
          <cell r="G114">
            <v>709000</v>
          </cell>
          <cell r="H114">
            <v>327000</v>
          </cell>
          <cell r="I114">
            <v>2769000</v>
          </cell>
          <cell r="J114">
            <v>-191000</v>
          </cell>
          <cell r="K114">
            <v>2960000</v>
          </cell>
          <cell r="L114">
            <v>54392000</v>
          </cell>
        </row>
        <row r="115">
          <cell r="A115">
            <v>36578</v>
          </cell>
          <cell r="B115">
            <v>36578</v>
          </cell>
          <cell r="C115">
            <v>542000</v>
          </cell>
          <cell r="D115">
            <v>719000</v>
          </cell>
          <cell r="E115">
            <v>290000</v>
          </cell>
          <cell r="F115">
            <v>182000</v>
          </cell>
          <cell r="G115">
            <v>709000</v>
          </cell>
          <cell r="H115">
            <v>327000</v>
          </cell>
          <cell r="I115">
            <v>2769000</v>
          </cell>
          <cell r="J115">
            <v>-476000</v>
          </cell>
          <cell r="K115">
            <v>3245000</v>
          </cell>
          <cell r="L115">
            <v>53916000</v>
          </cell>
        </row>
        <row r="116">
          <cell r="A116">
            <v>36579</v>
          </cell>
          <cell r="B116">
            <v>36579</v>
          </cell>
          <cell r="C116" t="str">
            <v>N/A</v>
          </cell>
          <cell r="D116" t="str">
            <v>N/A</v>
          </cell>
          <cell r="E116" t="str">
            <v>N/A</v>
          </cell>
          <cell r="F116" t="str">
            <v>N/A</v>
          </cell>
          <cell r="G116" t="str">
            <v>N/A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</row>
        <row r="117">
          <cell r="A117">
            <v>36580</v>
          </cell>
          <cell r="B117">
            <v>36580</v>
          </cell>
          <cell r="C117" t="str">
            <v>N/A</v>
          </cell>
          <cell r="D117" t="str">
            <v>N/A</v>
          </cell>
          <cell r="E117" t="str">
            <v>N/A</v>
          </cell>
          <cell r="F117" t="str">
            <v>N/A</v>
          </cell>
          <cell r="G117" t="str">
            <v>N/A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N/A</v>
          </cell>
        </row>
        <row r="118">
          <cell r="A118">
            <v>36581</v>
          </cell>
          <cell r="B118">
            <v>36581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</row>
        <row r="119">
          <cell r="A119">
            <v>36582</v>
          </cell>
          <cell r="B119">
            <v>36582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</row>
        <row r="120">
          <cell r="A120">
            <v>36583</v>
          </cell>
          <cell r="B120">
            <v>36583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</row>
        <row r="121">
          <cell r="A121">
            <v>36584</v>
          </cell>
          <cell r="B121">
            <v>36584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</row>
        <row r="122">
          <cell r="A122">
            <v>36585</v>
          </cell>
          <cell r="B122">
            <v>36585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</row>
        <row r="123">
          <cell r="A123">
            <v>36586</v>
          </cell>
          <cell r="B123">
            <v>36586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</row>
        <row r="124">
          <cell r="A124">
            <v>36587</v>
          </cell>
          <cell r="B124">
            <v>36587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</row>
        <row r="125">
          <cell r="A125">
            <v>36588</v>
          </cell>
          <cell r="B125">
            <v>36588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</row>
        <row r="126">
          <cell r="A126">
            <v>36589</v>
          </cell>
          <cell r="B126">
            <v>36589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</row>
        <row r="127">
          <cell r="A127">
            <v>36590</v>
          </cell>
          <cell r="B127">
            <v>36590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</row>
        <row r="128">
          <cell r="A128">
            <v>36591</v>
          </cell>
          <cell r="B128">
            <v>36591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</row>
        <row r="129">
          <cell r="A129">
            <v>36592</v>
          </cell>
          <cell r="B129">
            <v>36592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</row>
        <row r="130">
          <cell r="A130">
            <v>36593</v>
          </cell>
          <cell r="B130">
            <v>36593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</row>
        <row r="131">
          <cell r="A131">
            <v>36594</v>
          </cell>
          <cell r="B131">
            <v>36594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</row>
        <row r="132">
          <cell r="A132">
            <v>36595</v>
          </cell>
          <cell r="B132">
            <v>36595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</row>
        <row r="133">
          <cell r="A133">
            <v>36596</v>
          </cell>
          <cell r="B133">
            <v>36596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</row>
        <row r="134">
          <cell r="A134">
            <v>36597</v>
          </cell>
          <cell r="B134">
            <v>36597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</row>
        <row r="135">
          <cell r="A135">
            <v>36598</v>
          </cell>
          <cell r="B135">
            <v>36598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</row>
        <row r="136">
          <cell r="A136">
            <v>36599</v>
          </cell>
          <cell r="B136">
            <v>36599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</row>
        <row r="137">
          <cell r="A137">
            <v>36600</v>
          </cell>
          <cell r="B137">
            <v>36600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</row>
        <row r="138">
          <cell r="A138">
            <v>36601</v>
          </cell>
          <cell r="B138">
            <v>36601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</row>
        <row r="139">
          <cell r="A139">
            <v>36602</v>
          </cell>
          <cell r="B139">
            <v>36602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</row>
        <row r="140">
          <cell r="A140">
            <v>36603</v>
          </cell>
          <cell r="B140">
            <v>36603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</row>
        <row r="141">
          <cell r="A141">
            <v>36604</v>
          </cell>
          <cell r="B141">
            <v>36604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</row>
        <row r="142">
          <cell r="A142">
            <v>36605</v>
          </cell>
          <cell r="B142">
            <v>36605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</row>
        <row r="143">
          <cell r="A143">
            <v>36606</v>
          </cell>
          <cell r="B143">
            <v>36606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</row>
        <row r="144">
          <cell r="A144">
            <v>36607</v>
          </cell>
          <cell r="B144">
            <v>36607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</row>
        <row r="145">
          <cell r="A145">
            <v>36608</v>
          </cell>
          <cell r="B145">
            <v>36608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</row>
        <row r="146">
          <cell r="A146">
            <v>36609</v>
          </cell>
          <cell r="B146">
            <v>36609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</row>
        <row r="147">
          <cell r="A147">
            <v>36610</v>
          </cell>
          <cell r="B147">
            <v>36610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</row>
        <row r="148">
          <cell r="A148">
            <v>36611</v>
          </cell>
          <cell r="B148">
            <v>36611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</row>
        <row r="149">
          <cell r="A149">
            <v>36612</v>
          </cell>
          <cell r="B149">
            <v>36612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</row>
        <row r="150">
          <cell r="A150">
            <v>36613</v>
          </cell>
          <cell r="B150">
            <v>36613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</row>
        <row r="151">
          <cell r="A151">
            <v>36614</v>
          </cell>
          <cell r="B151">
            <v>36614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</row>
        <row r="152">
          <cell r="A152">
            <v>36615</v>
          </cell>
          <cell r="B152">
            <v>36615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</row>
        <row r="153">
          <cell r="A153">
            <v>36616</v>
          </cell>
          <cell r="B153">
            <v>36616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</row>
        <row r="154">
          <cell r="A154">
            <v>36617</v>
          </cell>
          <cell r="B154">
            <v>36617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</row>
        <row r="155">
          <cell r="A155">
            <v>36618</v>
          </cell>
          <cell r="B155">
            <v>36618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</row>
        <row r="156">
          <cell r="A156">
            <v>36619</v>
          </cell>
          <cell r="B156">
            <v>36619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</row>
        <row r="157">
          <cell r="A157">
            <v>36620</v>
          </cell>
          <cell r="B157">
            <v>36620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</row>
        <row r="158">
          <cell r="A158">
            <v>36621</v>
          </cell>
          <cell r="B158">
            <v>36621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</row>
        <row r="159">
          <cell r="A159">
            <v>36622</v>
          </cell>
          <cell r="B159">
            <v>36622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</row>
        <row r="160">
          <cell r="A160">
            <v>36623</v>
          </cell>
          <cell r="B160">
            <v>36623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</row>
        <row r="161">
          <cell r="A161">
            <v>36624</v>
          </cell>
          <cell r="B161">
            <v>36624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</row>
        <row r="162">
          <cell r="A162">
            <v>36625</v>
          </cell>
          <cell r="B162">
            <v>36625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</row>
        <row r="163">
          <cell r="A163">
            <v>36626</v>
          </cell>
          <cell r="B163">
            <v>36626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</row>
        <row r="164">
          <cell r="A164">
            <v>36627</v>
          </cell>
          <cell r="B164">
            <v>36627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</row>
        <row r="165">
          <cell r="A165">
            <v>36628</v>
          </cell>
          <cell r="B165">
            <v>36628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</row>
        <row r="166">
          <cell r="A166">
            <v>36629</v>
          </cell>
          <cell r="B166">
            <v>36629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</row>
        <row r="167">
          <cell r="A167">
            <v>36630</v>
          </cell>
          <cell r="B167">
            <v>36630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</row>
        <row r="168">
          <cell r="A168">
            <v>36631</v>
          </cell>
          <cell r="B168">
            <v>36631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</row>
        <row r="169">
          <cell r="A169">
            <v>36632</v>
          </cell>
          <cell r="B169">
            <v>36632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</row>
        <row r="170">
          <cell r="A170">
            <v>36633</v>
          </cell>
          <cell r="B170">
            <v>36633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</row>
        <row r="171">
          <cell r="A171">
            <v>36634</v>
          </cell>
          <cell r="B171">
            <v>36634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</row>
        <row r="172">
          <cell r="A172">
            <v>36635</v>
          </cell>
          <cell r="B172">
            <v>36635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</row>
        <row r="173">
          <cell r="A173">
            <v>36636</v>
          </cell>
          <cell r="B173">
            <v>36636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</row>
        <row r="174">
          <cell r="A174">
            <v>36637</v>
          </cell>
          <cell r="B174">
            <v>36637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</row>
        <row r="175">
          <cell r="A175">
            <v>36638</v>
          </cell>
          <cell r="B175">
            <v>36638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</row>
        <row r="176">
          <cell r="A176">
            <v>36639</v>
          </cell>
          <cell r="B176">
            <v>36639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</row>
        <row r="177">
          <cell r="A177">
            <v>36640</v>
          </cell>
          <cell r="B177">
            <v>36640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</row>
        <row r="178">
          <cell r="A178">
            <v>36641</v>
          </cell>
          <cell r="B178">
            <v>36641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</row>
        <row r="179">
          <cell r="A179">
            <v>36642</v>
          </cell>
          <cell r="B179">
            <v>36642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</row>
        <row r="180">
          <cell r="A180">
            <v>36643</v>
          </cell>
          <cell r="B180">
            <v>36643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</row>
        <row r="181">
          <cell r="A181">
            <v>36644</v>
          </cell>
          <cell r="B181">
            <v>36644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</row>
        <row r="182">
          <cell r="A182">
            <v>36645</v>
          </cell>
          <cell r="B182">
            <v>36645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</row>
        <row r="183">
          <cell r="A183">
            <v>36646</v>
          </cell>
          <cell r="B183">
            <v>36646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</row>
        <row r="184">
          <cell r="A184">
            <v>36647</v>
          </cell>
          <cell r="B184">
            <v>36647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</row>
        <row r="185">
          <cell r="A185">
            <v>36648</v>
          </cell>
          <cell r="B185">
            <v>36648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</row>
        <row r="186">
          <cell r="A186">
            <v>36649</v>
          </cell>
          <cell r="B186">
            <v>36649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</row>
        <row r="187">
          <cell r="A187">
            <v>36650</v>
          </cell>
          <cell r="B187">
            <v>36650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</row>
        <row r="188">
          <cell r="A188">
            <v>36651</v>
          </cell>
          <cell r="B188">
            <v>36651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</row>
        <row r="189">
          <cell r="A189">
            <v>36652</v>
          </cell>
          <cell r="B189">
            <v>36652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</row>
        <row r="190">
          <cell r="A190">
            <v>36653</v>
          </cell>
          <cell r="B190">
            <v>36653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</row>
        <row r="191">
          <cell r="A191">
            <v>36654</v>
          </cell>
          <cell r="B191">
            <v>36654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</row>
        <row r="192">
          <cell r="A192">
            <v>36655</v>
          </cell>
          <cell r="B192">
            <v>36655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</row>
        <row r="193">
          <cell r="A193">
            <v>36656</v>
          </cell>
          <cell r="B193">
            <v>36656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</row>
        <row r="194">
          <cell r="A194">
            <v>36657</v>
          </cell>
          <cell r="B194">
            <v>36657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</row>
        <row r="195">
          <cell r="A195">
            <v>36658</v>
          </cell>
          <cell r="B195">
            <v>36658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</row>
        <row r="196">
          <cell r="A196">
            <v>36659</v>
          </cell>
          <cell r="B196">
            <v>36659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</row>
        <row r="197">
          <cell r="A197">
            <v>36660</v>
          </cell>
          <cell r="B197">
            <v>36660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</row>
        <row r="198">
          <cell r="A198">
            <v>36661</v>
          </cell>
          <cell r="B198">
            <v>36661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</row>
        <row r="199">
          <cell r="A199">
            <v>36662</v>
          </cell>
          <cell r="B199">
            <v>36662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</row>
        <row r="200">
          <cell r="A200">
            <v>36663</v>
          </cell>
          <cell r="B200">
            <v>36663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</row>
        <row r="201">
          <cell r="A201">
            <v>36664</v>
          </cell>
          <cell r="B201">
            <v>36664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</row>
        <row r="202">
          <cell r="A202">
            <v>36665</v>
          </cell>
          <cell r="B202">
            <v>36665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</row>
        <row r="203">
          <cell r="A203">
            <v>36666</v>
          </cell>
          <cell r="B203">
            <v>36666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</row>
        <row r="204">
          <cell r="A204">
            <v>36667</v>
          </cell>
          <cell r="B204">
            <v>36667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</row>
        <row r="205">
          <cell r="A205">
            <v>36668</v>
          </cell>
          <cell r="B205">
            <v>36668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</row>
        <row r="206">
          <cell r="A206">
            <v>36669</v>
          </cell>
          <cell r="B206">
            <v>36669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</row>
        <row r="207">
          <cell r="A207">
            <v>36670</v>
          </cell>
          <cell r="B207">
            <v>36670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</row>
        <row r="208">
          <cell r="A208">
            <v>36671</v>
          </cell>
          <cell r="B208">
            <v>36671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</row>
        <row r="209">
          <cell r="A209">
            <v>36672</v>
          </cell>
          <cell r="B209">
            <v>36672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</row>
        <row r="210">
          <cell r="A210">
            <v>36673</v>
          </cell>
          <cell r="B210">
            <v>36673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</row>
        <row r="211">
          <cell r="A211">
            <v>36674</v>
          </cell>
          <cell r="B211">
            <v>36674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</row>
        <row r="212">
          <cell r="A212">
            <v>36675</v>
          </cell>
          <cell r="B212">
            <v>36675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</row>
        <row r="213">
          <cell r="A213">
            <v>36676</v>
          </cell>
          <cell r="B213">
            <v>36676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</row>
        <row r="214">
          <cell r="A214">
            <v>36677</v>
          </cell>
          <cell r="B214">
            <v>36677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</row>
        <row r="215">
          <cell r="A215">
            <v>36678</v>
          </cell>
          <cell r="B215">
            <v>36678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</row>
        <row r="216">
          <cell r="A216">
            <v>36679</v>
          </cell>
          <cell r="B216">
            <v>36679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</row>
        <row r="217">
          <cell r="A217">
            <v>36680</v>
          </cell>
          <cell r="B217">
            <v>36680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</row>
        <row r="218">
          <cell r="A218">
            <v>36681</v>
          </cell>
          <cell r="B218">
            <v>36681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</row>
        <row r="219">
          <cell r="A219">
            <v>36682</v>
          </cell>
          <cell r="B219">
            <v>36682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</row>
        <row r="220">
          <cell r="A220">
            <v>36683</v>
          </cell>
          <cell r="B220">
            <v>36683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</row>
        <row r="221">
          <cell r="A221">
            <v>36684</v>
          </cell>
          <cell r="B221">
            <v>36684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</row>
        <row r="222">
          <cell r="A222">
            <v>36685</v>
          </cell>
          <cell r="B222">
            <v>36685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</row>
        <row r="223">
          <cell r="A223">
            <v>36686</v>
          </cell>
          <cell r="B223">
            <v>36686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</row>
        <row r="224">
          <cell r="A224">
            <v>36687</v>
          </cell>
          <cell r="B224">
            <v>36687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</row>
        <row r="225">
          <cell r="A225">
            <v>36688</v>
          </cell>
          <cell r="B225">
            <v>36688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</row>
        <row r="226">
          <cell r="A226">
            <v>36689</v>
          </cell>
          <cell r="B226">
            <v>36689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</row>
        <row r="227">
          <cell r="A227">
            <v>36690</v>
          </cell>
          <cell r="B227">
            <v>36690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</row>
        <row r="228">
          <cell r="A228">
            <v>36691</v>
          </cell>
          <cell r="B228">
            <v>36691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</row>
        <row r="229">
          <cell r="A229">
            <v>36692</v>
          </cell>
          <cell r="B229">
            <v>36692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</row>
        <row r="230">
          <cell r="A230">
            <v>36693</v>
          </cell>
          <cell r="B230">
            <v>36693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</row>
        <row r="231">
          <cell r="A231">
            <v>36694</v>
          </cell>
          <cell r="B231">
            <v>36694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</row>
        <row r="232">
          <cell r="A232">
            <v>36695</v>
          </cell>
          <cell r="B232">
            <v>36695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</row>
        <row r="233">
          <cell r="A233">
            <v>36696</v>
          </cell>
          <cell r="B233">
            <v>36696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</row>
        <row r="234">
          <cell r="A234">
            <v>36697</v>
          </cell>
          <cell r="B234">
            <v>36697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</row>
        <row r="235">
          <cell r="A235">
            <v>36698</v>
          </cell>
          <cell r="B235">
            <v>36698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</row>
        <row r="236">
          <cell r="A236">
            <v>36699</v>
          </cell>
          <cell r="B236">
            <v>36699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</row>
        <row r="237">
          <cell r="A237">
            <v>36700</v>
          </cell>
          <cell r="B237">
            <v>36700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</row>
        <row r="238">
          <cell r="A238">
            <v>36701</v>
          </cell>
          <cell r="B238">
            <v>36701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</row>
        <row r="239">
          <cell r="A239">
            <v>36702</v>
          </cell>
          <cell r="B239">
            <v>36702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</row>
        <row r="240">
          <cell r="A240">
            <v>36703</v>
          </cell>
          <cell r="B240">
            <v>36703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</row>
        <row r="241">
          <cell r="A241">
            <v>36704</v>
          </cell>
          <cell r="B241">
            <v>36704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</row>
        <row r="242">
          <cell r="A242">
            <v>36705</v>
          </cell>
          <cell r="B242">
            <v>36705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</row>
        <row r="243">
          <cell r="A243">
            <v>36706</v>
          </cell>
          <cell r="B243">
            <v>36706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</row>
        <row r="244">
          <cell r="A244">
            <v>36707</v>
          </cell>
          <cell r="B244">
            <v>36707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</row>
        <row r="245">
          <cell r="A245">
            <v>36708</v>
          </cell>
          <cell r="B245">
            <v>36708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</row>
        <row r="246">
          <cell r="A246">
            <v>36709</v>
          </cell>
          <cell r="B246">
            <v>36709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</row>
        <row r="247">
          <cell r="A247">
            <v>36710</v>
          </cell>
          <cell r="B247">
            <v>36710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</row>
        <row r="248">
          <cell r="A248">
            <v>36711</v>
          </cell>
          <cell r="B248">
            <v>36711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</row>
        <row r="249">
          <cell r="A249">
            <v>36712</v>
          </cell>
          <cell r="B249">
            <v>36712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</row>
        <row r="250">
          <cell r="A250">
            <v>36713</v>
          </cell>
          <cell r="B250">
            <v>36713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</row>
        <row r="251">
          <cell r="A251">
            <v>36714</v>
          </cell>
          <cell r="B251">
            <v>36714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</row>
        <row r="252">
          <cell r="A252">
            <v>36715</v>
          </cell>
          <cell r="B252">
            <v>36715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</row>
        <row r="253">
          <cell r="A253">
            <v>36716</v>
          </cell>
          <cell r="B253">
            <v>36716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</row>
        <row r="254">
          <cell r="A254">
            <v>36717</v>
          </cell>
          <cell r="B254">
            <v>36717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</row>
        <row r="255">
          <cell r="A255">
            <v>36718</v>
          </cell>
          <cell r="B255">
            <v>36718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</row>
        <row r="256">
          <cell r="A256">
            <v>36719</v>
          </cell>
          <cell r="B256">
            <v>36719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</row>
        <row r="257">
          <cell r="A257">
            <v>36720</v>
          </cell>
          <cell r="B257">
            <v>36720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</row>
        <row r="258">
          <cell r="A258">
            <v>36721</v>
          </cell>
          <cell r="B258">
            <v>36721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</row>
        <row r="259">
          <cell r="A259">
            <v>36722</v>
          </cell>
          <cell r="B259">
            <v>36722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</row>
        <row r="260">
          <cell r="A260">
            <v>36723</v>
          </cell>
          <cell r="B260">
            <v>36723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</row>
        <row r="261">
          <cell r="A261">
            <v>36724</v>
          </cell>
          <cell r="B261">
            <v>36724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</row>
        <row r="262">
          <cell r="A262">
            <v>36725</v>
          </cell>
          <cell r="B262">
            <v>36725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</row>
        <row r="263">
          <cell r="A263">
            <v>36726</v>
          </cell>
          <cell r="B263">
            <v>36726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</row>
        <row r="264">
          <cell r="A264">
            <v>36727</v>
          </cell>
          <cell r="B264">
            <v>36727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</row>
        <row r="265">
          <cell r="A265">
            <v>36728</v>
          </cell>
          <cell r="B265">
            <v>36728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</row>
        <row r="266">
          <cell r="A266">
            <v>36729</v>
          </cell>
          <cell r="B266">
            <v>36729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</row>
        <row r="267">
          <cell r="A267">
            <v>36730</v>
          </cell>
          <cell r="B267">
            <v>36730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</row>
        <row r="268">
          <cell r="A268">
            <v>36731</v>
          </cell>
          <cell r="B268">
            <v>36731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</row>
        <row r="269">
          <cell r="A269">
            <v>36732</v>
          </cell>
          <cell r="B269">
            <v>36732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</row>
        <row r="270">
          <cell r="A270">
            <v>36733</v>
          </cell>
          <cell r="B270">
            <v>36733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</row>
        <row r="271">
          <cell r="A271">
            <v>36734</v>
          </cell>
          <cell r="B271">
            <v>36734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</row>
        <row r="272">
          <cell r="A272">
            <v>36735</v>
          </cell>
          <cell r="B272">
            <v>36735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</row>
        <row r="273">
          <cell r="A273">
            <v>36736</v>
          </cell>
          <cell r="B273">
            <v>36736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</row>
        <row r="274">
          <cell r="A274">
            <v>36737</v>
          </cell>
          <cell r="B274">
            <v>36737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</row>
        <row r="275">
          <cell r="A275">
            <v>36738</v>
          </cell>
          <cell r="B275">
            <v>36738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</row>
        <row r="276">
          <cell r="A276">
            <v>36739</v>
          </cell>
          <cell r="B276">
            <v>36739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</row>
        <row r="277">
          <cell r="A277">
            <v>36740</v>
          </cell>
          <cell r="B277">
            <v>36740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</row>
        <row r="278">
          <cell r="A278">
            <v>36741</v>
          </cell>
          <cell r="B278">
            <v>36741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</row>
        <row r="279">
          <cell r="A279">
            <v>36742</v>
          </cell>
          <cell r="B279">
            <v>36742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</row>
        <row r="280">
          <cell r="A280">
            <v>36743</v>
          </cell>
          <cell r="B280">
            <v>36743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</row>
        <row r="281">
          <cell r="A281">
            <v>36744</v>
          </cell>
          <cell r="B281">
            <v>36744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</row>
        <row r="282">
          <cell r="A282">
            <v>36745</v>
          </cell>
          <cell r="B282">
            <v>36745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</row>
        <row r="283">
          <cell r="A283">
            <v>36746</v>
          </cell>
          <cell r="B283">
            <v>36746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</row>
        <row r="284">
          <cell r="A284">
            <v>36747</v>
          </cell>
          <cell r="B284">
            <v>36747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</row>
        <row r="285">
          <cell r="A285">
            <v>36748</v>
          </cell>
          <cell r="B285">
            <v>36748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</row>
        <row r="286">
          <cell r="A286">
            <v>36749</v>
          </cell>
          <cell r="B286">
            <v>36749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</row>
        <row r="287">
          <cell r="A287">
            <v>36750</v>
          </cell>
          <cell r="B287">
            <v>36750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</row>
        <row r="288">
          <cell r="A288">
            <v>36751</v>
          </cell>
          <cell r="B288">
            <v>36751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</row>
        <row r="289">
          <cell r="A289">
            <v>36752</v>
          </cell>
          <cell r="B289">
            <v>36752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</row>
        <row r="290">
          <cell r="A290">
            <v>36753</v>
          </cell>
          <cell r="B290">
            <v>36753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</row>
        <row r="291">
          <cell r="A291">
            <v>36754</v>
          </cell>
          <cell r="B291">
            <v>36754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</row>
        <row r="292">
          <cell r="A292">
            <v>36755</v>
          </cell>
          <cell r="B292">
            <v>36755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</row>
        <row r="293">
          <cell r="A293">
            <v>36756</v>
          </cell>
          <cell r="B293">
            <v>36756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</row>
        <row r="294">
          <cell r="A294">
            <v>36757</v>
          </cell>
          <cell r="B294">
            <v>36757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</row>
        <row r="295">
          <cell r="A295">
            <v>36758</v>
          </cell>
          <cell r="B295">
            <v>36758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</row>
        <row r="296">
          <cell r="A296">
            <v>36759</v>
          </cell>
          <cell r="B296">
            <v>36759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</row>
        <row r="297">
          <cell r="A297">
            <v>36760</v>
          </cell>
          <cell r="B297">
            <v>36760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</row>
        <row r="298">
          <cell r="A298">
            <v>36761</v>
          </cell>
          <cell r="B298">
            <v>36761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</row>
        <row r="299">
          <cell r="A299">
            <v>36762</v>
          </cell>
          <cell r="B299">
            <v>36762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</row>
        <row r="300">
          <cell r="A300">
            <v>36763</v>
          </cell>
          <cell r="B300">
            <v>36763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</row>
        <row r="301">
          <cell r="A301">
            <v>36764</v>
          </cell>
          <cell r="B301">
            <v>36764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</row>
        <row r="302">
          <cell r="A302">
            <v>36765</v>
          </cell>
          <cell r="B302">
            <v>36765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</row>
        <row r="303">
          <cell r="A303">
            <v>36766</v>
          </cell>
          <cell r="B303">
            <v>36766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</row>
        <row r="304">
          <cell r="A304">
            <v>36767</v>
          </cell>
          <cell r="B304">
            <v>36767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</row>
        <row r="305">
          <cell r="A305">
            <v>36768</v>
          </cell>
          <cell r="B305">
            <v>36768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</row>
        <row r="306">
          <cell r="A306">
            <v>36769</v>
          </cell>
          <cell r="B306">
            <v>36769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</row>
        <row r="307">
          <cell r="A307">
            <v>36770</v>
          </cell>
          <cell r="B307">
            <v>36770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</row>
        <row r="308">
          <cell r="A308">
            <v>36771</v>
          </cell>
          <cell r="B308">
            <v>36771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</row>
        <row r="309">
          <cell r="A309">
            <v>36772</v>
          </cell>
          <cell r="B309">
            <v>36772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</row>
        <row r="310">
          <cell r="A310">
            <v>36773</v>
          </cell>
          <cell r="B310">
            <v>36773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</row>
        <row r="311">
          <cell r="A311">
            <v>36774</v>
          </cell>
          <cell r="B311">
            <v>36774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</row>
        <row r="312">
          <cell r="A312">
            <v>36775</v>
          </cell>
          <cell r="B312">
            <v>36775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</row>
        <row r="313">
          <cell r="A313">
            <v>36776</v>
          </cell>
          <cell r="B313">
            <v>36776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</row>
        <row r="314">
          <cell r="A314">
            <v>36777</v>
          </cell>
          <cell r="B314">
            <v>36777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</row>
        <row r="315">
          <cell r="A315">
            <v>36778</v>
          </cell>
          <cell r="B315">
            <v>36778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</row>
        <row r="316">
          <cell r="A316">
            <v>36779</v>
          </cell>
          <cell r="B316">
            <v>36779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</row>
        <row r="317">
          <cell r="A317">
            <v>36780</v>
          </cell>
          <cell r="B317">
            <v>36780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</row>
        <row r="318">
          <cell r="A318">
            <v>36781</v>
          </cell>
          <cell r="B318">
            <v>36781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</row>
        <row r="319">
          <cell r="A319">
            <v>36782</v>
          </cell>
          <cell r="B319">
            <v>36782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</row>
        <row r="320">
          <cell r="A320">
            <v>36783</v>
          </cell>
          <cell r="B320">
            <v>36783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</row>
        <row r="321">
          <cell r="A321">
            <v>36784</v>
          </cell>
          <cell r="B321">
            <v>36784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</row>
        <row r="322">
          <cell r="A322">
            <v>36785</v>
          </cell>
          <cell r="B322">
            <v>36785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</row>
        <row r="323">
          <cell r="A323">
            <v>36786</v>
          </cell>
          <cell r="B323">
            <v>36786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</row>
        <row r="324">
          <cell r="A324">
            <v>36787</v>
          </cell>
          <cell r="B324">
            <v>36787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</row>
        <row r="325">
          <cell r="A325">
            <v>36788</v>
          </cell>
          <cell r="B325">
            <v>36788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</row>
        <row r="326">
          <cell r="A326">
            <v>36789</v>
          </cell>
          <cell r="B326">
            <v>36789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</row>
        <row r="327">
          <cell r="A327">
            <v>36790</v>
          </cell>
          <cell r="B327">
            <v>36790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</row>
        <row r="328">
          <cell r="A328">
            <v>36791</v>
          </cell>
          <cell r="B328">
            <v>36791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</row>
        <row r="329">
          <cell r="A329">
            <v>36792</v>
          </cell>
          <cell r="B329">
            <v>36792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</row>
        <row r="330">
          <cell r="A330">
            <v>36793</v>
          </cell>
          <cell r="B330">
            <v>36793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</row>
        <row r="331">
          <cell r="A331">
            <v>36794</v>
          </cell>
          <cell r="B331">
            <v>36794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</row>
        <row r="332">
          <cell r="A332">
            <v>36795</v>
          </cell>
          <cell r="B332">
            <v>36795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</row>
        <row r="333">
          <cell r="A333">
            <v>36796</v>
          </cell>
          <cell r="B333">
            <v>36796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</row>
        <row r="334">
          <cell r="A334">
            <v>36797</v>
          </cell>
          <cell r="B334">
            <v>36797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</row>
        <row r="335">
          <cell r="A335">
            <v>36798</v>
          </cell>
          <cell r="B335">
            <v>36798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</row>
        <row r="336">
          <cell r="A336">
            <v>36799</v>
          </cell>
          <cell r="B336">
            <v>36799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</row>
        <row r="337">
          <cell r="A337">
            <v>36800</v>
          </cell>
          <cell r="B337">
            <v>36800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</row>
        <row r="338">
          <cell r="A338">
            <v>36801</v>
          </cell>
          <cell r="B338">
            <v>36801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</row>
        <row r="339">
          <cell r="A339">
            <v>36802</v>
          </cell>
          <cell r="B339">
            <v>36802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</row>
        <row r="340">
          <cell r="A340">
            <v>36803</v>
          </cell>
          <cell r="B340">
            <v>36803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</row>
        <row r="341">
          <cell r="A341">
            <v>36804</v>
          </cell>
          <cell r="B341">
            <v>36804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</row>
        <row r="342">
          <cell r="A342">
            <v>36805</v>
          </cell>
          <cell r="B342">
            <v>36805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</row>
        <row r="343">
          <cell r="A343">
            <v>36806</v>
          </cell>
          <cell r="B343">
            <v>36806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</row>
        <row r="344">
          <cell r="A344">
            <v>36807</v>
          </cell>
          <cell r="B344">
            <v>36807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</row>
        <row r="345">
          <cell r="A345">
            <v>36808</v>
          </cell>
          <cell r="B345">
            <v>36808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</row>
        <row r="346">
          <cell r="A346">
            <v>36809</v>
          </cell>
          <cell r="B346">
            <v>36809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</row>
        <row r="347">
          <cell r="A347">
            <v>36810</v>
          </cell>
          <cell r="B347">
            <v>36810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</row>
        <row r="348">
          <cell r="A348">
            <v>36811</v>
          </cell>
          <cell r="B348">
            <v>36811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</row>
        <row r="349">
          <cell r="A349">
            <v>36812</v>
          </cell>
          <cell r="B349">
            <v>36812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</row>
        <row r="350">
          <cell r="A350">
            <v>36813</v>
          </cell>
          <cell r="B350">
            <v>36813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</row>
        <row r="351">
          <cell r="A351">
            <v>36814</v>
          </cell>
          <cell r="B351">
            <v>36814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</row>
        <row r="352">
          <cell r="A352">
            <v>36815</v>
          </cell>
          <cell r="B352">
            <v>36815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</row>
        <row r="353">
          <cell r="A353">
            <v>36816</v>
          </cell>
          <cell r="B353">
            <v>36816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</row>
        <row r="354">
          <cell r="A354">
            <v>36817</v>
          </cell>
          <cell r="B354">
            <v>36817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</row>
        <row r="355">
          <cell r="A355">
            <v>36818</v>
          </cell>
          <cell r="B355">
            <v>36818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</row>
        <row r="356">
          <cell r="A356">
            <v>36819</v>
          </cell>
          <cell r="B356">
            <v>36819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</row>
        <row r="357">
          <cell r="A357">
            <v>36820</v>
          </cell>
          <cell r="B357">
            <v>36820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</row>
        <row r="358">
          <cell r="A358">
            <v>36821</v>
          </cell>
          <cell r="B358">
            <v>36821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</row>
        <row r="359">
          <cell r="A359">
            <v>36822</v>
          </cell>
          <cell r="B359">
            <v>36822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</row>
        <row r="360">
          <cell r="A360">
            <v>36823</v>
          </cell>
          <cell r="B360">
            <v>36823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</row>
        <row r="361">
          <cell r="A361">
            <v>36824</v>
          </cell>
          <cell r="B361">
            <v>36824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</row>
        <row r="362">
          <cell r="A362">
            <v>36825</v>
          </cell>
          <cell r="B362">
            <v>36825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</row>
        <row r="363">
          <cell r="A363">
            <v>36826</v>
          </cell>
          <cell r="B363">
            <v>36826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</row>
        <row r="364">
          <cell r="A364">
            <v>36827</v>
          </cell>
          <cell r="B364">
            <v>36827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</row>
        <row r="365">
          <cell r="A365">
            <v>36828</v>
          </cell>
          <cell r="B365">
            <v>36828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</row>
        <row r="366">
          <cell r="A366">
            <v>36829</v>
          </cell>
          <cell r="B366">
            <v>36829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</row>
        <row r="367">
          <cell r="A367">
            <v>36830</v>
          </cell>
          <cell r="B367">
            <v>36830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</row>
        <row r="368">
          <cell r="A368">
            <v>36831</v>
          </cell>
          <cell r="B368">
            <v>36831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</row>
        <row r="369">
          <cell r="A369">
            <v>36832</v>
          </cell>
          <cell r="B369">
            <v>36832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</row>
        <row r="370">
          <cell r="A370">
            <v>36833</v>
          </cell>
          <cell r="B370">
            <v>36833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</row>
        <row r="371">
          <cell r="A371">
            <v>36834</v>
          </cell>
          <cell r="B371">
            <v>36834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</row>
        <row r="372">
          <cell r="A372">
            <v>36835</v>
          </cell>
          <cell r="B372">
            <v>36835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</row>
        <row r="373">
          <cell r="A373">
            <v>36836</v>
          </cell>
          <cell r="B373">
            <v>36836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</row>
        <row r="374">
          <cell r="A374">
            <v>36837</v>
          </cell>
          <cell r="B374">
            <v>36837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</row>
        <row r="375">
          <cell r="A375">
            <v>36838</v>
          </cell>
          <cell r="B375">
            <v>36838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</row>
        <row r="376">
          <cell r="A376">
            <v>36839</v>
          </cell>
          <cell r="B376">
            <v>36839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</row>
        <row r="377">
          <cell r="A377">
            <v>36840</v>
          </cell>
          <cell r="B377">
            <v>36840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</row>
        <row r="378">
          <cell r="A378">
            <v>36841</v>
          </cell>
          <cell r="B378">
            <v>36841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</row>
        <row r="379">
          <cell r="A379">
            <v>36842</v>
          </cell>
          <cell r="B379">
            <v>36842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</row>
        <row r="380">
          <cell r="A380">
            <v>36843</v>
          </cell>
          <cell r="B380">
            <v>36843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</row>
        <row r="381">
          <cell r="A381">
            <v>36844</v>
          </cell>
          <cell r="B381">
            <v>36844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</row>
        <row r="382">
          <cell r="A382">
            <v>36845</v>
          </cell>
          <cell r="B382">
            <v>36845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</row>
        <row r="383">
          <cell r="A383">
            <v>36846</v>
          </cell>
          <cell r="B383">
            <v>36846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</row>
        <row r="384">
          <cell r="A384">
            <v>36847</v>
          </cell>
          <cell r="B384">
            <v>36847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</row>
        <row r="385">
          <cell r="A385">
            <v>36848</v>
          </cell>
          <cell r="B385">
            <v>36848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</row>
        <row r="386">
          <cell r="A386">
            <v>36849</v>
          </cell>
          <cell r="B386">
            <v>36849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</row>
        <row r="387">
          <cell r="A387">
            <v>36850</v>
          </cell>
          <cell r="B387">
            <v>36850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</row>
        <row r="388">
          <cell r="A388">
            <v>36851</v>
          </cell>
          <cell r="B388">
            <v>36851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</row>
        <row r="389">
          <cell r="A389">
            <v>36852</v>
          </cell>
          <cell r="B389">
            <v>36852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</row>
        <row r="390">
          <cell r="A390">
            <v>36853</v>
          </cell>
          <cell r="B390">
            <v>36853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</row>
        <row r="391">
          <cell r="A391">
            <v>36854</v>
          </cell>
          <cell r="B391">
            <v>36854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</row>
        <row r="392">
          <cell r="A392">
            <v>36855</v>
          </cell>
          <cell r="B392">
            <v>36855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</row>
        <row r="393">
          <cell r="A393">
            <v>36856</v>
          </cell>
          <cell r="B393">
            <v>36856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</row>
        <row r="394">
          <cell r="A394">
            <v>36857</v>
          </cell>
          <cell r="B394">
            <v>36857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</row>
        <row r="395">
          <cell r="A395">
            <v>36858</v>
          </cell>
          <cell r="B395">
            <v>36858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</row>
        <row r="396">
          <cell r="A396">
            <v>36859</v>
          </cell>
          <cell r="B396">
            <v>36859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</row>
        <row r="397">
          <cell r="A397">
            <v>36860</v>
          </cell>
          <cell r="B397">
            <v>36860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</row>
        <row r="398">
          <cell r="A398">
            <v>36861</v>
          </cell>
          <cell r="B398">
            <v>36861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</row>
        <row r="399">
          <cell r="A399">
            <v>36862</v>
          </cell>
          <cell r="B399">
            <v>36862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</row>
        <row r="400">
          <cell r="A400">
            <v>36863</v>
          </cell>
          <cell r="B400">
            <v>36863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</row>
        <row r="401">
          <cell r="A401">
            <v>36864</v>
          </cell>
          <cell r="B401">
            <v>36864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</row>
        <row r="402">
          <cell r="A402">
            <v>36865</v>
          </cell>
          <cell r="B402">
            <v>36865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</row>
        <row r="403">
          <cell r="A403">
            <v>36866</v>
          </cell>
          <cell r="B403">
            <v>36866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</row>
        <row r="404">
          <cell r="A404">
            <v>36867</v>
          </cell>
          <cell r="B404">
            <v>36867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</row>
        <row r="405">
          <cell r="A405">
            <v>36868</v>
          </cell>
          <cell r="B405">
            <v>36868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</row>
        <row r="406">
          <cell r="A406">
            <v>36869</v>
          </cell>
          <cell r="B406">
            <v>36869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</row>
        <row r="407">
          <cell r="A407">
            <v>36870</v>
          </cell>
          <cell r="B407">
            <v>36870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</row>
        <row r="408">
          <cell r="A408">
            <v>36871</v>
          </cell>
          <cell r="B408">
            <v>36871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</row>
        <row r="409">
          <cell r="A409">
            <v>36872</v>
          </cell>
          <cell r="B409">
            <v>36872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</row>
        <row r="410">
          <cell r="A410">
            <v>36873</v>
          </cell>
          <cell r="B410">
            <v>36873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</row>
        <row r="411">
          <cell r="A411">
            <v>36874</v>
          </cell>
          <cell r="B411">
            <v>36874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</row>
        <row r="412">
          <cell r="A412">
            <v>36875</v>
          </cell>
          <cell r="B412">
            <v>36875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</row>
        <row r="413">
          <cell r="A413">
            <v>36876</v>
          </cell>
          <cell r="B413">
            <v>36876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</row>
        <row r="414">
          <cell r="A414">
            <v>36877</v>
          </cell>
          <cell r="B414">
            <v>36877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</row>
        <row r="415">
          <cell r="A415">
            <v>36878</v>
          </cell>
          <cell r="B415">
            <v>36878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</row>
        <row r="416">
          <cell r="A416">
            <v>36879</v>
          </cell>
          <cell r="B416">
            <v>36879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</row>
        <row r="417">
          <cell r="A417">
            <v>36880</v>
          </cell>
          <cell r="B417">
            <v>36880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</row>
        <row r="418">
          <cell r="A418">
            <v>36881</v>
          </cell>
          <cell r="B418">
            <v>36881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</row>
        <row r="419">
          <cell r="A419">
            <v>36882</v>
          </cell>
          <cell r="B419">
            <v>36882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</row>
        <row r="420">
          <cell r="A420">
            <v>36883</v>
          </cell>
          <cell r="B420">
            <v>36883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</row>
        <row r="421">
          <cell r="A421">
            <v>36884</v>
          </cell>
          <cell r="B421">
            <v>36884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</row>
        <row r="422">
          <cell r="A422">
            <v>36885</v>
          </cell>
          <cell r="B422">
            <v>36885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</row>
        <row r="423">
          <cell r="A423">
            <v>36886</v>
          </cell>
          <cell r="B423">
            <v>36886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</row>
        <row r="424">
          <cell r="A424">
            <v>36887</v>
          </cell>
          <cell r="B424">
            <v>36887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</row>
        <row r="425">
          <cell r="A425">
            <v>36888</v>
          </cell>
          <cell r="B425">
            <v>36888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</row>
        <row r="426">
          <cell r="A426">
            <v>36889</v>
          </cell>
          <cell r="B426">
            <v>36889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</row>
        <row r="427">
          <cell r="A427">
            <v>36890</v>
          </cell>
          <cell r="B427">
            <v>36890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</row>
        <row r="428">
          <cell r="A428">
            <v>36891</v>
          </cell>
          <cell r="B428">
            <v>36891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B2" t="str">
            <v>System Demand</v>
          </cell>
          <cell r="I2" t="str">
            <v>Supply</v>
          </cell>
        </row>
        <row r="3">
          <cell r="C3" t="str">
            <v>Off-System Deliveries</v>
          </cell>
          <cell r="I3" t="str">
            <v>Interconnect Supply</v>
          </cell>
        </row>
        <row r="4">
          <cell r="B4" t="str">
            <v>On System Deliveries</v>
          </cell>
          <cell r="C4" t="str">
            <v>Kern River Station</v>
          </cell>
          <cell r="D4" t="str">
            <v>SWG</v>
          </cell>
          <cell r="E4" t="str">
            <v>Fuel &amp; LUAF</v>
          </cell>
          <cell r="F4" t="str">
            <v>PG&amp;E Storage Inj</v>
          </cell>
          <cell r="G4" t="str">
            <v>Wild Goose Storage Inj</v>
          </cell>
          <cell r="H4" t="str">
            <v>Total System Demand</v>
          </cell>
          <cell r="I4" t="str">
            <v>PG&amp;E-GT NW</v>
          </cell>
          <cell r="J4" t="str">
            <v>Cali Prod</v>
          </cell>
          <cell r="K4" t="str">
            <v>Kern River GT</v>
          </cell>
          <cell r="L4" t="str">
            <v>TW</v>
          </cell>
          <cell r="M4" t="str">
            <v>EPNG</v>
          </cell>
          <cell r="N4" t="str">
            <v>Kern River Station</v>
          </cell>
          <cell r="O4" t="str">
            <v>PG&amp;E Storage W/D</v>
          </cell>
          <cell r="P4" t="str">
            <v>Wild Goose Storage W/D</v>
          </cell>
          <cell r="Q4" t="str">
            <v>Total System Supply</v>
          </cell>
        </row>
        <row r="5">
          <cell r="A5">
            <v>36465</v>
          </cell>
          <cell r="B5">
            <v>2185</v>
          </cell>
          <cell r="C5">
            <v>111</v>
          </cell>
          <cell r="D5">
            <v>12</v>
          </cell>
          <cell r="E5">
            <v>42</v>
          </cell>
          <cell r="F5">
            <v>13</v>
          </cell>
          <cell r="G5">
            <v>0</v>
          </cell>
          <cell r="H5">
            <v>2398</v>
          </cell>
          <cell r="I5">
            <v>1582</v>
          </cell>
          <cell r="J5">
            <v>130</v>
          </cell>
          <cell r="K5">
            <v>121</v>
          </cell>
          <cell r="L5">
            <v>187</v>
          </cell>
          <cell r="M5">
            <v>311</v>
          </cell>
          <cell r="N5">
            <v>22</v>
          </cell>
          <cell r="O5">
            <v>0</v>
          </cell>
          <cell r="P5">
            <v>7</v>
          </cell>
          <cell r="Q5">
            <v>2331</v>
          </cell>
        </row>
        <row r="6">
          <cell r="A6">
            <v>36466</v>
          </cell>
          <cell r="B6">
            <v>2233</v>
          </cell>
          <cell r="C6">
            <v>134</v>
          </cell>
          <cell r="D6">
            <v>12</v>
          </cell>
          <cell r="E6">
            <v>42</v>
          </cell>
          <cell r="F6">
            <v>36</v>
          </cell>
          <cell r="G6">
            <v>4</v>
          </cell>
          <cell r="H6">
            <v>2503</v>
          </cell>
          <cell r="I6">
            <v>1706</v>
          </cell>
          <cell r="J6">
            <v>134</v>
          </cell>
          <cell r="K6">
            <v>116</v>
          </cell>
          <cell r="L6">
            <v>194</v>
          </cell>
          <cell r="M6">
            <v>326</v>
          </cell>
          <cell r="N6">
            <v>22</v>
          </cell>
          <cell r="O6">
            <v>0</v>
          </cell>
          <cell r="P6">
            <v>0</v>
          </cell>
          <cell r="Q6">
            <v>2476</v>
          </cell>
        </row>
        <row r="7">
          <cell r="A7">
            <v>36467</v>
          </cell>
          <cell r="B7">
            <v>2248</v>
          </cell>
          <cell r="C7">
            <v>154</v>
          </cell>
          <cell r="D7">
            <v>12</v>
          </cell>
          <cell r="E7">
            <v>43</v>
          </cell>
          <cell r="F7">
            <v>12</v>
          </cell>
          <cell r="G7">
            <v>0</v>
          </cell>
          <cell r="H7">
            <v>2511</v>
          </cell>
          <cell r="I7">
            <v>1722</v>
          </cell>
          <cell r="J7">
            <v>136</v>
          </cell>
          <cell r="K7">
            <v>98</v>
          </cell>
          <cell r="L7">
            <v>199</v>
          </cell>
          <cell r="M7">
            <v>332</v>
          </cell>
          <cell r="N7">
            <v>53</v>
          </cell>
          <cell r="O7">
            <v>0</v>
          </cell>
          <cell r="P7">
            <v>22</v>
          </cell>
          <cell r="Q7">
            <v>2513</v>
          </cell>
        </row>
        <row r="8">
          <cell r="A8">
            <v>36468</v>
          </cell>
          <cell r="B8">
            <v>2254</v>
          </cell>
          <cell r="C8">
            <v>157</v>
          </cell>
          <cell r="D8">
            <v>12</v>
          </cell>
          <cell r="E8">
            <v>42</v>
          </cell>
          <cell r="F8">
            <v>14</v>
          </cell>
          <cell r="G8">
            <v>4</v>
          </cell>
          <cell r="H8">
            <v>2524</v>
          </cell>
          <cell r="I8">
            <v>1744</v>
          </cell>
          <cell r="J8">
            <v>146</v>
          </cell>
          <cell r="K8">
            <v>87</v>
          </cell>
          <cell r="L8">
            <v>201</v>
          </cell>
          <cell r="M8">
            <v>342</v>
          </cell>
          <cell r="N8">
            <v>22</v>
          </cell>
          <cell r="O8">
            <v>0</v>
          </cell>
          <cell r="P8">
            <v>0</v>
          </cell>
          <cell r="Q8">
            <v>2519</v>
          </cell>
        </row>
        <row r="9">
          <cell r="A9">
            <v>36469</v>
          </cell>
          <cell r="B9">
            <v>2019</v>
          </cell>
          <cell r="C9">
            <v>142</v>
          </cell>
          <cell r="D9">
            <v>12</v>
          </cell>
          <cell r="E9">
            <v>43</v>
          </cell>
          <cell r="F9">
            <v>40</v>
          </cell>
          <cell r="G9">
            <v>0</v>
          </cell>
          <cell r="H9">
            <v>2295</v>
          </cell>
          <cell r="I9">
            <v>1700</v>
          </cell>
          <cell r="J9">
            <v>142</v>
          </cell>
          <cell r="K9">
            <v>96</v>
          </cell>
          <cell r="L9">
            <v>199</v>
          </cell>
          <cell r="M9">
            <v>333</v>
          </cell>
          <cell r="N9">
            <v>27</v>
          </cell>
          <cell r="O9">
            <v>0</v>
          </cell>
          <cell r="P9">
            <v>32</v>
          </cell>
          <cell r="Q9">
            <v>2495</v>
          </cell>
        </row>
        <row r="10">
          <cell r="A10">
            <v>36470</v>
          </cell>
          <cell r="B10">
            <v>1817</v>
          </cell>
          <cell r="C10">
            <v>149</v>
          </cell>
          <cell r="D10">
            <v>12</v>
          </cell>
          <cell r="E10">
            <v>39</v>
          </cell>
          <cell r="F10">
            <v>94</v>
          </cell>
          <cell r="G10">
            <v>85</v>
          </cell>
          <cell r="H10">
            <v>2237</v>
          </cell>
          <cell r="I10">
            <v>1615</v>
          </cell>
          <cell r="J10">
            <v>143</v>
          </cell>
          <cell r="K10">
            <v>31</v>
          </cell>
          <cell r="L10">
            <v>194</v>
          </cell>
          <cell r="M10">
            <v>217</v>
          </cell>
          <cell r="N10">
            <v>22</v>
          </cell>
          <cell r="O10">
            <v>0</v>
          </cell>
          <cell r="P10">
            <v>0</v>
          </cell>
          <cell r="Q10">
            <v>2201</v>
          </cell>
        </row>
        <row r="11">
          <cell r="A11">
            <v>36471</v>
          </cell>
          <cell r="B11">
            <v>1938</v>
          </cell>
          <cell r="C11">
            <v>158</v>
          </cell>
          <cell r="D11">
            <v>12</v>
          </cell>
          <cell r="E11">
            <v>38</v>
          </cell>
          <cell r="F11">
            <v>121</v>
          </cell>
          <cell r="G11">
            <v>70</v>
          </cell>
          <cell r="H11">
            <v>2377</v>
          </cell>
          <cell r="I11">
            <v>1688</v>
          </cell>
          <cell r="J11">
            <v>138</v>
          </cell>
          <cell r="K11">
            <v>29</v>
          </cell>
          <cell r="L11">
            <v>179</v>
          </cell>
          <cell r="M11">
            <v>240</v>
          </cell>
          <cell r="N11">
            <v>22</v>
          </cell>
          <cell r="O11">
            <v>0</v>
          </cell>
          <cell r="P11">
            <v>0</v>
          </cell>
          <cell r="Q11">
            <v>2273</v>
          </cell>
        </row>
        <row r="12">
          <cell r="A12">
            <v>36472</v>
          </cell>
          <cell r="B12">
            <v>2316</v>
          </cell>
          <cell r="C12">
            <v>163</v>
          </cell>
          <cell r="D12">
            <v>12</v>
          </cell>
          <cell r="E12">
            <v>40</v>
          </cell>
          <cell r="F12">
            <v>16</v>
          </cell>
          <cell r="G12">
            <v>40</v>
          </cell>
          <cell r="H12">
            <v>2628</v>
          </cell>
          <cell r="I12">
            <v>1769</v>
          </cell>
          <cell r="J12">
            <v>146</v>
          </cell>
          <cell r="K12">
            <v>49</v>
          </cell>
          <cell r="L12">
            <v>189</v>
          </cell>
          <cell r="M12">
            <v>272</v>
          </cell>
          <cell r="N12">
            <v>22</v>
          </cell>
          <cell r="O12">
            <v>0</v>
          </cell>
          <cell r="P12">
            <v>0</v>
          </cell>
          <cell r="Q12">
            <v>2425</v>
          </cell>
        </row>
        <row r="13">
          <cell r="A13">
            <v>36473</v>
          </cell>
          <cell r="B13">
            <v>2307</v>
          </cell>
          <cell r="C13">
            <v>160</v>
          </cell>
          <cell r="D13">
            <v>12</v>
          </cell>
          <cell r="E13">
            <v>42</v>
          </cell>
          <cell r="F13">
            <v>18</v>
          </cell>
          <cell r="G13">
            <v>0</v>
          </cell>
          <cell r="H13">
            <v>2574</v>
          </cell>
          <cell r="I13">
            <v>1744</v>
          </cell>
          <cell r="J13">
            <v>142</v>
          </cell>
          <cell r="K13">
            <v>92</v>
          </cell>
          <cell r="L13">
            <v>194</v>
          </cell>
          <cell r="M13">
            <v>307</v>
          </cell>
          <cell r="N13">
            <v>27</v>
          </cell>
          <cell r="O13">
            <v>68</v>
          </cell>
          <cell r="P13">
            <v>17</v>
          </cell>
          <cell r="Q13">
            <v>2566</v>
          </cell>
        </row>
        <row r="14">
          <cell r="A14">
            <v>36474</v>
          </cell>
          <cell r="B14">
            <v>2060</v>
          </cell>
          <cell r="C14">
            <v>174</v>
          </cell>
          <cell r="D14">
            <v>12</v>
          </cell>
          <cell r="E14">
            <v>41</v>
          </cell>
          <cell r="F14">
            <v>18</v>
          </cell>
          <cell r="G14">
            <v>0</v>
          </cell>
          <cell r="H14">
            <v>2358</v>
          </cell>
          <cell r="I14">
            <v>1783</v>
          </cell>
          <cell r="J14">
            <v>140</v>
          </cell>
          <cell r="K14">
            <v>85</v>
          </cell>
          <cell r="L14">
            <v>0</v>
          </cell>
          <cell r="M14">
            <v>324</v>
          </cell>
          <cell r="N14">
            <v>100</v>
          </cell>
          <cell r="O14">
            <v>30</v>
          </cell>
          <cell r="P14">
            <v>6</v>
          </cell>
          <cell r="Q14">
            <v>2368</v>
          </cell>
        </row>
        <row r="15">
          <cell r="A15">
            <v>36475</v>
          </cell>
          <cell r="B15">
            <v>1956</v>
          </cell>
          <cell r="C15">
            <v>164</v>
          </cell>
          <cell r="D15">
            <v>12</v>
          </cell>
          <cell r="E15">
            <v>40</v>
          </cell>
          <cell r="F15">
            <v>89</v>
          </cell>
          <cell r="G15">
            <v>0</v>
          </cell>
          <cell r="H15">
            <v>2311</v>
          </cell>
          <cell r="I15">
            <v>1807</v>
          </cell>
          <cell r="J15">
            <v>138</v>
          </cell>
          <cell r="K15">
            <v>78</v>
          </cell>
          <cell r="L15">
            <v>0</v>
          </cell>
          <cell r="M15">
            <v>308</v>
          </cell>
          <cell r="N15">
            <v>91</v>
          </cell>
          <cell r="O15">
            <v>0</v>
          </cell>
          <cell r="P15">
            <v>4</v>
          </cell>
          <cell r="Q15">
            <v>2351</v>
          </cell>
        </row>
        <row r="16">
          <cell r="A16">
            <v>36476</v>
          </cell>
          <cell r="B16">
            <v>2007</v>
          </cell>
          <cell r="C16">
            <v>164</v>
          </cell>
          <cell r="D16">
            <v>12</v>
          </cell>
          <cell r="E16">
            <v>40</v>
          </cell>
          <cell r="F16">
            <v>58</v>
          </cell>
          <cell r="G16">
            <v>5</v>
          </cell>
          <cell r="H16">
            <v>2340</v>
          </cell>
          <cell r="I16">
            <v>1804</v>
          </cell>
          <cell r="J16">
            <v>144</v>
          </cell>
          <cell r="K16">
            <v>81</v>
          </cell>
          <cell r="L16">
            <v>1</v>
          </cell>
          <cell r="M16">
            <v>349</v>
          </cell>
          <cell r="N16">
            <v>33</v>
          </cell>
          <cell r="O16">
            <v>0</v>
          </cell>
          <cell r="P16">
            <v>0</v>
          </cell>
          <cell r="Q16">
            <v>2416</v>
          </cell>
        </row>
        <row r="17">
          <cell r="A17">
            <v>36477</v>
          </cell>
          <cell r="B17">
            <v>1807</v>
          </cell>
          <cell r="C17">
            <v>137</v>
          </cell>
          <cell r="D17">
            <v>12</v>
          </cell>
          <cell r="E17">
            <v>37</v>
          </cell>
          <cell r="F17">
            <v>177</v>
          </cell>
          <cell r="G17">
            <v>74</v>
          </cell>
          <cell r="H17">
            <v>2297</v>
          </cell>
          <cell r="I17">
            <v>1654</v>
          </cell>
          <cell r="J17">
            <v>144</v>
          </cell>
          <cell r="K17">
            <v>112</v>
          </cell>
          <cell r="L17">
            <v>87</v>
          </cell>
          <cell r="M17">
            <v>282</v>
          </cell>
          <cell r="N17">
            <v>25</v>
          </cell>
          <cell r="O17">
            <v>0</v>
          </cell>
          <cell r="P17">
            <v>0</v>
          </cell>
          <cell r="Q17">
            <v>2280</v>
          </cell>
        </row>
        <row r="18">
          <cell r="A18">
            <v>36478</v>
          </cell>
          <cell r="B18">
            <v>1843</v>
          </cell>
          <cell r="C18">
            <v>133</v>
          </cell>
          <cell r="D18">
            <v>12</v>
          </cell>
          <cell r="E18">
            <v>38</v>
          </cell>
          <cell r="F18">
            <v>84</v>
          </cell>
          <cell r="G18">
            <v>78</v>
          </cell>
          <cell r="H18">
            <v>2242</v>
          </cell>
          <cell r="I18">
            <v>1710</v>
          </cell>
          <cell r="J18">
            <v>142</v>
          </cell>
          <cell r="K18">
            <v>118</v>
          </cell>
          <cell r="L18">
            <v>92</v>
          </cell>
          <cell r="M18">
            <v>273</v>
          </cell>
          <cell r="N18">
            <v>22</v>
          </cell>
          <cell r="O18">
            <v>0</v>
          </cell>
          <cell r="P18">
            <v>0</v>
          </cell>
          <cell r="Q18">
            <v>2335</v>
          </cell>
        </row>
        <row r="19">
          <cell r="A19">
            <v>36479</v>
          </cell>
          <cell r="B19">
            <v>1954</v>
          </cell>
          <cell r="C19">
            <v>153</v>
          </cell>
          <cell r="D19">
            <v>12</v>
          </cell>
          <cell r="E19">
            <v>39</v>
          </cell>
          <cell r="F19">
            <v>118</v>
          </cell>
          <cell r="G19">
            <v>77</v>
          </cell>
          <cell r="H19">
            <v>2407</v>
          </cell>
          <cell r="I19">
            <v>1751</v>
          </cell>
          <cell r="J19">
            <v>139</v>
          </cell>
          <cell r="K19">
            <v>115</v>
          </cell>
          <cell r="L19">
            <v>103</v>
          </cell>
          <cell r="M19">
            <v>244</v>
          </cell>
          <cell r="N19">
            <v>22</v>
          </cell>
          <cell r="O19">
            <v>0</v>
          </cell>
          <cell r="P19">
            <v>0</v>
          </cell>
          <cell r="Q19">
            <v>2353</v>
          </cell>
        </row>
        <row r="20">
          <cell r="A20">
            <v>36480</v>
          </cell>
          <cell r="B20">
            <v>2134</v>
          </cell>
          <cell r="C20">
            <v>150</v>
          </cell>
          <cell r="D20">
            <v>12</v>
          </cell>
          <cell r="E20">
            <v>42</v>
          </cell>
          <cell r="F20">
            <v>111</v>
          </cell>
          <cell r="G20">
            <v>0</v>
          </cell>
          <cell r="H20">
            <v>2487</v>
          </cell>
          <cell r="I20">
            <v>1824</v>
          </cell>
          <cell r="J20">
            <v>136</v>
          </cell>
          <cell r="K20">
            <v>132</v>
          </cell>
          <cell r="L20">
            <v>132</v>
          </cell>
          <cell r="M20">
            <v>339</v>
          </cell>
          <cell r="N20">
            <v>27</v>
          </cell>
          <cell r="O20">
            <v>0</v>
          </cell>
          <cell r="P20">
            <v>27</v>
          </cell>
          <cell r="Q20">
            <v>2578</v>
          </cell>
        </row>
        <row r="21">
          <cell r="A21">
            <v>36481</v>
          </cell>
          <cell r="B21">
            <v>2434</v>
          </cell>
          <cell r="C21">
            <v>144</v>
          </cell>
          <cell r="D21">
            <v>12</v>
          </cell>
          <cell r="E21">
            <v>44</v>
          </cell>
          <cell r="F21">
            <v>114</v>
          </cell>
          <cell r="G21">
            <v>0</v>
          </cell>
          <cell r="H21">
            <v>2778</v>
          </cell>
          <cell r="I21">
            <v>1807</v>
          </cell>
          <cell r="J21">
            <v>127</v>
          </cell>
          <cell r="K21">
            <v>122</v>
          </cell>
          <cell r="L21">
            <v>200</v>
          </cell>
          <cell r="M21">
            <v>352</v>
          </cell>
          <cell r="N21">
            <v>22</v>
          </cell>
          <cell r="O21">
            <v>0</v>
          </cell>
          <cell r="P21">
            <v>64</v>
          </cell>
          <cell r="Q21">
            <v>2632</v>
          </cell>
        </row>
        <row r="22">
          <cell r="A22">
            <v>36482</v>
          </cell>
          <cell r="B22">
            <v>2482</v>
          </cell>
          <cell r="C22">
            <v>153</v>
          </cell>
          <cell r="D22">
            <v>12</v>
          </cell>
          <cell r="E22">
            <v>43</v>
          </cell>
          <cell r="F22">
            <v>54</v>
          </cell>
          <cell r="G22">
            <v>0</v>
          </cell>
          <cell r="H22">
            <v>2776</v>
          </cell>
          <cell r="I22">
            <v>1856</v>
          </cell>
          <cell r="J22">
            <v>127</v>
          </cell>
          <cell r="K22">
            <v>123</v>
          </cell>
          <cell r="L22">
            <v>195</v>
          </cell>
          <cell r="M22">
            <v>341</v>
          </cell>
          <cell r="N22">
            <v>27</v>
          </cell>
          <cell r="O22">
            <v>0</v>
          </cell>
          <cell r="P22">
            <v>54</v>
          </cell>
          <cell r="Q22">
            <v>2641</v>
          </cell>
        </row>
        <row r="23">
          <cell r="A23">
            <v>36483</v>
          </cell>
          <cell r="B23">
            <v>2474</v>
          </cell>
          <cell r="C23">
            <v>158</v>
          </cell>
          <cell r="D23">
            <v>12</v>
          </cell>
          <cell r="E23">
            <v>43</v>
          </cell>
          <cell r="F23">
            <v>3</v>
          </cell>
          <cell r="G23">
            <v>0</v>
          </cell>
          <cell r="H23">
            <v>2722</v>
          </cell>
          <cell r="I23">
            <v>1872</v>
          </cell>
          <cell r="J23">
            <v>143</v>
          </cell>
          <cell r="K23">
            <v>138</v>
          </cell>
          <cell r="L23">
            <v>201</v>
          </cell>
          <cell r="M23">
            <v>352</v>
          </cell>
          <cell r="N23">
            <v>22</v>
          </cell>
          <cell r="O23">
            <v>26</v>
          </cell>
          <cell r="P23">
            <v>56</v>
          </cell>
          <cell r="Q23">
            <v>2771</v>
          </cell>
        </row>
        <row r="24">
          <cell r="A24">
            <v>36484</v>
          </cell>
          <cell r="B24">
            <v>2245</v>
          </cell>
          <cell r="C24">
            <v>151</v>
          </cell>
          <cell r="D24">
            <v>12</v>
          </cell>
          <cell r="E24">
            <v>44</v>
          </cell>
          <cell r="F24">
            <v>39</v>
          </cell>
          <cell r="G24">
            <v>0</v>
          </cell>
          <cell r="H24">
            <v>2525</v>
          </cell>
          <cell r="I24">
            <v>1748</v>
          </cell>
          <cell r="J24">
            <v>144</v>
          </cell>
          <cell r="K24">
            <v>174</v>
          </cell>
          <cell r="L24">
            <v>200</v>
          </cell>
          <cell r="M24">
            <v>374</v>
          </cell>
          <cell r="N24">
            <v>19</v>
          </cell>
          <cell r="O24">
            <v>6</v>
          </cell>
          <cell r="P24">
            <v>2</v>
          </cell>
          <cell r="Q24">
            <v>2648</v>
          </cell>
        </row>
        <row r="25">
          <cell r="A25">
            <v>36485</v>
          </cell>
          <cell r="B25">
            <v>2479</v>
          </cell>
          <cell r="C25">
            <v>153</v>
          </cell>
          <cell r="D25">
            <v>12</v>
          </cell>
          <cell r="E25">
            <v>44</v>
          </cell>
          <cell r="F25">
            <v>0</v>
          </cell>
          <cell r="G25">
            <v>0</v>
          </cell>
          <cell r="H25">
            <v>2726</v>
          </cell>
          <cell r="I25">
            <v>1791</v>
          </cell>
          <cell r="J25">
            <v>138</v>
          </cell>
          <cell r="K25">
            <v>167</v>
          </cell>
          <cell r="L25">
            <v>195</v>
          </cell>
          <cell r="M25">
            <v>341</v>
          </cell>
          <cell r="N25">
            <v>22</v>
          </cell>
          <cell r="O25">
            <v>20</v>
          </cell>
          <cell r="P25">
            <v>0</v>
          </cell>
          <cell r="Q25">
            <v>2652</v>
          </cell>
        </row>
        <row r="26">
          <cell r="A26">
            <v>36486</v>
          </cell>
          <cell r="B26">
            <v>2775</v>
          </cell>
          <cell r="C26">
            <v>148</v>
          </cell>
          <cell r="D26">
            <v>12</v>
          </cell>
          <cell r="E26">
            <v>43</v>
          </cell>
          <cell r="F26">
            <v>0</v>
          </cell>
          <cell r="G26">
            <v>0</v>
          </cell>
          <cell r="H26">
            <v>3017</v>
          </cell>
          <cell r="I26">
            <v>1793</v>
          </cell>
          <cell r="J26">
            <v>132</v>
          </cell>
          <cell r="K26">
            <v>149</v>
          </cell>
          <cell r="L26">
            <v>199</v>
          </cell>
          <cell r="M26">
            <v>342</v>
          </cell>
          <cell r="N26">
            <v>22</v>
          </cell>
          <cell r="O26">
            <v>215</v>
          </cell>
          <cell r="P26">
            <v>0</v>
          </cell>
          <cell r="Q26">
            <v>2830</v>
          </cell>
        </row>
        <row r="27">
          <cell r="A27">
            <v>36487</v>
          </cell>
          <cell r="B27">
            <v>2880</v>
          </cell>
          <cell r="C27">
            <v>131</v>
          </cell>
          <cell r="D27">
            <v>12</v>
          </cell>
          <cell r="E27">
            <v>46</v>
          </cell>
          <cell r="F27">
            <v>0</v>
          </cell>
          <cell r="G27">
            <v>0</v>
          </cell>
          <cell r="H27">
            <v>3069</v>
          </cell>
          <cell r="I27">
            <v>1797</v>
          </cell>
          <cell r="J27">
            <v>145</v>
          </cell>
          <cell r="K27">
            <v>135</v>
          </cell>
          <cell r="L27">
            <v>188</v>
          </cell>
          <cell r="M27">
            <v>475</v>
          </cell>
          <cell r="N27">
            <v>22</v>
          </cell>
          <cell r="O27">
            <v>283</v>
          </cell>
          <cell r="P27">
            <v>25</v>
          </cell>
          <cell r="Q27">
            <v>3048</v>
          </cell>
        </row>
        <row r="28">
          <cell r="A28">
            <v>36488</v>
          </cell>
          <cell r="B28">
            <v>2653</v>
          </cell>
          <cell r="C28">
            <v>134</v>
          </cell>
          <cell r="D28">
            <v>12</v>
          </cell>
          <cell r="E28">
            <v>44</v>
          </cell>
          <cell r="F28">
            <v>0</v>
          </cell>
          <cell r="G28">
            <v>0</v>
          </cell>
          <cell r="H28">
            <v>2843</v>
          </cell>
          <cell r="I28">
            <v>1789</v>
          </cell>
          <cell r="J28">
            <v>145</v>
          </cell>
          <cell r="K28">
            <v>146</v>
          </cell>
          <cell r="L28">
            <v>188</v>
          </cell>
          <cell r="M28">
            <v>476</v>
          </cell>
          <cell r="N28">
            <v>45</v>
          </cell>
          <cell r="O28">
            <v>143</v>
          </cell>
          <cell r="P28">
            <v>24</v>
          </cell>
          <cell r="Q28">
            <v>2911</v>
          </cell>
        </row>
        <row r="29">
          <cell r="A29">
            <v>36489</v>
          </cell>
          <cell r="B29" t="str">
            <v>N/A</v>
          </cell>
          <cell r="C29" t="str">
            <v>N/A</v>
          </cell>
          <cell r="D29" t="str">
            <v>N/A</v>
          </cell>
          <cell r="E29" t="str">
            <v>N/A</v>
          </cell>
          <cell r="F29" t="str">
            <v>N/A</v>
          </cell>
          <cell r="G29" t="str">
            <v>N/A</v>
          </cell>
          <cell r="H29" t="str">
            <v>N/A</v>
          </cell>
          <cell r="I29" t="str">
            <v>N/A</v>
          </cell>
          <cell r="J29" t="str">
            <v>N/A</v>
          </cell>
          <cell r="K29" t="str">
            <v>N/A</v>
          </cell>
          <cell r="L29" t="str">
            <v>N/A</v>
          </cell>
          <cell r="M29" t="str">
            <v>N/A</v>
          </cell>
          <cell r="N29" t="str">
            <v>N/A</v>
          </cell>
          <cell r="O29" t="str">
            <v>N/A</v>
          </cell>
          <cell r="P29" t="str">
            <v>N/A</v>
          </cell>
          <cell r="Q29" t="str">
            <v>N/A</v>
          </cell>
        </row>
        <row r="30">
          <cell r="A30">
            <v>36490</v>
          </cell>
          <cell r="B30">
            <v>2044</v>
          </cell>
          <cell r="C30">
            <v>101</v>
          </cell>
          <cell r="D30">
            <v>12</v>
          </cell>
          <cell r="E30">
            <v>42</v>
          </cell>
          <cell r="F30">
            <v>148</v>
          </cell>
          <cell r="G30">
            <v>69</v>
          </cell>
          <cell r="H30">
            <v>2455</v>
          </cell>
          <cell r="I30">
            <v>1764</v>
          </cell>
          <cell r="J30">
            <v>136</v>
          </cell>
          <cell r="K30">
            <v>115</v>
          </cell>
          <cell r="L30">
            <v>209</v>
          </cell>
          <cell r="M30">
            <v>316</v>
          </cell>
          <cell r="N30">
            <v>22</v>
          </cell>
          <cell r="O30">
            <v>0</v>
          </cell>
          <cell r="P30">
            <v>0</v>
          </cell>
          <cell r="Q30">
            <v>2540</v>
          </cell>
        </row>
        <row r="31">
          <cell r="A31">
            <v>36491</v>
          </cell>
          <cell r="B31">
            <v>2007</v>
          </cell>
          <cell r="C31">
            <v>96</v>
          </cell>
          <cell r="D31">
            <v>12</v>
          </cell>
          <cell r="E31">
            <v>41</v>
          </cell>
          <cell r="F31">
            <v>155</v>
          </cell>
          <cell r="G31">
            <v>68</v>
          </cell>
          <cell r="H31">
            <v>2416</v>
          </cell>
          <cell r="I31">
            <v>1721</v>
          </cell>
          <cell r="J31">
            <v>134</v>
          </cell>
          <cell r="K31">
            <v>116</v>
          </cell>
          <cell r="L31">
            <v>201</v>
          </cell>
          <cell r="M31">
            <v>309</v>
          </cell>
          <cell r="N31">
            <v>18</v>
          </cell>
          <cell r="O31">
            <v>0</v>
          </cell>
          <cell r="P31">
            <v>0</v>
          </cell>
          <cell r="Q31">
            <v>2481</v>
          </cell>
        </row>
        <row r="32">
          <cell r="A32">
            <v>36492</v>
          </cell>
          <cell r="B32">
            <v>2068</v>
          </cell>
          <cell r="C32">
            <v>96</v>
          </cell>
          <cell r="D32">
            <v>12</v>
          </cell>
          <cell r="E32">
            <v>42</v>
          </cell>
          <cell r="F32">
            <v>154</v>
          </cell>
          <cell r="G32">
            <v>68</v>
          </cell>
          <cell r="H32">
            <v>2477</v>
          </cell>
          <cell r="I32">
            <v>1729</v>
          </cell>
          <cell r="J32">
            <v>135</v>
          </cell>
          <cell r="K32">
            <v>119</v>
          </cell>
          <cell r="L32">
            <v>201</v>
          </cell>
          <cell r="M32">
            <v>316</v>
          </cell>
          <cell r="N32">
            <v>22</v>
          </cell>
          <cell r="O32">
            <v>0</v>
          </cell>
          <cell r="P32">
            <v>0</v>
          </cell>
          <cell r="Q32">
            <v>2500</v>
          </cell>
        </row>
        <row r="33">
          <cell r="A33">
            <v>36493</v>
          </cell>
          <cell r="B33">
            <v>2400</v>
          </cell>
          <cell r="C33">
            <v>103</v>
          </cell>
          <cell r="D33">
            <v>12</v>
          </cell>
          <cell r="E33">
            <v>44</v>
          </cell>
          <cell r="F33">
            <v>147</v>
          </cell>
          <cell r="G33">
            <v>47</v>
          </cell>
          <cell r="H33">
            <v>2649</v>
          </cell>
          <cell r="I33">
            <v>1757</v>
          </cell>
          <cell r="J33">
            <v>138</v>
          </cell>
          <cell r="K33">
            <v>118</v>
          </cell>
          <cell r="L33">
            <v>200</v>
          </cell>
          <cell r="M33">
            <v>336</v>
          </cell>
          <cell r="N33">
            <v>22</v>
          </cell>
          <cell r="O33">
            <v>90</v>
          </cell>
          <cell r="P33">
            <v>0</v>
          </cell>
          <cell r="Q33">
            <v>2548</v>
          </cell>
        </row>
        <row r="34">
          <cell r="A34">
            <v>36494</v>
          </cell>
          <cell r="B34">
            <v>2464</v>
          </cell>
          <cell r="C34">
            <v>151</v>
          </cell>
          <cell r="D34">
            <v>19</v>
          </cell>
          <cell r="E34">
            <v>45</v>
          </cell>
          <cell r="F34">
            <v>111</v>
          </cell>
          <cell r="G34">
            <v>0</v>
          </cell>
          <cell r="H34">
            <v>2711</v>
          </cell>
          <cell r="I34">
            <v>1773</v>
          </cell>
          <cell r="J34">
            <v>143</v>
          </cell>
          <cell r="K34">
            <v>152</v>
          </cell>
          <cell r="L34">
            <v>188</v>
          </cell>
          <cell r="M34">
            <v>398</v>
          </cell>
          <cell r="N34">
            <v>32</v>
          </cell>
          <cell r="O34">
            <v>157</v>
          </cell>
          <cell r="P34">
            <v>43</v>
          </cell>
          <cell r="Q34">
            <v>2696</v>
          </cell>
        </row>
        <row r="35">
          <cell r="A35">
            <v>36495</v>
          </cell>
          <cell r="B35">
            <v>2655</v>
          </cell>
          <cell r="C35">
            <v>146</v>
          </cell>
          <cell r="D35">
            <v>19</v>
          </cell>
          <cell r="E35">
            <v>48</v>
          </cell>
          <cell r="F35">
            <v>0</v>
          </cell>
          <cell r="G35">
            <v>0</v>
          </cell>
          <cell r="H35">
            <v>2871</v>
          </cell>
          <cell r="I35">
            <v>1742</v>
          </cell>
          <cell r="J35">
            <v>139</v>
          </cell>
          <cell r="K35">
            <v>226</v>
          </cell>
          <cell r="L35">
            <v>249</v>
          </cell>
          <cell r="M35">
            <v>474</v>
          </cell>
          <cell r="N35">
            <v>30</v>
          </cell>
          <cell r="O35">
            <v>85</v>
          </cell>
          <cell r="P35">
            <v>77</v>
          </cell>
          <cell r="Q35">
            <v>2991</v>
          </cell>
        </row>
        <row r="36">
          <cell r="A36">
            <v>36496</v>
          </cell>
          <cell r="B36">
            <v>2771</v>
          </cell>
          <cell r="C36">
            <v>145</v>
          </cell>
          <cell r="D36">
            <v>19</v>
          </cell>
          <cell r="E36">
            <v>48</v>
          </cell>
          <cell r="F36">
            <v>0</v>
          </cell>
          <cell r="G36">
            <v>0</v>
          </cell>
          <cell r="H36">
            <v>2988</v>
          </cell>
          <cell r="I36">
            <v>1727</v>
          </cell>
          <cell r="J36">
            <v>140</v>
          </cell>
          <cell r="K36">
            <v>226</v>
          </cell>
          <cell r="L36">
            <v>249</v>
          </cell>
          <cell r="M36">
            <v>456</v>
          </cell>
          <cell r="N36">
            <v>50</v>
          </cell>
          <cell r="O36">
            <v>51</v>
          </cell>
          <cell r="P36">
            <v>78</v>
          </cell>
          <cell r="Q36">
            <v>2929</v>
          </cell>
        </row>
        <row r="37">
          <cell r="A37">
            <v>36497</v>
          </cell>
          <cell r="B37">
            <v>2742</v>
          </cell>
          <cell r="C37">
            <v>153</v>
          </cell>
          <cell r="D37">
            <v>19</v>
          </cell>
          <cell r="E37">
            <v>43</v>
          </cell>
          <cell r="F37">
            <v>0</v>
          </cell>
          <cell r="G37">
            <v>0</v>
          </cell>
          <cell r="H37">
            <v>2993</v>
          </cell>
          <cell r="I37">
            <v>1763</v>
          </cell>
          <cell r="J37">
            <v>143</v>
          </cell>
          <cell r="K37">
            <v>172</v>
          </cell>
          <cell r="L37">
            <v>213</v>
          </cell>
          <cell r="M37">
            <v>346</v>
          </cell>
          <cell r="N37">
            <v>20</v>
          </cell>
          <cell r="O37">
            <v>134</v>
          </cell>
          <cell r="P37">
            <v>47</v>
          </cell>
          <cell r="Q37">
            <v>2821</v>
          </cell>
        </row>
        <row r="38">
          <cell r="A38">
            <v>36498</v>
          </cell>
          <cell r="B38">
            <v>2495</v>
          </cell>
          <cell r="C38">
            <v>144</v>
          </cell>
          <cell r="D38">
            <v>19</v>
          </cell>
          <cell r="E38">
            <v>46</v>
          </cell>
          <cell r="F38">
            <v>0</v>
          </cell>
          <cell r="G38">
            <v>0</v>
          </cell>
          <cell r="H38">
            <v>2755</v>
          </cell>
          <cell r="I38">
            <v>1766</v>
          </cell>
          <cell r="J38">
            <v>138</v>
          </cell>
          <cell r="K38">
            <v>207</v>
          </cell>
          <cell r="L38">
            <v>223</v>
          </cell>
          <cell r="M38">
            <v>433</v>
          </cell>
          <cell r="N38">
            <v>20</v>
          </cell>
          <cell r="O38">
            <v>89</v>
          </cell>
          <cell r="P38">
            <v>16</v>
          </cell>
          <cell r="Q38">
            <v>2876</v>
          </cell>
        </row>
        <row r="39">
          <cell r="A39">
            <v>36499</v>
          </cell>
          <cell r="B39">
            <v>2562</v>
          </cell>
          <cell r="C39">
            <v>150</v>
          </cell>
          <cell r="D39">
            <v>19</v>
          </cell>
          <cell r="E39">
            <v>46</v>
          </cell>
          <cell r="F39">
            <v>0</v>
          </cell>
          <cell r="G39">
            <v>0</v>
          </cell>
          <cell r="H39">
            <v>2836</v>
          </cell>
          <cell r="I39">
            <v>1753</v>
          </cell>
          <cell r="J39">
            <v>140</v>
          </cell>
          <cell r="K39">
            <v>229</v>
          </cell>
          <cell r="L39">
            <v>222</v>
          </cell>
          <cell r="M39">
            <v>423</v>
          </cell>
          <cell r="N39">
            <v>20</v>
          </cell>
          <cell r="O39">
            <v>164</v>
          </cell>
          <cell r="P39">
            <v>10</v>
          </cell>
          <cell r="Q39">
            <v>2936</v>
          </cell>
        </row>
        <row r="40">
          <cell r="A40">
            <v>36500</v>
          </cell>
          <cell r="B40">
            <v>2547</v>
          </cell>
          <cell r="C40">
            <v>146</v>
          </cell>
          <cell r="D40">
            <v>19</v>
          </cell>
          <cell r="E40">
            <v>46</v>
          </cell>
          <cell r="F40">
            <v>0</v>
          </cell>
          <cell r="G40">
            <v>0</v>
          </cell>
          <cell r="H40">
            <v>2869</v>
          </cell>
          <cell r="I40">
            <v>1745</v>
          </cell>
          <cell r="J40">
            <v>140</v>
          </cell>
          <cell r="K40">
            <v>223</v>
          </cell>
          <cell r="L40">
            <v>222</v>
          </cell>
          <cell r="M40">
            <v>430</v>
          </cell>
          <cell r="N40">
            <v>20</v>
          </cell>
          <cell r="O40">
            <v>208</v>
          </cell>
          <cell r="P40">
            <v>9</v>
          </cell>
          <cell r="Q40">
            <v>2985</v>
          </cell>
        </row>
        <row r="41">
          <cell r="A41">
            <v>36501</v>
          </cell>
          <cell r="B41">
            <v>2899</v>
          </cell>
          <cell r="C41">
            <v>171</v>
          </cell>
          <cell r="D41">
            <v>19</v>
          </cell>
          <cell r="E41">
            <v>45</v>
          </cell>
          <cell r="F41">
            <v>0</v>
          </cell>
          <cell r="G41">
            <v>0</v>
          </cell>
          <cell r="H41">
            <v>3134</v>
          </cell>
          <cell r="I41">
            <v>1693</v>
          </cell>
          <cell r="J41">
            <v>138</v>
          </cell>
          <cell r="K41">
            <v>177</v>
          </cell>
          <cell r="L41">
            <v>237</v>
          </cell>
          <cell r="M41">
            <v>399</v>
          </cell>
          <cell r="N41">
            <v>20</v>
          </cell>
          <cell r="O41">
            <v>190</v>
          </cell>
          <cell r="P41">
            <v>104</v>
          </cell>
          <cell r="Q41">
            <v>2940</v>
          </cell>
        </row>
        <row r="42">
          <cell r="A42">
            <v>36502</v>
          </cell>
          <cell r="B42">
            <v>3076</v>
          </cell>
          <cell r="C42">
            <v>177</v>
          </cell>
          <cell r="D42">
            <v>19</v>
          </cell>
          <cell r="E42">
            <v>44</v>
          </cell>
          <cell r="F42">
            <v>0</v>
          </cell>
          <cell r="G42">
            <v>0</v>
          </cell>
          <cell r="H42">
            <v>3316</v>
          </cell>
          <cell r="I42">
            <v>1761</v>
          </cell>
          <cell r="J42">
            <v>131</v>
          </cell>
          <cell r="K42">
            <v>169</v>
          </cell>
          <cell r="L42">
            <v>180</v>
          </cell>
          <cell r="M42">
            <v>364</v>
          </cell>
          <cell r="N42">
            <v>40</v>
          </cell>
          <cell r="O42">
            <v>534</v>
          </cell>
          <cell r="P42">
            <v>110</v>
          </cell>
          <cell r="Q42">
            <v>3252</v>
          </cell>
        </row>
        <row r="43">
          <cell r="A43">
            <v>36503</v>
          </cell>
          <cell r="B43">
            <v>3228</v>
          </cell>
          <cell r="C43">
            <v>120</v>
          </cell>
          <cell r="D43">
            <v>19</v>
          </cell>
          <cell r="E43">
            <v>44</v>
          </cell>
          <cell r="F43">
            <v>0</v>
          </cell>
          <cell r="G43">
            <v>0</v>
          </cell>
          <cell r="H43">
            <v>3411</v>
          </cell>
          <cell r="I43">
            <v>1695</v>
          </cell>
          <cell r="J43">
            <v>135</v>
          </cell>
          <cell r="K43">
            <v>193</v>
          </cell>
          <cell r="L43">
            <v>194</v>
          </cell>
          <cell r="M43">
            <v>373</v>
          </cell>
          <cell r="N43">
            <v>20</v>
          </cell>
          <cell r="O43">
            <v>566</v>
          </cell>
          <cell r="P43">
            <v>100</v>
          </cell>
          <cell r="Q43">
            <v>3255</v>
          </cell>
        </row>
        <row r="44">
          <cell r="A44">
            <v>36504</v>
          </cell>
          <cell r="B44">
            <v>3161</v>
          </cell>
          <cell r="C44">
            <v>114</v>
          </cell>
          <cell r="D44">
            <v>19</v>
          </cell>
          <cell r="E44">
            <v>44</v>
          </cell>
          <cell r="F44">
            <v>0</v>
          </cell>
          <cell r="G44">
            <v>0</v>
          </cell>
          <cell r="H44">
            <v>3339</v>
          </cell>
          <cell r="I44">
            <v>1698</v>
          </cell>
          <cell r="J44">
            <v>131</v>
          </cell>
          <cell r="K44">
            <v>186</v>
          </cell>
          <cell r="L44">
            <v>190</v>
          </cell>
          <cell r="M44">
            <v>404</v>
          </cell>
          <cell r="N44">
            <v>20</v>
          </cell>
          <cell r="O44">
            <v>511</v>
          </cell>
          <cell r="P44">
            <v>149</v>
          </cell>
          <cell r="Q44">
            <v>3262</v>
          </cell>
        </row>
        <row r="45">
          <cell r="A45">
            <v>36505</v>
          </cell>
          <cell r="B45">
            <v>2703</v>
          </cell>
          <cell r="C45">
            <v>110</v>
          </cell>
          <cell r="D45">
            <v>19</v>
          </cell>
          <cell r="E45">
            <v>43</v>
          </cell>
          <cell r="F45">
            <v>0</v>
          </cell>
          <cell r="G45">
            <v>0</v>
          </cell>
          <cell r="H45">
            <v>2884</v>
          </cell>
          <cell r="I45">
            <v>1699</v>
          </cell>
          <cell r="J45">
            <v>132</v>
          </cell>
          <cell r="K45">
            <v>169</v>
          </cell>
          <cell r="L45">
            <v>185</v>
          </cell>
          <cell r="M45">
            <v>396</v>
          </cell>
          <cell r="N45">
            <v>20</v>
          </cell>
          <cell r="O45">
            <v>343</v>
          </cell>
          <cell r="P45">
            <v>81</v>
          </cell>
          <cell r="Q45">
            <v>3009</v>
          </cell>
        </row>
        <row r="46">
          <cell r="A46">
            <v>36506</v>
          </cell>
          <cell r="B46">
            <v>2676</v>
          </cell>
          <cell r="C46">
            <v>110</v>
          </cell>
          <cell r="D46">
            <v>19</v>
          </cell>
          <cell r="E46">
            <v>43</v>
          </cell>
          <cell r="F46">
            <v>0</v>
          </cell>
          <cell r="G46">
            <v>0</v>
          </cell>
          <cell r="H46">
            <v>2858</v>
          </cell>
          <cell r="I46">
            <v>1699</v>
          </cell>
          <cell r="J46">
            <v>133</v>
          </cell>
          <cell r="K46">
            <v>154</v>
          </cell>
          <cell r="L46">
            <v>196</v>
          </cell>
          <cell r="M46">
            <v>391</v>
          </cell>
          <cell r="N46">
            <v>20</v>
          </cell>
          <cell r="O46">
            <v>310</v>
          </cell>
          <cell r="P46">
            <v>79</v>
          </cell>
          <cell r="Q46">
            <v>2966</v>
          </cell>
        </row>
        <row r="47">
          <cell r="A47">
            <v>36507</v>
          </cell>
          <cell r="B47">
            <v>3225</v>
          </cell>
          <cell r="C47">
            <v>112</v>
          </cell>
          <cell r="D47">
            <v>19</v>
          </cell>
          <cell r="E47">
            <v>44</v>
          </cell>
          <cell r="F47">
            <v>0</v>
          </cell>
          <cell r="G47">
            <v>0</v>
          </cell>
          <cell r="H47">
            <v>3410</v>
          </cell>
          <cell r="I47">
            <v>1707</v>
          </cell>
          <cell r="J47">
            <v>165</v>
          </cell>
          <cell r="K47">
            <v>156</v>
          </cell>
          <cell r="L47">
            <v>196</v>
          </cell>
          <cell r="M47">
            <v>380</v>
          </cell>
          <cell r="N47">
            <v>20</v>
          </cell>
          <cell r="O47">
            <v>435</v>
          </cell>
          <cell r="P47">
            <v>79</v>
          </cell>
          <cell r="Q47">
            <v>3120</v>
          </cell>
        </row>
        <row r="48">
          <cell r="A48">
            <v>36508</v>
          </cell>
          <cell r="B48">
            <v>3261</v>
          </cell>
          <cell r="C48">
            <v>111</v>
          </cell>
          <cell r="D48">
            <v>19</v>
          </cell>
          <cell r="E48">
            <v>43</v>
          </cell>
          <cell r="F48">
            <v>0</v>
          </cell>
          <cell r="G48">
            <v>0</v>
          </cell>
          <cell r="H48">
            <v>3435</v>
          </cell>
          <cell r="I48">
            <v>1707</v>
          </cell>
          <cell r="J48">
            <v>160</v>
          </cell>
          <cell r="K48">
            <v>182</v>
          </cell>
          <cell r="L48">
            <v>182</v>
          </cell>
          <cell r="M48">
            <v>364</v>
          </cell>
          <cell r="N48">
            <v>20</v>
          </cell>
          <cell r="O48">
            <v>589</v>
          </cell>
          <cell r="P48">
            <v>116</v>
          </cell>
          <cell r="Q48">
            <v>3301</v>
          </cell>
        </row>
        <row r="49">
          <cell r="A49">
            <v>36509</v>
          </cell>
          <cell r="B49">
            <v>3277</v>
          </cell>
          <cell r="C49">
            <v>106</v>
          </cell>
          <cell r="D49">
            <v>19</v>
          </cell>
          <cell r="E49">
            <v>48</v>
          </cell>
          <cell r="F49">
            <v>0</v>
          </cell>
          <cell r="G49">
            <v>0</v>
          </cell>
          <cell r="H49">
            <v>3450</v>
          </cell>
          <cell r="I49">
            <v>1707</v>
          </cell>
          <cell r="J49">
            <v>160</v>
          </cell>
          <cell r="K49">
            <v>217</v>
          </cell>
          <cell r="L49">
            <v>212</v>
          </cell>
          <cell r="M49">
            <v>419</v>
          </cell>
          <cell r="N49">
            <v>111</v>
          </cell>
          <cell r="O49">
            <v>676</v>
          </cell>
          <cell r="P49">
            <v>163</v>
          </cell>
          <cell r="Q49">
            <v>3553</v>
          </cell>
        </row>
        <row r="50">
          <cell r="A50">
            <v>36510</v>
          </cell>
          <cell r="B50">
            <v>3054</v>
          </cell>
          <cell r="C50">
            <v>144</v>
          </cell>
          <cell r="D50">
            <v>19</v>
          </cell>
          <cell r="E50">
            <v>46</v>
          </cell>
          <cell r="F50">
            <v>0</v>
          </cell>
          <cell r="G50">
            <v>0</v>
          </cell>
          <cell r="H50">
            <v>3263</v>
          </cell>
          <cell r="I50">
            <v>1733</v>
          </cell>
          <cell r="J50">
            <v>169</v>
          </cell>
          <cell r="K50">
            <v>168</v>
          </cell>
          <cell r="L50">
            <v>177</v>
          </cell>
          <cell r="M50">
            <v>409</v>
          </cell>
          <cell r="N50">
            <v>144</v>
          </cell>
          <cell r="O50">
            <v>512</v>
          </cell>
          <cell r="P50">
            <v>76</v>
          </cell>
          <cell r="Q50">
            <v>3283</v>
          </cell>
        </row>
        <row r="51">
          <cell r="A51">
            <v>36511</v>
          </cell>
          <cell r="B51">
            <v>2791</v>
          </cell>
          <cell r="C51">
            <v>183</v>
          </cell>
          <cell r="D51">
            <v>19</v>
          </cell>
          <cell r="E51">
            <v>45</v>
          </cell>
          <cell r="F51">
            <v>0</v>
          </cell>
          <cell r="G51">
            <v>0</v>
          </cell>
          <cell r="H51">
            <v>3038</v>
          </cell>
          <cell r="I51">
            <v>1781</v>
          </cell>
          <cell r="J51">
            <v>167</v>
          </cell>
          <cell r="K51">
            <v>162</v>
          </cell>
          <cell r="L51">
            <v>169</v>
          </cell>
          <cell r="M51">
            <v>437</v>
          </cell>
          <cell r="N51">
            <v>25</v>
          </cell>
          <cell r="O51">
            <v>378</v>
          </cell>
          <cell r="P51">
            <v>110</v>
          </cell>
          <cell r="Q51">
            <v>3204</v>
          </cell>
        </row>
        <row r="52">
          <cell r="A52">
            <v>36512</v>
          </cell>
          <cell r="B52">
            <v>2560</v>
          </cell>
          <cell r="C52">
            <v>194</v>
          </cell>
          <cell r="D52">
            <v>19</v>
          </cell>
          <cell r="E52">
            <v>42</v>
          </cell>
          <cell r="F52">
            <v>0</v>
          </cell>
          <cell r="G52">
            <v>0</v>
          </cell>
          <cell r="H52">
            <v>2818</v>
          </cell>
          <cell r="I52">
            <v>1690</v>
          </cell>
          <cell r="J52">
            <v>165</v>
          </cell>
          <cell r="K52">
            <v>111</v>
          </cell>
          <cell r="L52">
            <v>182</v>
          </cell>
          <cell r="M52">
            <v>342</v>
          </cell>
          <cell r="N52">
            <v>19</v>
          </cell>
          <cell r="O52">
            <v>377</v>
          </cell>
          <cell r="P52">
            <v>74</v>
          </cell>
          <cell r="Q52">
            <v>2942</v>
          </cell>
        </row>
        <row r="53">
          <cell r="A53">
            <v>36513</v>
          </cell>
          <cell r="B53">
            <v>2271</v>
          </cell>
          <cell r="C53">
            <v>172</v>
          </cell>
          <cell r="D53">
            <v>19</v>
          </cell>
          <cell r="E53">
            <v>42</v>
          </cell>
          <cell r="F53">
            <v>53</v>
          </cell>
          <cell r="G53">
            <v>0</v>
          </cell>
          <cell r="H53">
            <v>2557</v>
          </cell>
          <cell r="I53">
            <v>1635</v>
          </cell>
          <cell r="J53">
            <v>160</v>
          </cell>
          <cell r="K53">
            <v>95</v>
          </cell>
          <cell r="L53">
            <v>182</v>
          </cell>
          <cell r="M53">
            <v>341</v>
          </cell>
          <cell r="N53">
            <v>19</v>
          </cell>
          <cell r="O53">
            <v>152</v>
          </cell>
          <cell r="P53">
            <v>73</v>
          </cell>
          <cell r="Q53">
            <v>2638</v>
          </cell>
        </row>
        <row r="54">
          <cell r="A54">
            <v>36514</v>
          </cell>
          <cell r="B54">
            <v>2740</v>
          </cell>
          <cell r="C54">
            <v>161</v>
          </cell>
          <cell r="D54">
            <v>19</v>
          </cell>
          <cell r="E54">
            <v>42</v>
          </cell>
          <cell r="F54">
            <v>0</v>
          </cell>
          <cell r="G54">
            <v>0</v>
          </cell>
          <cell r="H54">
            <v>2962</v>
          </cell>
          <cell r="I54">
            <v>1748</v>
          </cell>
          <cell r="J54">
            <v>146</v>
          </cell>
          <cell r="K54">
            <v>93</v>
          </cell>
          <cell r="L54">
            <v>182</v>
          </cell>
          <cell r="M54">
            <v>335</v>
          </cell>
          <cell r="N54">
            <v>19</v>
          </cell>
          <cell r="O54">
            <v>275</v>
          </cell>
          <cell r="P54">
            <v>73</v>
          </cell>
          <cell r="Q54">
            <v>2851</v>
          </cell>
        </row>
        <row r="55">
          <cell r="A55">
            <v>36515</v>
          </cell>
          <cell r="B55">
            <v>2680</v>
          </cell>
          <cell r="C55">
            <v>160</v>
          </cell>
          <cell r="D55">
            <v>19</v>
          </cell>
          <cell r="E55">
            <v>40</v>
          </cell>
          <cell r="F55">
            <v>0</v>
          </cell>
          <cell r="G55">
            <v>0</v>
          </cell>
          <cell r="H55">
            <v>2899</v>
          </cell>
          <cell r="I55">
            <v>1850</v>
          </cell>
          <cell r="J55">
            <v>146</v>
          </cell>
          <cell r="K55">
            <v>171</v>
          </cell>
          <cell r="L55">
            <v>80</v>
          </cell>
          <cell r="M55">
            <v>296</v>
          </cell>
          <cell r="N55">
            <v>24</v>
          </cell>
          <cell r="O55">
            <v>217</v>
          </cell>
          <cell r="P55">
            <v>88</v>
          </cell>
          <cell r="Q55">
            <v>2847</v>
          </cell>
        </row>
        <row r="56">
          <cell r="A56">
            <v>36516</v>
          </cell>
          <cell r="B56">
            <v>2754</v>
          </cell>
          <cell r="C56">
            <v>222</v>
          </cell>
          <cell r="D56">
            <v>19</v>
          </cell>
          <cell r="E56">
            <v>41</v>
          </cell>
          <cell r="F56">
            <v>0</v>
          </cell>
          <cell r="G56">
            <v>0</v>
          </cell>
          <cell r="H56">
            <v>3036</v>
          </cell>
          <cell r="I56">
            <v>1806</v>
          </cell>
          <cell r="J56">
            <v>160</v>
          </cell>
          <cell r="K56">
            <v>156</v>
          </cell>
          <cell r="L56">
            <v>151</v>
          </cell>
          <cell r="M56">
            <v>272</v>
          </cell>
          <cell r="N56">
            <v>24</v>
          </cell>
          <cell r="O56">
            <v>366</v>
          </cell>
          <cell r="P56">
            <v>87</v>
          </cell>
          <cell r="Q56">
            <v>2997</v>
          </cell>
        </row>
        <row r="57">
          <cell r="A57">
            <v>36517</v>
          </cell>
          <cell r="B57">
            <v>2523</v>
          </cell>
          <cell r="C57">
            <v>202</v>
          </cell>
          <cell r="D57">
            <v>19</v>
          </cell>
          <cell r="E57">
            <v>41</v>
          </cell>
          <cell r="F57">
            <v>0</v>
          </cell>
          <cell r="G57">
            <v>0</v>
          </cell>
          <cell r="H57">
            <v>2784</v>
          </cell>
          <cell r="I57">
            <v>1753</v>
          </cell>
          <cell r="J57">
            <v>160</v>
          </cell>
          <cell r="K57">
            <v>143</v>
          </cell>
          <cell r="L57">
            <v>114</v>
          </cell>
          <cell r="M57">
            <v>260</v>
          </cell>
          <cell r="N57">
            <v>19</v>
          </cell>
          <cell r="O57">
            <v>196</v>
          </cell>
          <cell r="P57">
            <v>107</v>
          </cell>
          <cell r="Q57">
            <v>2733</v>
          </cell>
        </row>
        <row r="58">
          <cell r="A58">
            <v>36518</v>
          </cell>
          <cell r="B58">
            <v>2414</v>
          </cell>
          <cell r="C58">
            <v>180</v>
          </cell>
          <cell r="D58">
            <v>19</v>
          </cell>
          <cell r="E58">
            <v>40</v>
          </cell>
          <cell r="F58">
            <v>50</v>
          </cell>
          <cell r="G58">
            <v>20</v>
          </cell>
          <cell r="H58">
            <v>2673</v>
          </cell>
          <cell r="I58">
            <v>1712</v>
          </cell>
          <cell r="J58">
            <v>160</v>
          </cell>
          <cell r="K58">
            <v>154</v>
          </cell>
          <cell r="L58">
            <v>145</v>
          </cell>
          <cell r="M58">
            <v>254</v>
          </cell>
          <cell r="N58">
            <v>19</v>
          </cell>
          <cell r="O58">
            <v>405</v>
          </cell>
          <cell r="P58">
            <v>73</v>
          </cell>
          <cell r="Q58">
            <v>2672</v>
          </cell>
        </row>
        <row r="59">
          <cell r="A59">
            <v>36519</v>
          </cell>
          <cell r="B59">
            <v>2165</v>
          </cell>
          <cell r="C59">
            <v>203</v>
          </cell>
          <cell r="D59">
            <v>19</v>
          </cell>
          <cell r="E59">
            <v>41</v>
          </cell>
          <cell r="F59">
            <v>250</v>
          </cell>
          <cell r="G59">
            <v>20</v>
          </cell>
          <cell r="H59">
            <v>2448</v>
          </cell>
          <cell r="I59">
            <v>1728</v>
          </cell>
          <cell r="J59">
            <v>158</v>
          </cell>
          <cell r="K59">
            <v>158</v>
          </cell>
          <cell r="L59">
            <v>152</v>
          </cell>
          <cell r="M59">
            <v>254</v>
          </cell>
          <cell r="N59">
            <v>19</v>
          </cell>
          <cell r="O59">
            <v>352</v>
          </cell>
          <cell r="P59">
            <v>77</v>
          </cell>
          <cell r="Q59">
            <v>2608</v>
          </cell>
        </row>
        <row r="60">
          <cell r="A60">
            <v>36520</v>
          </cell>
          <cell r="B60">
            <v>2448</v>
          </cell>
          <cell r="C60">
            <v>184</v>
          </cell>
          <cell r="D60">
            <v>19</v>
          </cell>
          <cell r="E60">
            <v>41</v>
          </cell>
          <cell r="F60">
            <v>221</v>
          </cell>
          <cell r="G60">
            <v>20</v>
          </cell>
          <cell r="H60">
            <v>2711</v>
          </cell>
          <cell r="I60">
            <v>1725</v>
          </cell>
          <cell r="J60">
            <v>162</v>
          </cell>
          <cell r="K60">
            <v>156</v>
          </cell>
          <cell r="L60">
            <v>149</v>
          </cell>
          <cell r="M60">
            <v>254</v>
          </cell>
          <cell r="N60">
            <v>19</v>
          </cell>
          <cell r="O60">
            <v>300</v>
          </cell>
          <cell r="P60">
            <v>77</v>
          </cell>
          <cell r="Q60">
            <v>2581</v>
          </cell>
        </row>
        <row r="61">
          <cell r="A61">
            <v>36521</v>
          </cell>
          <cell r="B61">
            <v>2710</v>
          </cell>
          <cell r="C61">
            <v>184</v>
          </cell>
          <cell r="D61">
            <v>19</v>
          </cell>
          <cell r="E61">
            <v>41</v>
          </cell>
          <cell r="F61">
            <v>216</v>
          </cell>
          <cell r="G61">
            <v>20</v>
          </cell>
          <cell r="H61">
            <v>2974</v>
          </cell>
          <cell r="I61">
            <v>1745</v>
          </cell>
          <cell r="J61">
            <v>162</v>
          </cell>
          <cell r="K61">
            <v>151</v>
          </cell>
          <cell r="L61">
            <v>149</v>
          </cell>
          <cell r="M61">
            <v>278</v>
          </cell>
          <cell r="N61">
            <v>19</v>
          </cell>
          <cell r="O61">
            <v>491</v>
          </cell>
          <cell r="P61">
            <v>82</v>
          </cell>
          <cell r="Q61">
            <v>2822</v>
          </cell>
        </row>
        <row r="62">
          <cell r="A62">
            <v>36522</v>
          </cell>
          <cell r="B62">
            <v>2878</v>
          </cell>
          <cell r="C62">
            <v>136</v>
          </cell>
          <cell r="D62">
            <v>19</v>
          </cell>
          <cell r="E62">
            <v>42</v>
          </cell>
          <cell r="F62">
            <v>58</v>
          </cell>
          <cell r="G62">
            <v>1</v>
          </cell>
          <cell r="H62">
            <v>3076</v>
          </cell>
          <cell r="I62">
            <v>1704</v>
          </cell>
          <cell r="J62">
            <v>162</v>
          </cell>
          <cell r="K62">
            <v>156</v>
          </cell>
          <cell r="L62">
            <v>179</v>
          </cell>
          <cell r="M62">
            <v>289</v>
          </cell>
          <cell r="N62">
            <v>19</v>
          </cell>
          <cell r="O62">
            <v>505</v>
          </cell>
          <cell r="P62">
            <v>147</v>
          </cell>
          <cell r="Q62">
            <v>3084</v>
          </cell>
        </row>
        <row r="63">
          <cell r="A63">
            <v>36523</v>
          </cell>
          <cell r="B63">
            <v>2810</v>
          </cell>
          <cell r="C63">
            <v>178</v>
          </cell>
          <cell r="D63">
            <v>19</v>
          </cell>
          <cell r="E63">
            <v>41</v>
          </cell>
          <cell r="F63">
            <v>46</v>
          </cell>
          <cell r="G63">
            <v>10</v>
          </cell>
          <cell r="H63">
            <v>3058</v>
          </cell>
          <cell r="I63">
            <v>1713</v>
          </cell>
          <cell r="J63">
            <v>160</v>
          </cell>
          <cell r="K63">
            <v>154</v>
          </cell>
          <cell r="L63">
            <v>178</v>
          </cell>
          <cell r="M63">
            <v>273</v>
          </cell>
          <cell r="N63">
            <v>19</v>
          </cell>
          <cell r="O63">
            <v>426</v>
          </cell>
          <cell r="P63">
            <v>158</v>
          </cell>
          <cell r="Q63">
            <v>2956</v>
          </cell>
        </row>
        <row r="64">
          <cell r="A64">
            <v>36524</v>
          </cell>
          <cell r="B64">
            <v>2857</v>
          </cell>
          <cell r="C64">
            <v>159</v>
          </cell>
          <cell r="D64">
            <v>19</v>
          </cell>
          <cell r="E64">
            <v>42</v>
          </cell>
          <cell r="F64">
            <v>55</v>
          </cell>
          <cell r="G64">
            <v>0</v>
          </cell>
          <cell r="H64">
            <v>3077</v>
          </cell>
          <cell r="I64">
            <v>1681</v>
          </cell>
          <cell r="J64">
            <v>160</v>
          </cell>
          <cell r="K64">
            <v>164</v>
          </cell>
          <cell r="L64">
            <v>164</v>
          </cell>
          <cell r="M64">
            <v>295</v>
          </cell>
          <cell r="N64">
            <v>19</v>
          </cell>
          <cell r="O64">
            <v>501</v>
          </cell>
          <cell r="P64">
            <v>145</v>
          </cell>
          <cell r="Q64">
            <v>3055</v>
          </cell>
        </row>
        <row r="65">
          <cell r="A65">
            <v>36525</v>
          </cell>
          <cell r="B65">
            <v>2691</v>
          </cell>
          <cell r="C65">
            <v>132</v>
          </cell>
          <cell r="D65">
            <v>16</v>
          </cell>
          <cell r="E65">
            <v>41</v>
          </cell>
          <cell r="F65">
            <v>142</v>
          </cell>
          <cell r="G65">
            <v>5</v>
          </cell>
          <cell r="H65">
            <v>2885</v>
          </cell>
          <cell r="I65">
            <v>1656</v>
          </cell>
          <cell r="J65">
            <v>161</v>
          </cell>
          <cell r="K65">
            <v>166</v>
          </cell>
          <cell r="L65">
            <v>169</v>
          </cell>
          <cell r="M65">
            <v>309</v>
          </cell>
          <cell r="N65">
            <v>19</v>
          </cell>
          <cell r="O65">
            <v>338</v>
          </cell>
          <cell r="P65">
            <v>133</v>
          </cell>
          <cell r="Q65">
            <v>2833</v>
          </cell>
        </row>
        <row r="66">
          <cell r="A66">
            <v>36526</v>
          </cell>
          <cell r="B66">
            <v>2635</v>
          </cell>
          <cell r="C66">
            <v>89</v>
          </cell>
          <cell r="D66">
            <v>16</v>
          </cell>
          <cell r="E66">
            <v>42</v>
          </cell>
          <cell r="F66">
            <v>70</v>
          </cell>
          <cell r="G66">
            <v>10</v>
          </cell>
          <cell r="H66">
            <v>2792</v>
          </cell>
          <cell r="I66">
            <v>1612</v>
          </cell>
          <cell r="J66">
            <v>162</v>
          </cell>
          <cell r="K66">
            <v>111</v>
          </cell>
          <cell r="L66">
            <v>200</v>
          </cell>
          <cell r="M66">
            <v>346</v>
          </cell>
          <cell r="N66">
            <v>26</v>
          </cell>
          <cell r="O66">
            <v>392</v>
          </cell>
          <cell r="P66">
            <v>107</v>
          </cell>
          <cell r="Q66">
            <v>2850</v>
          </cell>
        </row>
        <row r="67">
          <cell r="A67">
            <v>36527</v>
          </cell>
          <cell r="B67">
            <v>2936</v>
          </cell>
          <cell r="C67">
            <v>87</v>
          </cell>
          <cell r="D67">
            <v>16</v>
          </cell>
          <cell r="E67">
            <v>41</v>
          </cell>
          <cell r="F67">
            <v>63</v>
          </cell>
          <cell r="G67">
            <v>10</v>
          </cell>
          <cell r="H67">
            <v>3090</v>
          </cell>
          <cell r="I67">
            <v>1647</v>
          </cell>
          <cell r="J67">
            <v>157</v>
          </cell>
          <cell r="K67">
            <v>111</v>
          </cell>
          <cell r="L67">
            <v>175</v>
          </cell>
          <cell r="M67">
            <v>366</v>
          </cell>
          <cell r="N67">
            <v>26</v>
          </cell>
          <cell r="O67">
            <v>832</v>
          </cell>
          <cell r="P67">
            <v>107</v>
          </cell>
          <cell r="Q67">
            <v>3321</v>
          </cell>
        </row>
        <row r="68">
          <cell r="A68">
            <v>36528</v>
          </cell>
          <cell r="B68">
            <v>3128</v>
          </cell>
          <cell r="C68">
            <v>89</v>
          </cell>
          <cell r="D68">
            <v>16</v>
          </cell>
          <cell r="E68">
            <v>41</v>
          </cell>
          <cell r="F68">
            <v>68</v>
          </cell>
          <cell r="G68">
            <v>10</v>
          </cell>
          <cell r="H68">
            <v>3248</v>
          </cell>
          <cell r="I68">
            <v>1606</v>
          </cell>
          <cell r="J68">
            <v>158</v>
          </cell>
          <cell r="K68">
            <v>110</v>
          </cell>
          <cell r="L68">
            <v>149</v>
          </cell>
          <cell r="M68">
            <v>342</v>
          </cell>
          <cell r="N68">
            <v>26</v>
          </cell>
          <cell r="O68">
            <v>598</v>
          </cell>
          <cell r="P68">
            <v>107</v>
          </cell>
          <cell r="Q68">
            <v>3072</v>
          </cell>
        </row>
        <row r="69">
          <cell r="A69">
            <v>36529</v>
          </cell>
          <cell r="B69">
            <v>3060</v>
          </cell>
          <cell r="C69">
            <v>122</v>
          </cell>
          <cell r="D69">
            <v>16</v>
          </cell>
          <cell r="E69">
            <v>41</v>
          </cell>
          <cell r="F69">
            <v>63</v>
          </cell>
          <cell r="G69">
            <v>10</v>
          </cell>
          <cell r="H69">
            <v>3248</v>
          </cell>
          <cell r="I69">
            <v>1650</v>
          </cell>
          <cell r="J69">
            <v>160</v>
          </cell>
          <cell r="K69">
            <v>107</v>
          </cell>
          <cell r="L69">
            <v>140</v>
          </cell>
          <cell r="M69">
            <v>297</v>
          </cell>
          <cell r="N69">
            <v>27</v>
          </cell>
          <cell r="O69">
            <v>761</v>
          </cell>
          <cell r="P69">
            <v>127</v>
          </cell>
          <cell r="Q69">
            <v>3257</v>
          </cell>
        </row>
        <row r="70">
          <cell r="A70">
            <v>36530</v>
          </cell>
          <cell r="B70">
            <v>3066</v>
          </cell>
          <cell r="C70">
            <v>103</v>
          </cell>
          <cell r="D70">
            <v>16</v>
          </cell>
          <cell r="E70">
            <v>42</v>
          </cell>
          <cell r="F70">
            <v>66</v>
          </cell>
          <cell r="G70">
            <v>10</v>
          </cell>
          <cell r="H70">
            <v>3237</v>
          </cell>
          <cell r="I70">
            <v>1672</v>
          </cell>
          <cell r="J70">
            <v>154</v>
          </cell>
          <cell r="K70">
            <v>88</v>
          </cell>
          <cell r="L70">
            <v>152</v>
          </cell>
          <cell r="M70">
            <v>336</v>
          </cell>
          <cell r="N70">
            <v>41</v>
          </cell>
          <cell r="O70">
            <v>615</v>
          </cell>
          <cell r="P70">
            <v>200</v>
          </cell>
          <cell r="Q70">
            <v>3158</v>
          </cell>
        </row>
        <row r="71">
          <cell r="A71">
            <v>36531</v>
          </cell>
          <cell r="B71">
            <v>3258</v>
          </cell>
          <cell r="C71">
            <v>165</v>
          </cell>
          <cell r="D71">
            <v>16</v>
          </cell>
          <cell r="E71">
            <v>43</v>
          </cell>
          <cell r="F71">
            <v>80</v>
          </cell>
          <cell r="G71">
            <v>10</v>
          </cell>
          <cell r="H71">
            <v>3492</v>
          </cell>
          <cell r="I71">
            <v>1745</v>
          </cell>
          <cell r="J71">
            <v>160</v>
          </cell>
          <cell r="K71">
            <v>96</v>
          </cell>
          <cell r="L71">
            <v>189</v>
          </cell>
          <cell r="M71">
            <v>316</v>
          </cell>
          <cell r="N71">
            <v>36</v>
          </cell>
          <cell r="O71">
            <v>741</v>
          </cell>
          <cell r="P71">
            <v>194</v>
          </cell>
          <cell r="Q71">
            <v>3442</v>
          </cell>
        </row>
        <row r="72">
          <cell r="A72">
            <v>36532</v>
          </cell>
          <cell r="B72">
            <v>2997</v>
          </cell>
          <cell r="C72">
            <v>139</v>
          </cell>
          <cell r="D72">
            <v>16</v>
          </cell>
          <cell r="E72">
            <v>43</v>
          </cell>
          <cell r="F72">
            <v>78</v>
          </cell>
          <cell r="G72">
            <v>10</v>
          </cell>
          <cell r="H72">
            <v>3205</v>
          </cell>
          <cell r="I72">
            <v>1725</v>
          </cell>
          <cell r="J72">
            <v>159</v>
          </cell>
          <cell r="K72">
            <v>95</v>
          </cell>
          <cell r="L72">
            <v>173</v>
          </cell>
          <cell r="M72">
            <v>341</v>
          </cell>
          <cell r="N72">
            <v>41</v>
          </cell>
          <cell r="O72">
            <v>708</v>
          </cell>
          <cell r="P72">
            <v>179</v>
          </cell>
          <cell r="Q72">
            <v>3285</v>
          </cell>
        </row>
        <row r="73">
          <cell r="A73">
            <v>36533</v>
          </cell>
          <cell r="B73">
            <v>2752</v>
          </cell>
          <cell r="C73">
            <v>120</v>
          </cell>
          <cell r="D73">
            <v>16</v>
          </cell>
          <cell r="E73">
            <v>43</v>
          </cell>
          <cell r="F73">
            <v>104</v>
          </cell>
          <cell r="G73">
            <v>10</v>
          </cell>
          <cell r="H73">
            <v>2941</v>
          </cell>
          <cell r="I73">
            <v>1723</v>
          </cell>
          <cell r="J73">
            <v>157</v>
          </cell>
          <cell r="K73">
            <v>94</v>
          </cell>
          <cell r="L73">
            <v>175</v>
          </cell>
          <cell r="M73">
            <v>346</v>
          </cell>
          <cell r="N73">
            <v>36</v>
          </cell>
          <cell r="O73">
            <v>610</v>
          </cell>
          <cell r="P73">
            <v>103</v>
          </cell>
          <cell r="Q73">
            <v>3091</v>
          </cell>
        </row>
        <row r="74">
          <cell r="A74">
            <v>36534</v>
          </cell>
          <cell r="B74">
            <v>2729</v>
          </cell>
          <cell r="C74">
            <v>121</v>
          </cell>
          <cell r="D74">
            <v>16</v>
          </cell>
          <cell r="E74">
            <v>43</v>
          </cell>
          <cell r="F74">
            <v>127</v>
          </cell>
          <cell r="G74">
            <v>10</v>
          </cell>
          <cell r="H74">
            <v>2919</v>
          </cell>
          <cell r="I74">
            <v>1735</v>
          </cell>
          <cell r="J74">
            <v>159</v>
          </cell>
          <cell r="K74">
            <v>93</v>
          </cell>
          <cell r="L74">
            <v>179</v>
          </cell>
          <cell r="M74">
            <v>346</v>
          </cell>
          <cell r="N74">
            <v>36</v>
          </cell>
          <cell r="O74">
            <v>507</v>
          </cell>
          <cell r="P74">
            <v>112</v>
          </cell>
          <cell r="Q74">
            <v>2991</v>
          </cell>
        </row>
        <row r="75">
          <cell r="A75">
            <v>36535</v>
          </cell>
          <cell r="B75">
            <v>2817</v>
          </cell>
          <cell r="C75">
            <v>124</v>
          </cell>
          <cell r="D75">
            <v>16</v>
          </cell>
          <cell r="E75">
            <v>44</v>
          </cell>
          <cell r="F75">
            <v>73</v>
          </cell>
          <cell r="G75">
            <v>10</v>
          </cell>
          <cell r="H75">
            <v>3011</v>
          </cell>
          <cell r="I75">
            <v>1744</v>
          </cell>
          <cell r="J75">
            <v>159</v>
          </cell>
          <cell r="K75">
            <v>94</v>
          </cell>
          <cell r="L75">
            <v>180</v>
          </cell>
          <cell r="M75">
            <v>350</v>
          </cell>
          <cell r="N75">
            <v>36</v>
          </cell>
          <cell r="O75">
            <v>419</v>
          </cell>
          <cell r="P75">
            <v>112</v>
          </cell>
          <cell r="Q75">
            <v>2972</v>
          </cell>
        </row>
        <row r="76">
          <cell r="A76">
            <v>36536</v>
          </cell>
          <cell r="B76">
            <v>2925</v>
          </cell>
          <cell r="C76">
            <v>125</v>
          </cell>
          <cell r="D76">
            <v>16</v>
          </cell>
          <cell r="E76">
            <v>43</v>
          </cell>
          <cell r="F76">
            <v>86</v>
          </cell>
          <cell r="G76">
            <v>10</v>
          </cell>
          <cell r="H76">
            <v>3120</v>
          </cell>
          <cell r="I76">
            <v>1743</v>
          </cell>
          <cell r="J76">
            <v>158</v>
          </cell>
          <cell r="K76">
            <v>95</v>
          </cell>
          <cell r="L76">
            <v>179</v>
          </cell>
          <cell r="M76">
            <v>346</v>
          </cell>
          <cell r="N76">
            <v>36</v>
          </cell>
          <cell r="O76">
            <v>417</v>
          </cell>
          <cell r="P76">
            <v>147</v>
          </cell>
          <cell r="Q76">
            <v>2986</v>
          </cell>
        </row>
        <row r="77">
          <cell r="A77">
            <v>36537</v>
          </cell>
          <cell r="B77">
            <v>3035</v>
          </cell>
          <cell r="C77">
            <v>98</v>
          </cell>
          <cell r="D77">
            <v>16</v>
          </cell>
          <cell r="E77">
            <v>42</v>
          </cell>
          <cell r="F77">
            <v>128</v>
          </cell>
          <cell r="G77">
            <v>10</v>
          </cell>
          <cell r="H77">
            <v>3201</v>
          </cell>
          <cell r="I77">
            <v>1735</v>
          </cell>
          <cell r="J77">
            <v>160</v>
          </cell>
          <cell r="K77">
            <v>97</v>
          </cell>
          <cell r="L77">
            <v>148</v>
          </cell>
          <cell r="M77">
            <v>338</v>
          </cell>
          <cell r="N77">
            <v>36</v>
          </cell>
          <cell r="O77">
            <v>716</v>
          </cell>
          <cell r="P77">
            <v>129</v>
          </cell>
          <cell r="Q77">
            <v>3188</v>
          </cell>
        </row>
        <row r="78">
          <cell r="A78">
            <v>36538</v>
          </cell>
          <cell r="B78">
            <v>2813</v>
          </cell>
          <cell r="C78">
            <v>100</v>
          </cell>
          <cell r="D78">
            <v>16</v>
          </cell>
          <cell r="E78">
            <v>43</v>
          </cell>
          <cell r="F78">
            <v>123</v>
          </cell>
          <cell r="G78">
            <v>10</v>
          </cell>
          <cell r="H78">
            <v>2983</v>
          </cell>
          <cell r="I78">
            <v>1734</v>
          </cell>
          <cell r="J78">
            <v>154</v>
          </cell>
          <cell r="K78">
            <v>107</v>
          </cell>
          <cell r="L78">
            <v>202</v>
          </cell>
          <cell r="M78">
            <v>336</v>
          </cell>
          <cell r="N78">
            <v>26</v>
          </cell>
          <cell r="O78">
            <v>556</v>
          </cell>
          <cell r="P78">
            <v>129</v>
          </cell>
          <cell r="Q78">
            <v>3101</v>
          </cell>
        </row>
        <row r="79">
          <cell r="A79">
            <v>36539</v>
          </cell>
          <cell r="B79">
            <v>2449</v>
          </cell>
          <cell r="C79">
            <v>95</v>
          </cell>
          <cell r="D79">
            <v>16</v>
          </cell>
          <cell r="E79">
            <v>41</v>
          </cell>
          <cell r="F79">
            <v>116</v>
          </cell>
          <cell r="G79">
            <v>83</v>
          </cell>
          <cell r="H79">
            <v>2684</v>
          </cell>
          <cell r="I79">
            <v>1666</v>
          </cell>
          <cell r="J79">
            <v>149</v>
          </cell>
          <cell r="K79">
            <v>100</v>
          </cell>
          <cell r="L79">
            <v>131</v>
          </cell>
          <cell r="M79">
            <v>341</v>
          </cell>
          <cell r="N79">
            <v>32</v>
          </cell>
          <cell r="O79">
            <v>557</v>
          </cell>
          <cell r="P79">
            <v>124</v>
          </cell>
          <cell r="Q79">
            <v>2856</v>
          </cell>
        </row>
        <row r="80">
          <cell r="A80">
            <v>36540</v>
          </cell>
          <cell r="B80">
            <v>2189</v>
          </cell>
          <cell r="C80">
            <v>84</v>
          </cell>
          <cell r="D80">
            <v>16</v>
          </cell>
          <cell r="E80">
            <v>44</v>
          </cell>
          <cell r="F80">
            <v>191</v>
          </cell>
          <cell r="G80">
            <v>53</v>
          </cell>
          <cell r="H80">
            <v>2418</v>
          </cell>
          <cell r="I80">
            <v>1643</v>
          </cell>
          <cell r="J80">
            <v>145</v>
          </cell>
          <cell r="K80">
            <v>96</v>
          </cell>
          <cell r="L80">
            <v>185</v>
          </cell>
          <cell r="M80">
            <v>339</v>
          </cell>
          <cell r="N80">
            <v>26</v>
          </cell>
          <cell r="O80">
            <v>229</v>
          </cell>
          <cell r="P80">
            <v>119</v>
          </cell>
          <cell r="Q80">
            <v>2540</v>
          </cell>
        </row>
        <row r="81">
          <cell r="A81">
            <v>36541</v>
          </cell>
          <cell r="B81">
            <v>2247</v>
          </cell>
          <cell r="C81">
            <v>84</v>
          </cell>
          <cell r="D81">
            <v>16</v>
          </cell>
          <cell r="E81">
            <v>41</v>
          </cell>
          <cell r="F81">
            <v>247</v>
          </cell>
          <cell r="G81">
            <v>94</v>
          </cell>
          <cell r="H81">
            <v>2499</v>
          </cell>
          <cell r="I81">
            <v>1643</v>
          </cell>
          <cell r="J81">
            <v>145</v>
          </cell>
          <cell r="K81">
            <v>97</v>
          </cell>
          <cell r="L81">
            <v>179</v>
          </cell>
          <cell r="M81">
            <v>368</v>
          </cell>
          <cell r="N81">
            <v>26</v>
          </cell>
          <cell r="O81">
            <v>299</v>
          </cell>
          <cell r="P81">
            <v>102</v>
          </cell>
          <cell r="Q81">
            <v>2508</v>
          </cell>
        </row>
        <row r="82">
          <cell r="A82">
            <v>36542</v>
          </cell>
          <cell r="B82">
            <v>2730</v>
          </cell>
          <cell r="C82">
            <v>87</v>
          </cell>
          <cell r="D82">
            <v>16</v>
          </cell>
          <cell r="E82">
            <v>42</v>
          </cell>
          <cell r="F82">
            <v>131</v>
          </cell>
          <cell r="G82">
            <v>74</v>
          </cell>
          <cell r="H82">
            <v>2949</v>
          </cell>
          <cell r="I82">
            <v>1659</v>
          </cell>
          <cell r="J82">
            <v>145</v>
          </cell>
          <cell r="K82">
            <v>97</v>
          </cell>
          <cell r="L82">
            <v>189</v>
          </cell>
          <cell r="M82">
            <v>342</v>
          </cell>
          <cell r="N82">
            <v>26</v>
          </cell>
          <cell r="O82">
            <v>456</v>
          </cell>
          <cell r="P82">
            <v>93</v>
          </cell>
          <cell r="Q82">
            <v>2778</v>
          </cell>
        </row>
        <row r="83">
          <cell r="A83">
            <v>36543</v>
          </cell>
          <cell r="B83">
            <v>2378</v>
          </cell>
          <cell r="C83">
            <v>82</v>
          </cell>
          <cell r="D83">
            <v>16</v>
          </cell>
          <cell r="E83">
            <v>43</v>
          </cell>
          <cell r="F83">
            <v>214</v>
          </cell>
          <cell r="G83">
            <v>38</v>
          </cell>
          <cell r="H83">
            <v>2557</v>
          </cell>
          <cell r="I83">
            <v>1647</v>
          </cell>
          <cell r="J83">
            <v>147</v>
          </cell>
          <cell r="K83">
            <v>105</v>
          </cell>
          <cell r="L83">
            <v>187</v>
          </cell>
          <cell r="M83">
            <v>351</v>
          </cell>
          <cell r="N83">
            <v>26</v>
          </cell>
          <cell r="O83">
            <v>470</v>
          </cell>
          <cell r="P83">
            <v>122</v>
          </cell>
          <cell r="Q83">
            <v>2775</v>
          </cell>
        </row>
        <row r="84">
          <cell r="A84">
            <v>36544</v>
          </cell>
          <cell r="B84">
            <v>2211</v>
          </cell>
          <cell r="C84">
            <v>118</v>
          </cell>
          <cell r="D84">
            <v>16</v>
          </cell>
          <cell r="E84">
            <v>42</v>
          </cell>
          <cell r="F84">
            <v>285</v>
          </cell>
          <cell r="G84">
            <v>100</v>
          </cell>
          <cell r="H84">
            <v>2523</v>
          </cell>
          <cell r="I84">
            <v>1589</v>
          </cell>
          <cell r="J84">
            <v>147</v>
          </cell>
          <cell r="K84">
            <v>99</v>
          </cell>
          <cell r="L84">
            <v>185</v>
          </cell>
          <cell r="M84">
            <v>327</v>
          </cell>
          <cell r="N84">
            <v>36</v>
          </cell>
          <cell r="O84">
            <v>256</v>
          </cell>
          <cell r="P84">
            <v>128</v>
          </cell>
          <cell r="Q84">
            <v>2378</v>
          </cell>
        </row>
        <row r="85">
          <cell r="A85">
            <v>36545</v>
          </cell>
          <cell r="B85">
            <v>2420</v>
          </cell>
          <cell r="C85">
            <v>106</v>
          </cell>
          <cell r="D85">
            <v>16</v>
          </cell>
          <cell r="E85">
            <v>39</v>
          </cell>
          <cell r="F85">
            <v>125</v>
          </cell>
          <cell r="G85">
            <v>76</v>
          </cell>
          <cell r="H85">
            <v>2454</v>
          </cell>
          <cell r="I85">
            <v>1692</v>
          </cell>
          <cell r="J85">
            <v>151</v>
          </cell>
          <cell r="K85">
            <v>85</v>
          </cell>
          <cell r="L85">
            <v>82</v>
          </cell>
          <cell r="M85">
            <v>305</v>
          </cell>
          <cell r="N85">
            <v>36</v>
          </cell>
          <cell r="O85">
            <v>191</v>
          </cell>
          <cell r="P85">
            <v>91</v>
          </cell>
          <cell r="Q85">
            <v>2371</v>
          </cell>
        </row>
        <row r="86">
          <cell r="A86">
            <v>36546</v>
          </cell>
          <cell r="B86">
            <v>2438</v>
          </cell>
          <cell r="C86">
            <v>103</v>
          </cell>
          <cell r="D86">
            <v>16</v>
          </cell>
          <cell r="E86">
            <v>39</v>
          </cell>
          <cell r="F86">
            <v>118</v>
          </cell>
          <cell r="G86">
            <v>175</v>
          </cell>
          <cell r="H86">
            <v>2281</v>
          </cell>
          <cell r="I86">
            <v>1652</v>
          </cell>
          <cell r="J86">
            <v>149</v>
          </cell>
          <cell r="K86">
            <v>97</v>
          </cell>
          <cell r="L86">
            <v>30</v>
          </cell>
          <cell r="M86">
            <v>338</v>
          </cell>
          <cell r="N86">
            <v>36</v>
          </cell>
          <cell r="O86">
            <v>650</v>
          </cell>
          <cell r="P86">
            <v>123</v>
          </cell>
          <cell r="Q86">
            <v>2795</v>
          </cell>
        </row>
        <row r="87">
          <cell r="A87">
            <v>36547</v>
          </cell>
          <cell r="B87">
            <v>2056</v>
          </cell>
          <cell r="C87">
            <v>100</v>
          </cell>
          <cell r="D87">
            <v>16</v>
          </cell>
          <cell r="E87">
            <v>41</v>
          </cell>
          <cell r="F87">
            <v>122</v>
          </cell>
          <cell r="G87">
            <v>106</v>
          </cell>
          <cell r="H87">
            <v>2319</v>
          </cell>
          <cell r="I87">
            <v>1637</v>
          </cell>
          <cell r="J87">
            <v>150</v>
          </cell>
          <cell r="K87">
            <v>117</v>
          </cell>
          <cell r="L87">
            <v>157</v>
          </cell>
          <cell r="M87">
            <v>324</v>
          </cell>
          <cell r="N87">
            <v>36</v>
          </cell>
          <cell r="O87">
            <v>254</v>
          </cell>
          <cell r="P87">
            <v>115</v>
          </cell>
          <cell r="Q87">
            <v>2525</v>
          </cell>
        </row>
        <row r="88">
          <cell r="A88">
            <v>36548</v>
          </cell>
          <cell r="B88">
            <v>2134</v>
          </cell>
          <cell r="C88">
            <v>96</v>
          </cell>
          <cell r="D88">
            <v>16</v>
          </cell>
          <cell r="E88">
            <v>40</v>
          </cell>
          <cell r="F88">
            <v>118</v>
          </cell>
          <cell r="G88">
            <v>107</v>
          </cell>
          <cell r="H88">
            <v>2393</v>
          </cell>
          <cell r="I88">
            <v>1637</v>
          </cell>
          <cell r="J88">
            <v>148</v>
          </cell>
          <cell r="K88">
            <v>118</v>
          </cell>
          <cell r="L88">
            <v>86</v>
          </cell>
          <cell r="M88">
            <v>296</v>
          </cell>
          <cell r="N88">
            <v>36</v>
          </cell>
          <cell r="O88">
            <v>249</v>
          </cell>
          <cell r="P88">
            <v>116</v>
          </cell>
          <cell r="Q88">
            <v>2421</v>
          </cell>
        </row>
        <row r="89">
          <cell r="A89">
            <v>36549</v>
          </cell>
          <cell r="B89">
            <v>2353</v>
          </cell>
          <cell r="C89">
            <v>97</v>
          </cell>
          <cell r="D89">
            <v>16</v>
          </cell>
          <cell r="E89">
            <v>40</v>
          </cell>
          <cell r="F89">
            <v>119</v>
          </cell>
          <cell r="G89">
            <v>108</v>
          </cell>
          <cell r="H89">
            <v>2614</v>
          </cell>
          <cell r="I89">
            <v>1636</v>
          </cell>
          <cell r="J89">
            <v>151</v>
          </cell>
          <cell r="K89">
            <v>118</v>
          </cell>
          <cell r="L89">
            <v>87</v>
          </cell>
          <cell r="M89">
            <v>296</v>
          </cell>
          <cell r="N89">
            <v>36</v>
          </cell>
          <cell r="O89">
            <v>205</v>
          </cell>
          <cell r="P89">
            <v>116</v>
          </cell>
          <cell r="Q89">
            <v>2382</v>
          </cell>
        </row>
        <row r="90">
          <cell r="A90">
            <v>36550</v>
          </cell>
          <cell r="B90">
            <v>2385</v>
          </cell>
          <cell r="C90">
            <v>115</v>
          </cell>
          <cell r="D90">
            <v>16</v>
          </cell>
          <cell r="E90">
            <v>40</v>
          </cell>
          <cell r="F90">
            <v>140</v>
          </cell>
          <cell r="G90">
            <v>66</v>
          </cell>
          <cell r="H90">
            <v>2623</v>
          </cell>
          <cell r="I90">
            <v>1684</v>
          </cell>
          <cell r="J90">
            <v>151</v>
          </cell>
          <cell r="K90">
            <v>112</v>
          </cell>
          <cell r="L90">
            <v>44</v>
          </cell>
          <cell r="M90">
            <v>355</v>
          </cell>
          <cell r="N90">
            <v>36</v>
          </cell>
          <cell r="O90">
            <v>554</v>
          </cell>
          <cell r="P90">
            <v>132</v>
          </cell>
          <cell r="Q90">
            <v>2826</v>
          </cell>
        </row>
        <row r="91">
          <cell r="A91">
            <v>36551</v>
          </cell>
          <cell r="B91">
            <v>2537</v>
          </cell>
          <cell r="C91">
            <v>125</v>
          </cell>
          <cell r="D91">
            <v>16</v>
          </cell>
          <cell r="E91">
            <v>42</v>
          </cell>
          <cell r="F91">
            <v>132</v>
          </cell>
          <cell r="G91">
            <v>50</v>
          </cell>
          <cell r="H91">
            <v>2770</v>
          </cell>
          <cell r="I91">
            <v>1687</v>
          </cell>
          <cell r="J91">
            <v>149</v>
          </cell>
          <cell r="K91">
            <v>111</v>
          </cell>
          <cell r="L91">
            <v>136</v>
          </cell>
          <cell r="M91">
            <v>317</v>
          </cell>
          <cell r="N91">
            <v>36</v>
          </cell>
          <cell r="O91">
            <v>567</v>
          </cell>
          <cell r="P91">
            <v>104</v>
          </cell>
          <cell r="Q91">
            <v>2889</v>
          </cell>
        </row>
        <row r="92">
          <cell r="A92">
            <v>36552</v>
          </cell>
          <cell r="B92">
            <v>2632</v>
          </cell>
          <cell r="C92">
            <v>120</v>
          </cell>
          <cell r="D92">
            <v>16</v>
          </cell>
          <cell r="E92">
            <v>41</v>
          </cell>
          <cell r="F92">
            <v>124</v>
          </cell>
          <cell r="G92">
            <v>54</v>
          </cell>
          <cell r="H92">
            <v>2863</v>
          </cell>
          <cell r="I92">
            <v>1696</v>
          </cell>
          <cell r="J92">
            <v>150</v>
          </cell>
          <cell r="K92">
            <v>102</v>
          </cell>
          <cell r="L92">
            <v>121</v>
          </cell>
          <cell r="M92">
            <v>297</v>
          </cell>
          <cell r="N92">
            <v>41</v>
          </cell>
          <cell r="O92">
            <v>439</v>
          </cell>
          <cell r="P92">
            <v>114</v>
          </cell>
          <cell r="Q92">
            <v>2740</v>
          </cell>
        </row>
        <row r="93">
          <cell r="A93">
            <v>36553</v>
          </cell>
          <cell r="B93">
            <v>2753</v>
          </cell>
          <cell r="C93">
            <v>138</v>
          </cell>
          <cell r="D93">
            <v>16</v>
          </cell>
          <cell r="E93">
            <v>40</v>
          </cell>
          <cell r="F93">
            <v>150</v>
          </cell>
          <cell r="G93">
            <v>81</v>
          </cell>
          <cell r="H93">
            <v>3028</v>
          </cell>
          <cell r="I93">
            <v>1696</v>
          </cell>
          <cell r="J93">
            <v>152</v>
          </cell>
          <cell r="K93">
            <v>122</v>
          </cell>
          <cell r="L93">
            <v>32</v>
          </cell>
          <cell r="M93">
            <v>264</v>
          </cell>
          <cell r="N93">
            <v>39</v>
          </cell>
          <cell r="O93">
            <v>450</v>
          </cell>
          <cell r="P93">
            <v>109</v>
          </cell>
          <cell r="Q93">
            <v>2595</v>
          </cell>
        </row>
        <row r="94">
          <cell r="A94">
            <v>36554</v>
          </cell>
          <cell r="B94">
            <v>2280</v>
          </cell>
          <cell r="C94">
            <v>108</v>
          </cell>
          <cell r="D94">
            <v>16</v>
          </cell>
          <cell r="E94">
            <v>40</v>
          </cell>
          <cell r="F94">
            <v>120</v>
          </cell>
          <cell r="G94">
            <v>51</v>
          </cell>
          <cell r="H94">
            <v>2495</v>
          </cell>
          <cell r="I94">
            <v>1724</v>
          </cell>
          <cell r="J94">
            <v>157</v>
          </cell>
          <cell r="K94">
            <v>128</v>
          </cell>
          <cell r="L94">
            <v>36</v>
          </cell>
          <cell r="M94">
            <v>293</v>
          </cell>
          <cell r="N94">
            <v>36</v>
          </cell>
          <cell r="O94">
            <v>457</v>
          </cell>
          <cell r="P94">
            <v>120</v>
          </cell>
          <cell r="Q94">
            <v>2743</v>
          </cell>
        </row>
        <row r="95">
          <cell r="A95">
            <v>36555</v>
          </cell>
          <cell r="B95">
            <v>2532</v>
          </cell>
          <cell r="C95">
            <v>107</v>
          </cell>
          <cell r="D95">
            <v>16</v>
          </cell>
          <cell r="E95">
            <v>39</v>
          </cell>
          <cell r="F95">
            <v>131</v>
          </cell>
          <cell r="G95">
            <v>51</v>
          </cell>
          <cell r="H95">
            <v>2746</v>
          </cell>
          <cell r="I95">
            <v>1734</v>
          </cell>
          <cell r="J95">
            <v>152</v>
          </cell>
          <cell r="K95">
            <v>113</v>
          </cell>
          <cell r="L95">
            <v>34</v>
          </cell>
          <cell r="M95">
            <v>289</v>
          </cell>
          <cell r="N95">
            <v>36</v>
          </cell>
          <cell r="O95">
            <v>424</v>
          </cell>
          <cell r="P95">
            <v>119</v>
          </cell>
          <cell r="Q95">
            <v>2686</v>
          </cell>
        </row>
        <row r="96">
          <cell r="A96">
            <v>36556</v>
          </cell>
          <cell r="B96">
            <v>2679</v>
          </cell>
          <cell r="C96">
            <v>107</v>
          </cell>
          <cell r="D96">
            <v>16</v>
          </cell>
          <cell r="E96">
            <v>40</v>
          </cell>
          <cell r="F96">
            <v>122</v>
          </cell>
          <cell r="G96">
            <v>119</v>
          </cell>
          <cell r="H96">
            <v>2961</v>
          </cell>
          <cell r="I96">
            <v>1701</v>
          </cell>
          <cell r="J96">
            <v>150</v>
          </cell>
          <cell r="K96">
            <v>122</v>
          </cell>
          <cell r="L96">
            <v>36</v>
          </cell>
          <cell r="M96">
            <v>305</v>
          </cell>
          <cell r="N96">
            <v>36</v>
          </cell>
          <cell r="O96">
            <v>464</v>
          </cell>
          <cell r="P96">
            <v>119</v>
          </cell>
          <cell r="Q96">
            <v>2725</v>
          </cell>
        </row>
        <row r="97">
          <cell r="A97">
            <v>36557</v>
          </cell>
          <cell r="B97">
            <v>2635</v>
          </cell>
          <cell r="C97">
            <v>89</v>
          </cell>
          <cell r="D97">
            <v>16</v>
          </cell>
          <cell r="E97">
            <v>42</v>
          </cell>
          <cell r="F97">
            <v>70</v>
          </cell>
          <cell r="G97">
            <v>10</v>
          </cell>
          <cell r="H97">
            <v>2792</v>
          </cell>
          <cell r="I97">
            <v>1612</v>
          </cell>
          <cell r="J97">
            <v>162</v>
          </cell>
          <cell r="K97">
            <v>111</v>
          </cell>
          <cell r="L97">
            <v>200</v>
          </cell>
          <cell r="M97">
            <v>346</v>
          </cell>
          <cell r="N97">
            <v>26</v>
          </cell>
          <cell r="O97">
            <v>392</v>
          </cell>
          <cell r="P97">
            <v>107</v>
          </cell>
          <cell r="Q97">
            <v>2850</v>
          </cell>
        </row>
        <row r="98">
          <cell r="A98">
            <v>36558</v>
          </cell>
          <cell r="B98">
            <v>2369</v>
          </cell>
          <cell r="C98">
            <v>139</v>
          </cell>
          <cell r="D98">
            <v>16</v>
          </cell>
          <cell r="E98">
            <v>38</v>
          </cell>
          <cell r="F98">
            <v>197</v>
          </cell>
          <cell r="G98">
            <v>45</v>
          </cell>
          <cell r="H98">
            <v>2607</v>
          </cell>
          <cell r="I98">
            <v>1722</v>
          </cell>
          <cell r="J98">
            <v>156</v>
          </cell>
          <cell r="K98">
            <v>134</v>
          </cell>
          <cell r="L98">
            <v>55</v>
          </cell>
          <cell r="M98">
            <v>273</v>
          </cell>
          <cell r="N98">
            <v>16</v>
          </cell>
          <cell r="O98">
            <v>414</v>
          </cell>
          <cell r="P98">
            <v>96</v>
          </cell>
          <cell r="Q98">
            <v>2612</v>
          </cell>
        </row>
        <row r="99">
          <cell r="A99">
            <v>36559</v>
          </cell>
          <cell r="B99">
            <v>2649</v>
          </cell>
          <cell r="C99">
            <v>143</v>
          </cell>
          <cell r="D99">
            <v>16</v>
          </cell>
          <cell r="E99">
            <v>38</v>
          </cell>
          <cell r="F99">
            <v>195</v>
          </cell>
          <cell r="G99">
            <v>52</v>
          </cell>
          <cell r="H99">
            <v>2898</v>
          </cell>
          <cell r="I99">
            <v>1720</v>
          </cell>
          <cell r="J99">
            <v>159</v>
          </cell>
          <cell r="K99">
            <v>128</v>
          </cell>
          <cell r="L99">
            <v>7</v>
          </cell>
          <cell r="M99">
            <v>286</v>
          </cell>
          <cell r="N99">
            <v>26</v>
          </cell>
          <cell r="O99">
            <v>653</v>
          </cell>
          <cell r="P99">
            <v>106</v>
          </cell>
          <cell r="Q99">
            <v>2812</v>
          </cell>
        </row>
        <row r="100">
          <cell r="A100">
            <v>36560</v>
          </cell>
          <cell r="B100">
            <v>2456</v>
          </cell>
          <cell r="C100">
            <v>181</v>
          </cell>
          <cell r="D100">
            <v>16</v>
          </cell>
          <cell r="E100">
            <v>38</v>
          </cell>
          <cell r="F100">
            <v>224</v>
          </cell>
          <cell r="G100">
            <v>62</v>
          </cell>
          <cell r="H100">
            <v>2753</v>
          </cell>
          <cell r="I100">
            <v>1752</v>
          </cell>
          <cell r="J100">
            <v>162</v>
          </cell>
          <cell r="K100">
            <v>136</v>
          </cell>
          <cell r="L100">
            <v>10</v>
          </cell>
          <cell r="M100">
            <v>273</v>
          </cell>
          <cell r="N100">
            <v>16</v>
          </cell>
          <cell r="O100">
            <v>572</v>
          </cell>
          <cell r="P100">
            <v>81</v>
          </cell>
          <cell r="Q100">
            <v>2698</v>
          </cell>
        </row>
        <row r="101">
          <cell r="A101">
            <v>36561</v>
          </cell>
          <cell r="B101">
            <v>2279</v>
          </cell>
          <cell r="C101">
            <v>180</v>
          </cell>
          <cell r="D101">
            <v>16</v>
          </cell>
          <cell r="E101">
            <v>39</v>
          </cell>
          <cell r="F101">
            <v>200</v>
          </cell>
          <cell r="G101">
            <v>43</v>
          </cell>
          <cell r="H101">
            <v>2557</v>
          </cell>
          <cell r="I101">
            <v>1745</v>
          </cell>
          <cell r="J101">
            <v>160</v>
          </cell>
          <cell r="K101">
            <v>142</v>
          </cell>
          <cell r="L101">
            <v>25</v>
          </cell>
          <cell r="M101">
            <v>277</v>
          </cell>
          <cell r="N101">
            <v>16</v>
          </cell>
          <cell r="O101">
            <v>495</v>
          </cell>
          <cell r="P101">
            <v>109</v>
          </cell>
          <cell r="Q101">
            <v>2708</v>
          </cell>
        </row>
        <row r="102">
          <cell r="A102">
            <v>36562</v>
          </cell>
          <cell r="B102">
            <v>2225</v>
          </cell>
          <cell r="C102">
            <v>180</v>
          </cell>
          <cell r="D102">
            <v>16</v>
          </cell>
          <cell r="E102">
            <v>39</v>
          </cell>
          <cell r="F102">
            <v>214</v>
          </cell>
          <cell r="G102">
            <v>43</v>
          </cell>
          <cell r="H102">
            <v>2502</v>
          </cell>
          <cell r="I102">
            <v>1738</v>
          </cell>
          <cell r="J102">
            <v>157</v>
          </cell>
          <cell r="K102">
            <v>143</v>
          </cell>
          <cell r="L102">
            <v>41</v>
          </cell>
          <cell r="M102">
            <v>268</v>
          </cell>
          <cell r="N102">
            <v>16</v>
          </cell>
          <cell r="O102">
            <v>526</v>
          </cell>
          <cell r="P102">
            <v>109</v>
          </cell>
          <cell r="Q102">
            <v>2723</v>
          </cell>
        </row>
        <row r="103">
          <cell r="A103">
            <v>36563</v>
          </cell>
          <cell r="B103">
            <v>2399</v>
          </cell>
          <cell r="C103">
            <v>182</v>
          </cell>
          <cell r="D103">
            <v>16</v>
          </cell>
          <cell r="E103">
            <v>38</v>
          </cell>
          <cell r="F103">
            <v>230</v>
          </cell>
          <cell r="G103">
            <v>43</v>
          </cell>
          <cell r="H103">
            <v>2678</v>
          </cell>
          <cell r="I103">
            <v>1743</v>
          </cell>
          <cell r="J103">
            <v>153</v>
          </cell>
          <cell r="K103">
            <v>143</v>
          </cell>
          <cell r="L103">
            <v>41</v>
          </cell>
          <cell r="M103">
            <v>267</v>
          </cell>
          <cell r="N103">
            <v>16</v>
          </cell>
          <cell r="O103">
            <v>483</v>
          </cell>
          <cell r="P103">
            <v>109</v>
          </cell>
          <cell r="Q103">
            <v>2666</v>
          </cell>
        </row>
        <row r="104">
          <cell r="A104">
            <v>36564</v>
          </cell>
          <cell r="B104">
            <v>2332</v>
          </cell>
          <cell r="C104">
            <v>174</v>
          </cell>
          <cell r="D104">
            <v>16</v>
          </cell>
          <cell r="E104">
            <v>40</v>
          </cell>
          <cell r="F104">
            <v>212</v>
          </cell>
          <cell r="G104">
            <v>57</v>
          </cell>
          <cell r="H104">
            <v>2618</v>
          </cell>
          <cell r="I104">
            <v>1722</v>
          </cell>
          <cell r="J104">
            <v>155</v>
          </cell>
          <cell r="K104">
            <v>155</v>
          </cell>
          <cell r="L104">
            <v>55</v>
          </cell>
          <cell r="M104">
            <v>277</v>
          </cell>
          <cell r="N104">
            <v>23</v>
          </cell>
          <cell r="O104">
            <v>387</v>
          </cell>
          <cell r="P104">
            <v>138</v>
          </cell>
          <cell r="Q104">
            <v>2578</v>
          </cell>
        </row>
        <row r="105">
          <cell r="A105">
            <v>36565</v>
          </cell>
          <cell r="B105">
            <v>2392</v>
          </cell>
          <cell r="C105">
            <v>160</v>
          </cell>
          <cell r="D105">
            <v>16</v>
          </cell>
          <cell r="E105">
            <v>41</v>
          </cell>
          <cell r="F105">
            <v>251</v>
          </cell>
          <cell r="G105">
            <v>37</v>
          </cell>
          <cell r="H105">
            <v>2646</v>
          </cell>
          <cell r="I105">
            <v>1736</v>
          </cell>
          <cell r="J105">
            <v>161</v>
          </cell>
          <cell r="K105">
            <v>160</v>
          </cell>
          <cell r="L105">
            <v>100</v>
          </cell>
          <cell r="M105">
            <v>266</v>
          </cell>
          <cell r="N105">
            <v>16</v>
          </cell>
          <cell r="O105">
            <v>364</v>
          </cell>
          <cell r="P105">
            <v>114</v>
          </cell>
          <cell r="Q105">
            <v>2612</v>
          </cell>
        </row>
        <row r="106">
          <cell r="A106">
            <v>36566</v>
          </cell>
          <cell r="B106">
            <v>2658</v>
          </cell>
          <cell r="C106">
            <v>159</v>
          </cell>
          <cell r="D106">
            <v>16</v>
          </cell>
          <cell r="E106">
            <v>40</v>
          </cell>
          <cell r="F106">
            <v>237</v>
          </cell>
          <cell r="G106">
            <v>37</v>
          </cell>
          <cell r="H106">
            <v>2910</v>
          </cell>
          <cell r="I106">
            <v>1735</v>
          </cell>
          <cell r="J106">
            <v>161</v>
          </cell>
          <cell r="K106">
            <v>144</v>
          </cell>
          <cell r="L106">
            <v>95</v>
          </cell>
          <cell r="M106">
            <v>292</v>
          </cell>
          <cell r="N106">
            <v>16</v>
          </cell>
          <cell r="O106">
            <v>433</v>
          </cell>
          <cell r="P106">
            <v>120</v>
          </cell>
          <cell r="Q106">
            <v>2706</v>
          </cell>
        </row>
        <row r="107">
          <cell r="A107">
            <v>36567</v>
          </cell>
          <cell r="B107">
            <v>2803</v>
          </cell>
          <cell r="C107">
            <v>153</v>
          </cell>
          <cell r="D107">
            <v>16</v>
          </cell>
          <cell r="E107">
            <v>40</v>
          </cell>
          <cell r="F107">
            <v>205</v>
          </cell>
          <cell r="G107">
            <v>67</v>
          </cell>
          <cell r="H107">
            <v>3079</v>
          </cell>
          <cell r="I107">
            <v>1729</v>
          </cell>
          <cell r="J107">
            <v>162</v>
          </cell>
          <cell r="K107">
            <v>152</v>
          </cell>
          <cell r="L107">
            <v>114</v>
          </cell>
          <cell r="M107">
            <v>279</v>
          </cell>
          <cell r="N107">
            <v>21</v>
          </cell>
          <cell r="O107">
            <v>801</v>
          </cell>
          <cell r="P107">
            <v>85</v>
          </cell>
          <cell r="Q107">
            <v>3050</v>
          </cell>
        </row>
        <row r="108">
          <cell r="A108">
            <v>36568</v>
          </cell>
          <cell r="B108">
            <v>2412</v>
          </cell>
          <cell r="C108">
            <v>179</v>
          </cell>
          <cell r="D108">
            <v>16</v>
          </cell>
          <cell r="E108">
            <v>42</v>
          </cell>
          <cell r="F108">
            <v>205</v>
          </cell>
          <cell r="G108">
            <v>62</v>
          </cell>
          <cell r="H108">
            <v>2710</v>
          </cell>
          <cell r="I108">
            <v>1734</v>
          </cell>
          <cell r="J108">
            <v>159</v>
          </cell>
          <cell r="K108">
            <v>156</v>
          </cell>
          <cell r="L108">
            <v>195</v>
          </cell>
          <cell r="M108">
            <v>265</v>
          </cell>
          <cell r="N108">
            <v>16</v>
          </cell>
          <cell r="O108">
            <v>481</v>
          </cell>
          <cell r="P108">
            <v>90</v>
          </cell>
          <cell r="Q108">
            <v>2812</v>
          </cell>
        </row>
        <row r="109">
          <cell r="A109">
            <v>36569</v>
          </cell>
          <cell r="B109">
            <v>2329</v>
          </cell>
          <cell r="C109">
            <v>161</v>
          </cell>
          <cell r="D109">
            <v>16</v>
          </cell>
          <cell r="E109">
            <v>41</v>
          </cell>
          <cell r="F109">
            <v>205</v>
          </cell>
          <cell r="G109">
            <v>62</v>
          </cell>
          <cell r="H109">
            <v>2609</v>
          </cell>
          <cell r="I109">
            <v>1758</v>
          </cell>
          <cell r="J109">
            <v>157</v>
          </cell>
          <cell r="K109">
            <v>166</v>
          </cell>
          <cell r="L109">
            <v>159</v>
          </cell>
          <cell r="M109">
            <v>261</v>
          </cell>
          <cell r="N109">
            <v>16</v>
          </cell>
          <cell r="O109">
            <v>476</v>
          </cell>
          <cell r="P109">
            <v>90</v>
          </cell>
          <cell r="Q109">
            <v>2804</v>
          </cell>
        </row>
        <row r="110">
          <cell r="A110">
            <v>36570</v>
          </cell>
          <cell r="B110">
            <v>2459</v>
          </cell>
          <cell r="C110">
            <v>154</v>
          </cell>
          <cell r="D110">
            <v>16</v>
          </cell>
          <cell r="E110">
            <v>41</v>
          </cell>
          <cell r="F110">
            <v>263</v>
          </cell>
          <cell r="G110">
            <v>73</v>
          </cell>
          <cell r="H110">
            <v>2743</v>
          </cell>
          <cell r="I110">
            <v>1728</v>
          </cell>
          <cell r="J110">
            <v>165</v>
          </cell>
          <cell r="K110">
            <v>167</v>
          </cell>
          <cell r="L110">
            <v>159</v>
          </cell>
          <cell r="M110">
            <v>238</v>
          </cell>
          <cell r="N110">
            <v>16</v>
          </cell>
          <cell r="O110">
            <v>503</v>
          </cell>
          <cell r="P110">
            <v>90</v>
          </cell>
          <cell r="Q110">
            <v>2720</v>
          </cell>
        </row>
        <row r="111">
          <cell r="A111">
            <v>36571</v>
          </cell>
          <cell r="B111">
            <v>2495</v>
          </cell>
          <cell r="C111">
            <v>186</v>
          </cell>
          <cell r="D111">
            <v>16</v>
          </cell>
          <cell r="E111">
            <v>44</v>
          </cell>
          <cell r="F111">
            <v>262</v>
          </cell>
          <cell r="G111">
            <v>42</v>
          </cell>
          <cell r="H111">
            <v>2782</v>
          </cell>
          <cell r="I111">
            <v>1768</v>
          </cell>
          <cell r="J111">
            <v>158</v>
          </cell>
          <cell r="K111">
            <v>193</v>
          </cell>
          <cell r="L111">
            <v>195</v>
          </cell>
          <cell r="M111">
            <v>294</v>
          </cell>
          <cell r="N111">
            <v>26</v>
          </cell>
          <cell r="O111">
            <v>429</v>
          </cell>
          <cell r="P111">
            <v>114</v>
          </cell>
          <cell r="Q111">
            <v>2838</v>
          </cell>
        </row>
        <row r="112">
          <cell r="A112">
            <v>36572</v>
          </cell>
          <cell r="B112">
            <v>2863</v>
          </cell>
          <cell r="C112">
            <v>165</v>
          </cell>
          <cell r="D112">
            <v>16</v>
          </cell>
          <cell r="E112">
            <v>44</v>
          </cell>
          <cell r="F112">
            <v>210</v>
          </cell>
          <cell r="G112">
            <v>51</v>
          </cell>
          <cell r="H112">
            <v>3141</v>
          </cell>
          <cell r="I112">
            <v>1682</v>
          </cell>
          <cell r="J112">
            <v>161</v>
          </cell>
          <cell r="K112">
            <v>201</v>
          </cell>
          <cell r="L112">
            <v>204</v>
          </cell>
          <cell r="M112">
            <v>290</v>
          </cell>
          <cell r="N112">
            <v>35</v>
          </cell>
          <cell r="O112">
            <v>479</v>
          </cell>
          <cell r="P112">
            <v>106</v>
          </cell>
          <cell r="Q112">
            <v>2867</v>
          </cell>
        </row>
        <row r="113">
          <cell r="A113">
            <v>36573</v>
          </cell>
          <cell r="B113">
            <v>2695</v>
          </cell>
          <cell r="C113">
            <v>171</v>
          </cell>
          <cell r="D113">
            <v>16</v>
          </cell>
          <cell r="E113">
            <v>45</v>
          </cell>
          <cell r="F113">
            <v>210</v>
          </cell>
          <cell r="G113">
            <v>52</v>
          </cell>
          <cell r="H113">
            <v>2979</v>
          </cell>
          <cell r="I113">
            <v>1730</v>
          </cell>
          <cell r="J113">
            <v>153</v>
          </cell>
          <cell r="K113">
            <v>153</v>
          </cell>
          <cell r="L113">
            <v>194</v>
          </cell>
          <cell r="M113">
            <v>293</v>
          </cell>
          <cell r="N113">
            <v>35</v>
          </cell>
          <cell r="O113">
            <v>550</v>
          </cell>
          <cell r="P113">
            <v>96</v>
          </cell>
          <cell r="Q113">
            <v>2905</v>
          </cell>
        </row>
        <row r="114">
          <cell r="A114">
            <v>36574</v>
          </cell>
          <cell r="B114">
            <v>2389</v>
          </cell>
          <cell r="C114">
            <v>160</v>
          </cell>
          <cell r="D114">
            <v>16</v>
          </cell>
          <cell r="E114">
            <v>43</v>
          </cell>
          <cell r="F114">
            <v>257</v>
          </cell>
          <cell r="G114">
            <v>108</v>
          </cell>
          <cell r="H114">
            <v>2716</v>
          </cell>
          <cell r="I114">
            <v>1724</v>
          </cell>
          <cell r="J114">
            <v>151</v>
          </cell>
          <cell r="K114">
            <v>190</v>
          </cell>
          <cell r="L114">
            <v>209</v>
          </cell>
          <cell r="M114">
            <v>295</v>
          </cell>
          <cell r="N114">
            <v>22</v>
          </cell>
          <cell r="O114">
            <v>500</v>
          </cell>
          <cell r="P114">
            <v>81</v>
          </cell>
          <cell r="Q114">
            <v>2813</v>
          </cell>
        </row>
        <row r="115">
          <cell r="A115">
            <v>36575</v>
          </cell>
          <cell r="B115">
            <v>1914</v>
          </cell>
          <cell r="C115">
            <v>159</v>
          </cell>
          <cell r="D115">
            <v>16</v>
          </cell>
          <cell r="E115">
            <v>42</v>
          </cell>
          <cell r="F115">
            <v>250</v>
          </cell>
          <cell r="G115">
            <v>100</v>
          </cell>
          <cell r="H115">
            <v>2231</v>
          </cell>
          <cell r="I115">
            <v>1729</v>
          </cell>
          <cell r="J115">
            <v>150</v>
          </cell>
          <cell r="K115">
            <v>200</v>
          </cell>
          <cell r="L115">
            <v>175</v>
          </cell>
          <cell r="M115">
            <v>295</v>
          </cell>
          <cell r="N115">
            <v>17</v>
          </cell>
          <cell r="O115">
            <v>345</v>
          </cell>
          <cell r="P115">
            <v>75</v>
          </cell>
          <cell r="Q115">
            <v>2644</v>
          </cell>
        </row>
        <row r="116">
          <cell r="A116">
            <v>36576</v>
          </cell>
          <cell r="B116">
            <v>2004</v>
          </cell>
          <cell r="C116">
            <v>175</v>
          </cell>
          <cell r="D116">
            <v>16</v>
          </cell>
          <cell r="E116">
            <v>42</v>
          </cell>
          <cell r="F116">
            <v>420</v>
          </cell>
          <cell r="G116">
            <v>100</v>
          </cell>
          <cell r="H116">
            <v>2503</v>
          </cell>
          <cell r="I116">
            <v>1740</v>
          </cell>
          <cell r="J116">
            <v>150</v>
          </cell>
          <cell r="K116">
            <v>201</v>
          </cell>
          <cell r="L116">
            <v>173</v>
          </cell>
          <cell r="M116">
            <v>292</v>
          </cell>
          <cell r="N116">
            <v>17</v>
          </cell>
          <cell r="O116">
            <v>266</v>
          </cell>
          <cell r="P116">
            <v>73</v>
          </cell>
          <cell r="Q116">
            <v>2567</v>
          </cell>
        </row>
        <row r="117">
          <cell r="A117">
            <v>36577</v>
          </cell>
          <cell r="B117">
            <v>2206</v>
          </cell>
          <cell r="C117">
            <v>170</v>
          </cell>
          <cell r="D117">
            <v>16</v>
          </cell>
          <cell r="E117">
            <v>40</v>
          </cell>
          <cell r="F117">
            <v>308</v>
          </cell>
          <cell r="G117">
            <v>107</v>
          </cell>
          <cell r="H117">
            <v>2539</v>
          </cell>
          <cell r="I117">
            <v>1701</v>
          </cell>
          <cell r="J117">
            <v>150</v>
          </cell>
          <cell r="K117">
            <v>144</v>
          </cell>
          <cell r="L117">
            <v>134</v>
          </cell>
          <cell r="M117">
            <v>293</v>
          </cell>
          <cell r="N117">
            <v>17</v>
          </cell>
          <cell r="O117">
            <v>378</v>
          </cell>
          <cell r="P117">
            <v>42</v>
          </cell>
          <cell r="Q117">
            <v>2493</v>
          </cell>
        </row>
        <row r="118">
          <cell r="A118">
            <v>36578</v>
          </cell>
          <cell r="B118">
            <v>2409</v>
          </cell>
          <cell r="C118">
            <v>162</v>
          </cell>
          <cell r="D118">
            <v>16</v>
          </cell>
          <cell r="E118">
            <v>43</v>
          </cell>
          <cell r="F118">
            <v>254</v>
          </cell>
          <cell r="G118">
            <v>100</v>
          </cell>
          <cell r="H118">
            <v>2730</v>
          </cell>
          <cell r="I118">
            <v>1750</v>
          </cell>
          <cell r="J118">
            <v>150</v>
          </cell>
          <cell r="K118">
            <v>202</v>
          </cell>
          <cell r="L118">
            <v>174</v>
          </cell>
          <cell r="M118">
            <v>296</v>
          </cell>
          <cell r="N118">
            <v>17</v>
          </cell>
          <cell r="O118">
            <v>377</v>
          </cell>
          <cell r="P118">
            <v>70</v>
          </cell>
          <cell r="Q118">
            <v>2694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</row>
        <row r="2">
          <cell r="B2" t="str">
            <v>CHEKR</v>
          </cell>
          <cell r="C2" t="str">
            <v>CHETAFT</v>
          </cell>
          <cell r="D2" t="str">
            <v>DAGKERN</v>
          </cell>
          <cell r="E2" t="str">
            <v>OXY17Z</v>
          </cell>
          <cell r="F2" t="str">
            <v>SFEKR</v>
          </cell>
          <cell r="G2" t="str">
            <v>SFEMIDW</v>
          </cell>
          <cell r="H2" t="str">
            <v>SOCWR</v>
          </cell>
          <cell r="I2" t="str">
            <v>TEXMMSET</v>
          </cell>
          <cell r="J2" t="str">
            <v>TEXSYCMR</v>
          </cell>
          <cell r="K2" t="str">
            <v>TOPEPNG</v>
          </cell>
          <cell r="L2" t="str">
            <v>TOPTRNS</v>
          </cell>
        </row>
        <row r="3">
          <cell r="A3" t="str">
            <v>Date</v>
          </cell>
          <cell r="B3" t="str">
            <v>Kern River - Cheveron</v>
          </cell>
          <cell r="C3" t="str">
            <v>Taft - Cheveron</v>
          </cell>
          <cell r="D3" t="str">
            <v>Kern Dagget</v>
          </cell>
          <cell r="E3" t="str">
            <v>Oxy 17Z</v>
          </cell>
          <cell r="F3" t="str">
            <v>Santa Fe - Kern</v>
          </cell>
          <cell r="G3" t="str">
            <v>Santa Fe - Midway</v>
          </cell>
          <cell r="H3" t="str">
            <v>Wheeler Ridge - Socal</v>
          </cell>
          <cell r="I3" t="str">
            <v>MidwayMidset</v>
          </cell>
          <cell r="J3" t="str">
            <v>Sycamore</v>
          </cell>
          <cell r="K3" t="str">
            <v>El Paso</v>
          </cell>
          <cell r="L3" t="str">
            <v>TW</v>
          </cell>
          <cell r="M3" t="str">
            <v>Total Deliveries</v>
          </cell>
        </row>
        <row r="4">
          <cell r="A4">
            <v>36495</v>
          </cell>
          <cell r="B4">
            <v>15729</v>
          </cell>
          <cell r="C4">
            <v>0</v>
          </cell>
          <cell r="D4">
            <v>402115</v>
          </cell>
          <cell r="E4">
            <v>143028</v>
          </cell>
          <cell r="F4">
            <v>6638</v>
          </cell>
          <cell r="G4">
            <v>50137</v>
          </cell>
          <cell r="H4">
            <v>169803</v>
          </cell>
          <cell r="I4">
            <v>10371</v>
          </cell>
          <cell r="J4">
            <v>202652</v>
          </cell>
          <cell r="K4">
            <v>145304</v>
          </cell>
          <cell r="L4">
            <v>39486</v>
          </cell>
          <cell r="M4">
            <v>732186</v>
          </cell>
        </row>
        <row r="5">
          <cell r="A5">
            <v>36496</v>
          </cell>
          <cell r="B5">
            <v>18586</v>
          </cell>
          <cell r="C5">
            <v>0</v>
          </cell>
          <cell r="D5">
            <v>390934</v>
          </cell>
          <cell r="E5">
            <v>140000</v>
          </cell>
          <cell r="F5">
            <v>6644</v>
          </cell>
          <cell r="G5">
            <v>49221</v>
          </cell>
          <cell r="H5">
            <v>122254</v>
          </cell>
          <cell r="I5">
            <v>10051</v>
          </cell>
          <cell r="J5">
            <v>198063</v>
          </cell>
          <cell r="K5">
            <v>140853</v>
          </cell>
          <cell r="L5">
            <v>29702</v>
          </cell>
          <cell r="M5">
            <v>703549</v>
          </cell>
        </row>
        <row r="6">
          <cell r="A6">
            <v>36497</v>
          </cell>
          <cell r="B6">
            <v>18630</v>
          </cell>
          <cell r="C6">
            <v>0</v>
          </cell>
          <cell r="D6">
            <v>412677</v>
          </cell>
          <cell r="E6">
            <v>142767</v>
          </cell>
          <cell r="F6">
            <v>6650</v>
          </cell>
          <cell r="G6">
            <v>50091</v>
          </cell>
          <cell r="H6">
            <v>179776</v>
          </cell>
          <cell r="I6">
            <v>9585</v>
          </cell>
          <cell r="J6">
            <v>194591</v>
          </cell>
          <cell r="K6">
            <v>133098</v>
          </cell>
          <cell r="L6">
            <v>59347</v>
          </cell>
          <cell r="M6">
            <v>748225</v>
          </cell>
        </row>
        <row r="7">
          <cell r="A7">
            <v>36498</v>
          </cell>
          <cell r="B7">
            <v>18612</v>
          </cell>
          <cell r="C7">
            <v>0</v>
          </cell>
          <cell r="D7">
            <v>385281</v>
          </cell>
          <cell r="E7">
            <v>136440</v>
          </cell>
          <cell r="F7">
            <v>6644</v>
          </cell>
          <cell r="G7">
            <v>50137</v>
          </cell>
          <cell r="H7">
            <v>145750</v>
          </cell>
          <cell r="I7">
            <v>10422</v>
          </cell>
          <cell r="J7">
            <v>182315</v>
          </cell>
          <cell r="K7">
            <v>144377</v>
          </cell>
          <cell r="L7">
            <v>49503</v>
          </cell>
          <cell r="M7">
            <v>716504</v>
          </cell>
        </row>
        <row r="8">
          <cell r="A8">
            <v>36499</v>
          </cell>
          <cell r="B8">
            <v>18595</v>
          </cell>
          <cell r="C8">
            <v>0</v>
          </cell>
          <cell r="D8">
            <v>391778</v>
          </cell>
          <cell r="E8">
            <v>155208</v>
          </cell>
          <cell r="F8">
            <v>6638</v>
          </cell>
          <cell r="G8">
            <v>50274</v>
          </cell>
          <cell r="H8">
            <v>151375</v>
          </cell>
          <cell r="I8">
            <v>10534</v>
          </cell>
          <cell r="J8">
            <v>199141</v>
          </cell>
          <cell r="K8">
            <v>141545</v>
          </cell>
          <cell r="L8">
            <v>29584</v>
          </cell>
          <cell r="M8">
            <v>721016</v>
          </cell>
        </row>
        <row r="9">
          <cell r="A9">
            <v>36500</v>
          </cell>
          <cell r="B9">
            <v>7817</v>
          </cell>
          <cell r="C9">
            <v>0</v>
          </cell>
          <cell r="D9">
            <v>376167</v>
          </cell>
          <cell r="E9">
            <v>155208</v>
          </cell>
          <cell r="F9">
            <v>6650</v>
          </cell>
          <cell r="G9">
            <v>50228</v>
          </cell>
          <cell r="H9">
            <v>164199</v>
          </cell>
          <cell r="I9">
            <v>10446</v>
          </cell>
          <cell r="J9">
            <v>198567</v>
          </cell>
          <cell r="K9">
            <v>140493</v>
          </cell>
          <cell r="L9">
            <v>49503</v>
          </cell>
          <cell r="M9">
            <v>723472</v>
          </cell>
        </row>
        <row r="10">
          <cell r="A10">
            <v>36501</v>
          </cell>
          <cell r="B10">
            <v>14091</v>
          </cell>
          <cell r="C10">
            <v>0</v>
          </cell>
          <cell r="D10">
            <v>431319</v>
          </cell>
          <cell r="E10">
            <v>152121</v>
          </cell>
          <cell r="F10">
            <v>6676</v>
          </cell>
          <cell r="G10">
            <v>47569</v>
          </cell>
          <cell r="H10">
            <v>187779</v>
          </cell>
          <cell r="I10">
            <v>10609</v>
          </cell>
          <cell r="J10">
            <v>197462</v>
          </cell>
          <cell r="K10">
            <v>142145</v>
          </cell>
          <cell r="L10">
            <v>19743</v>
          </cell>
          <cell r="M10">
            <v>748200</v>
          </cell>
        </row>
        <row r="11">
          <cell r="A11">
            <v>36502</v>
          </cell>
          <cell r="B11">
            <v>14131</v>
          </cell>
          <cell r="C11">
            <v>0</v>
          </cell>
          <cell r="D11">
            <v>401823</v>
          </cell>
          <cell r="E11">
            <v>151982</v>
          </cell>
          <cell r="F11">
            <v>6695</v>
          </cell>
          <cell r="G11">
            <v>47438</v>
          </cell>
          <cell r="H11">
            <v>164316</v>
          </cell>
          <cell r="I11">
            <v>10743</v>
          </cell>
          <cell r="J11">
            <v>199637</v>
          </cell>
          <cell r="K11">
            <v>142456</v>
          </cell>
          <cell r="L11">
            <v>54187</v>
          </cell>
        </row>
        <row r="12">
          <cell r="A12">
            <v>36503</v>
          </cell>
          <cell r="B12">
            <v>14091</v>
          </cell>
          <cell r="C12">
            <v>0</v>
          </cell>
          <cell r="D12">
            <v>377153</v>
          </cell>
          <cell r="E12">
            <v>125910</v>
          </cell>
          <cell r="F12">
            <v>6676</v>
          </cell>
          <cell r="G12">
            <v>47308</v>
          </cell>
          <cell r="H12">
            <v>142158</v>
          </cell>
          <cell r="I12">
            <v>9781</v>
          </cell>
          <cell r="J12">
            <v>188784</v>
          </cell>
          <cell r="K12">
            <v>149009</v>
          </cell>
          <cell r="L12">
            <v>44334</v>
          </cell>
        </row>
        <row r="13">
          <cell r="A13">
            <v>36504</v>
          </cell>
          <cell r="B13">
            <v>14037</v>
          </cell>
          <cell r="C13">
            <v>0</v>
          </cell>
          <cell r="D13">
            <v>367401</v>
          </cell>
          <cell r="E13">
            <v>137092</v>
          </cell>
          <cell r="F13">
            <v>6650</v>
          </cell>
          <cell r="G13">
            <v>50091</v>
          </cell>
          <cell r="H13">
            <v>161285</v>
          </cell>
          <cell r="I13">
            <v>9706</v>
          </cell>
          <cell r="J13">
            <v>189628</v>
          </cell>
          <cell r="K13">
            <v>145930</v>
          </cell>
          <cell r="L13">
            <v>67657</v>
          </cell>
        </row>
        <row r="14">
          <cell r="A14">
            <v>36505</v>
          </cell>
          <cell r="B14">
            <v>14091</v>
          </cell>
          <cell r="C14">
            <v>0</v>
          </cell>
          <cell r="D14">
            <v>441000</v>
          </cell>
          <cell r="E14">
            <v>152121</v>
          </cell>
          <cell r="F14">
            <v>6676</v>
          </cell>
          <cell r="G14">
            <v>50137</v>
          </cell>
          <cell r="H14">
            <v>223304</v>
          </cell>
          <cell r="I14">
            <v>10342</v>
          </cell>
          <cell r="J14">
            <v>177031</v>
          </cell>
          <cell r="K14">
            <v>144538</v>
          </cell>
          <cell r="L14">
            <v>26829</v>
          </cell>
        </row>
        <row r="15">
          <cell r="A15">
            <v>36506</v>
          </cell>
          <cell r="B15">
            <v>14104</v>
          </cell>
          <cell r="C15">
            <v>0</v>
          </cell>
          <cell r="D15">
            <v>447043</v>
          </cell>
          <cell r="E15">
            <v>142896</v>
          </cell>
          <cell r="F15">
            <v>6682</v>
          </cell>
          <cell r="G15">
            <v>50091</v>
          </cell>
          <cell r="H15">
            <v>199531</v>
          </cell>
          <cell r="I15">
            <v>10287</v>
          </cell>
          <cell r="J15">
            <v>199573</v>
          </cell>
          <cell r="K15">
            <v>143765</v>
          </cell>
          <cell r="L15">
            <v>26698</v>
          </cell>
        </row>
        <row r="16">
          <cell r="A16">
            <v>36507</v>
          </cell>
          <cell r="B16">
            <v>14118</v>
          </cell>
          <cell r="C16">
            <v>0</v>
          </cell>
          <cell r="D16">
            <v>450219</v>
          </cell>
          <cell r="E16">
            <v>142896</v>
          </cell>
          <cell r="F16">
            <v>6689</v>
          </cell>
          <cell r="G16">
            <v>50137</v>
          </cell>
          <cell r="H16">
            <v>199050</v>
          </cell>
          <cell r="I16">
            <v>9669</v>
          </cell>
          <cell r="J16">
            <v>191843</v>
          </cell>
          <cell r="K16">
            <v>135087</v>
          </cell>
          <cell r="L16">
            <v>2669</v>
          </cell>
        </row>
        <row r="17">
          <cell r="A17">
            <v>36508</v>
          </cell>
          <cell r="B17">
            <v>14131</v>
          </cell>
          <cell r="C17">
            <v>2742</v>
          </cell>
          <cell r="D17">
            <v>394199</v>
          </cell>
          <cell r="E17">
            <v>143984</v>
          </cell>
          <cell r="F17">
            <v>6695</v>
          </cell>
          <cell r="G17">
            <v>49999</v>
          </cell>
          <cell r="H17">
            <v>165887</v>
          </cell>
          <cell r="I17">
            <v>10387</v>
          </cell>
          <cell r="J17">
            <v>202410</v>
          </cell>
          <cell r="K17">
            <v>144949</v>
          </cell>
          <cell r="L17">
            <v>51686</v>
          </cell>
        </row>
        <row r="18">
          <cell r="A18">
            <v>36509</v>
          </cell>
          <cell r="B18">
            <v>14050</v>
          </cell>
          <cell r="C18">
            <v>0</v>
          </cell>
          <cell r="D18">
            <v>331267</v>
          </cell>
          <cell r="E18">
            <v>124220</v>
          </cell>
          <cell r="F18">
            <v>6657</v>
          </cell>
          <cell r="G18">
            <v>2005</v>
          </cell>
          <cell r="H18">
            <v>124610</v>
          </cell>
          <cell r="I18">
            <v>18476</v>
          </cell>
          <cell r="J18">
            <v>190738</v>
          </cell>
          <cell r="K18">
            <v>133352</v>
          </cell>
          <cell r="L18">
            <v>52148</v>
          </cell>
        </row>
        <row r="19">
          <cell r="A19">
            <v>36510</v>
          </cell>
          <cell r="B19">
            <v>14064</v>
          </cell>
          <cell r="C19">
            <v>0</v>
          </cell>
          <cell r="D19">
            <v>337139</v>
          </cell>
          <cell r="E19">
            <v>133550</v>
          </cell>
          <cell r="F19">
            <v>6663</v>
          </cell>
          <cell r="G19">
            <v>36496</v>
          </cell>
          <cell r="H19">
            <v>104911</v>
          </cell>
          <cell r="I19">
            <v>9340</v>
          </cell>
          <cell r="J19">
            <v>192487</v>
          </cell>
          <cell r="K19">
            <v>129629</v>
          </cell>
          <cell r="L19">
            <v>54685</v>
          </cell>
        </row>
        <row r="20">
          <cell r="A20">
            <v>36511</v>
          </cell>
          <cell r="B20">
            <v>14104</v>
          </cell>
          <cell r="C20">
            <v>0</v>
          </cell>
          <cell r="D20">
            <v>337793</v>
          </cell>
          <cell r="E20">
            <v>133550</v>
          </cell>
          <cell r="F20">
            <v>6682</v>
          </cell>
          <cell r="G20">
            <v>50045</v>
          </cell>
          <cell r="H20">
            <v>108954</v>
          </cell>
          <cell r="I20">
            <v>9945</v>
          </cell>
          <cell r="J20">
            <v>186141</v>
          </cell>
          <cell r="K20">
            <v>134617</v>
          </cell>
          <cell r="L20">
            <v>69035</v>
          </cell>
        </row>
        <row r="21">
          <cell r="A21">
            <v>36512</v>
          </cell>
          <cell r="B21">
            <v>14104</v>
          </cell>
          <cell r="C21">
            <v>0</v>
          </cell>
          <cell r="D21">
            <v>337793</v>
          </cell>
          <cell r="E21">
            <v>133550</v>
          </cell>
          <cell r="F21">
            <v>6682</v>
          </cell>
          <cell r="G21">
            <v>50045</v>
          </cell>
          <cell r="H21">
            <v>108954</v>
          </cell>
          <cell r="I21">
            <v>9945</v>
          </cell>
          <cell r="J21">
            <v>186141</v>
          </cell>
          <cell r="K21">
            <v>134617</v>
          </cell>
          <cell r="L21">
            <v>69035</v>
          </cell>
        </row>
        <row r="22">
          <cell r="A22">
            <v>36513</v>
          </cell>
          <cell r="B22">
            <v>14104</v>
          </cell>
          <cell r="C22">
            <v>0</v>
          </cell>
          <cell r="D22">
            <v>337793</v>
          </cell>
          <cell r="E22">
            <v>133550</v>
          </cell>
          <cell r="F22">
            <v>6682</v>
          </cell>
          <cell r="G22">
            <v>50045</v>
          </cell>
          <cell r="H22">
            <v>108954</v>
          </cell>
          <cell r="I22">
            <v>9945</v>
          </cell>
          <cell r="J22">
            <v>186141</v>
          </cell>
          <cell r="K22">
            <v>134617</v>
          </cell>
          <cell r="L22">
            <v>69035</v>
          </cell>
        </row>
        <row r="23">
          <cell r="A23">
            <v>36514</v>
          </cell>
          <cell r="B23">
            <v>14131</v>
          </cell>
          <cell r="C23">
            <v>0</v>
          </cell>
          <cell r="D23">
            <v>476276</v>
          </cell>
          <cell r="E23">
            <v>84928</v>
          </cell>
          <cell r="F23">
            <v>6695</v>
          </cell>
          <cell r="G23">
            <v>50413</v>
          </cell>
          <cell r="H23">
            <v>189639</v>
          </cell>
          <cell r="I23">
            <v>10376</v>
          </cell>
          <cell r="J23">
            <v>198203</v>
          </cell>
          <cell r="K23">
            <v>159448</v>
          </cell>
          <cell r="L23">
            <v>27102</v>
          </cell>
        </row>
        <row r="24">
          <cell r="A24">
            <v>36515</v>
          </cell>
          <cell r="B24">
            <v>15820</v>
          </cell>
          <cell r="C24">
            <v>0</v>
          </cell>
          <cell r="D24">
            <v>406750</v>
          </cell>
          <cell r="E24">
            <v>137192</v>
          </cell>
          <cell r="F24">
            <v>6676</v>
          </cell>
          <cell r="G24">
            <v>52639</v>
          </cell>
          <cell r="H24">
            <v>154123</v>
          </cell>
          <cell r="I24">
            <v>10851</v>
          </cell>
          <cell r="J24">
            <v>199728</v>
          </cell>
          <cell r="K24">
            <v>161889</v>
          </cell>
          <cell r="L24">
            <v>19685</v>
          </cell>
        </row>
        <row r="25">
          <cell r="A25">
            <v>36516</v>
          </cell>
          <cell r="B25">
            <v>15759</v>
          </cell>
          <cell r="C25">
            <v>0</v>
          </cell>
          <cell r="D25">
            <v>351457</v>
          </cell>
          <cell r="E25">
            <v>139197</v>
          </cell>
          <cell r="F25">
            <v>6650</v>
          </cell>
          <cell r="G25">
            <v>52639</v>
          </cell>
          <cell r="H25">
            <v>104893</v>
          </cell>
          <cell r="I25">
            <v>9640</v>
          </cell>
          <cell r="J25">
            <v>184739</v>
          </cell>
          <cell r="K25">
            <v>146662</v>
          </cell>
          <cell r="L25">
            <v>19704</v>
          </cell>
        </row>
        <row r="26">
          <cell r="A26">
            <v>36517</v>
          </cell>
          <cell r="B26">
            <v>15820</v>
          </cell>
          <cell r="C26">
            <v>0</v>
          </cell>
          <cell r="D26">
            <v>425880</v>
          </cell>
          <cell r="E26">
            <v>139325</v>
          </cell>
          <cell r="F26">
            <v>6533</v>
          </cell>
          <cell r="G26">
            <v>47231</v>
          </cell>
          <cell r="H26">
            <v>166879</v>
          </cell>
          <cell r="I26">
            <v>10671</v>
          </cell>
          <cell r="J26">
            <v>198558</v>
          </cell>
          <cell r="K26">
            <v>160522</v>
          </cell>
          <cell r="L26">
            <v>19094</v>
          </cell>
        </row>
        <row r="27">
          <cell r="A27">
            <v>36518</v>
          </cell>
          <cell r="B27">
            <v>15820</v>
          </cell>
          <cell r="C27">
            <v>0</v>
          </cell>
          <cell r="D27">
            <v>425880</v>
          </cell>
          <cell r="E27">
            <v>139325</v>
          </cell>
          <cell r="F27">
            <v>6533</v>
          </cell>
          <cell r="G27">
            <v>47231</v>
          </cell>
          <cell r="H27">
            <v>166879</v>
          </cell>
          <cell r="I27">
            <v>10671</v>
          </cell>
          <cell r="J27">
            <v>198558</v>
          </cell>
          <cell r="K27">
            <v>160522</v>
          </cell>
          <cell r="L27">
            <v>19094</v>
          </cell>
        </row>
        <row r="28">
          <cell r="A28">
            <v>36519</v>
          </cell>
          <cell r="B28">
            <v>15820</v>
          </cell>
          <cell r="C28">
            <v>0</v>
          </cell>
          <cell r="D28">
            <v>425880</v>
          </cell>
          <cell r="E28">
            <v>139325</v>
          </cell>
          <cell r="F28">
            <v>6533</v>
          </cell>
          <cell r="G28">
            <v>47231</v>
          </cell>
          <cell r="H28">
            <v>166879</v>
          </cell>
          <cell r="I28">
            <v>10671</v>
          </cell>
          <cell r="J28">
            <v>198558</v>
          </cell>
          <cell r="K28">
            <v>160522</v>
          </cell>
          <cell r="L28">
            <v>19094</v>
          </cell>
        </row>
        <row r="29">
          <cell r="A29">
            <v>36520</v>
          </cell>
          <cell r="B29">
            <v>15820</v>
          </cell>
          <cell r="C29">
            <v>0</v>
          </cell>
          <cell r="D29">
            <v>425880</v>
          </cell>
          <cell r="E29">
            <v>139325</v>
          </cell>
          <cell r="F29">
            <v>6533</v>
          </cell>
          <cell r="G29">
            <v>47231</v>
          </cell>
          <cell r="H29">
            <v>166879</v>
          </cell>
          <cell r="I29">
            <v>10671</v>
          </cell>
          <cell r="J29">
            <v>198558</v>
          </cell>
          <cell r="K29">
            <v>160522</v>
          </cell>
          <cell r="L29">
            <v>19094</v>
          </cell>
        </row>
        <row r="30">
          <cell r="A30">
            <v>36521</v>
          </cell>
          <cell r="B30">
            <v>15820</v>
          </cell>
          <cell r="C30">
            <v>0</v>
          </cell>
          <cell r="D30">
            <v>430650</v>
          </cell>
          <cell r="E30">
            <v>138183</v>
          </cell>
          <cell r="F30">
            <v>6676</v>
          </cell>
          <cell r="G30">
            <v>48441</v>
          </cell>
          <cell r="H30">
            <v>164185</v>
          </cell>
          <cell r="I30">
            <v>10809</v>
          </cell>
          <cell r="J30">
            <v>202292</v>
          </cell>
          <cell r="K30">
            <v>161393</v>
          </cell>
          <cell r="L30">
            <v>19860</v>
          </cell>
        </row>
        <row r="31">
          <cell r="A31">
            <v>36522</v>
          </cell>
          <cell r="B31">
            <v>15820</v>
          </cell>
          <cell r="C31">
            <v>0</v>
          </cell>
          <cell r="D31">
            <v>416819</v>
          </cell>
          <cell r="E31">
            <v>133826</v>
          </cell>
          <cell r="F31">
            <v>6676</v>
          </cell>
          <cell r="G31">
            <v>53564</v>
          </cell>
          <cell r="H31">
            <v>149566</v>
          </cell>
          <cell r="I31">
            <v>10788</v>
          </cell>
          <cell r="J31">
            <v>192959</v>
          </cell>
          <cell r="K31">
            <v>161659</v>
          </cell>
          <cell r="L31">
            <v>19880</v>
          </cell>
        </row>
        <row r="32">
          <cell r="A32">
            <v>36523</v>
          </cell>
          <cell r="B32">
            <v>15835</v>
          </cell>
          <cell r="C32">
            <v>0</v>
          </cell>
          <cell r="D32">
            <v>409528</v>
          </cell>
          <cell r="E32">
            <v>141262</v>
          </cell>
          <cell r="F32">
            <v>6682</v>
          </cell>
          <cell r="G32">
            <v>53828</v>
          </cell>
          <cell r="H32">
            <v>159584</v>
          </cell>
          <cell r="I32">
            <v>10905</v>
          </cell>
          <cell r="J32">
            <v>194618</v>
          </cell>
          <cell r="K32">
            <v>163199</v>
          </cell>
          <cell r="L32">
            <v>19880</v>
          </cell>
        </row>
        <row r="33">
          <cell r="A33">
            <v>36524</v>
          </cell>
          <cell r="B33">
            <v>15850</v>
          </cell>
          <cell r="C33">
            <v>0</v>
          </cell>
          <cell r="D33">
            <v>394715</v>
          </cell>
          <cell r="E33">
            <v>145874</v>
          </cell>
          <cell r="F33">
            <v>6689</v>
          </cell>
          <cell r="G33">
            <v>53336</v>
          </cell>
          <cell r="H33">
            <v>153604</v>
          </cell>
          <cell r="I33">
            <v>10755</v>
          </cell>
          <cell r="J33">
            <v>194061</v>
          </cell>
          <cell r="K33">
            <v>162450</v>
          </cell>
          <cell r="L33">
            <v>39761</v>
          </cell>
        </row>
        <row r="34">
          <cell r="A34">
            <v>36525</v>
          </cell>
          <cell r="B34">
            <v>15850</v>
          </cell>
          <cell r="C34">
            <v>0</v>
          </cell>
          <cell r="D34">
            <v>394715</v>
          </cell>
          <cell r="E34">
            <v>145874</v>
          </cell>
          <cell r="F34">
            <v>6689</v>
          </cell>
          <cell r="G34">
            <v>53336</v>
          </cell>
          <cell r="H34">
            <v>153604</v>
          </cell>
          <cell r="I34">
            <v>10755</v>
          </cell>
          <cell r="J34">
            <v>194061</v>
          </cell>
          <cell r="K34">
            <v>162450</v>
          </cell>
          <cell r="L34">
            <v>39761</v>
          </cell>
        </row>
        <row r="35">
          <cell r="A35">
            <v>36526</v>
          </cell>
          <cell r="B35">
            <v>15850</v>
          </cell>
          <cell r="C35">
            <v>0</v>
          </cell>
          <cell r="D35">
            <v>394715</v>
          </cell>
          <cell r="E35">
            <v>145874</v>
          </cell>
          <cell r="F35">
            <v>6689</v>
          </cell>
          <cell r="G35">
            <v>53336</v>
          </cell>
          <cell r="H35">
            <v>153604</v>
          </cell>
          <cell r="I35">
            <v>10755</v>
          </cell>
          <cell r="J35">
            <v>194061</v>
          </cell>
          <cell r="K35">
            <v>162450</v>
          </cell>
          <cell r="L35">
            <v>39761</v>
          </cell>
        </row>
        <row r="36">
          <cell r="A36">
            <v>36527</v>
          </cell>
          <cell r="B36">
            <v>15850</v>
          </cell>
          <cell r="C36">
            <v>0</v>
          </cell>
          <cell r="D36">
            <v>394715</v>
          </cell>
          <cell r="E36">
            <v>145874</v>
          </cell>
          <cell r="F36">
            <v>6689</v>
          </cell>
          <cell r="G36">
            <v>53336</v>
          </cell>
          <cell r="H36">
            <v>153604</v>
          </cell>
          <cell r="I36">
            <v>10755</v>
          </cell>
          <cell r="J36">
            <v>194061</v>
          </cell>
          <cell r="K36">
            <v>162450</v>
          </cell>
          <cell r="L36">
            <v>39761</v>
          </cell>
        </row>
        <row r="37">
          <cell r="A37">
            <v>36528</v>
          </cell>
          <cell r="B37">
            <v>15850</v>
          </cell>
          <cell r="C37">
            <v>0</v>
          </cell>
          <cell r="D37">
            <v>394715</v>
          </cell>
          <cell r="E37">
            <v>145874</v>
          </cell>
          <cell r="F37">
            <v>6689</v>
          </cell>
          <cell r="G37">
            <v>53336</v>
          </cell>
          <cell r="H37">
            <v>153604</v>
          </cell>
          <cell r="I37">
            <v>10755</v>
          </cell>
          <cell r="J37">
            <v>194061</v>
          </cell>
          <cell r="K37">
            <v>162450</v>
          </cell>
          <cell r="L37">
            <v>39761</v>
          </cell>
        </row>
        <row r="38">
          <cell r="A38">
            <v>36529</v>
          </cell>
          <cell r="B38">
            <v>20108</v>
          </cell>
          <cell r="C38">
            <v>0</v>
          </cell>
          <cell r="D38">
            <v>427115</v>
          </cell>
          <cell r="E38">
            <v>136335</v>
          </cell>
          <cell r="F38">
            <v>7191</v>
          </cell>
          <cell r="G38">
            <v>54339</v>
          </cell>
          <cell r="H38">
            <v>141014</v>
          </cell>
          <cell r="I38">
            <v>10869</v>
          </cell>
          <cell r="J38">
            <v>205055</v>
          </cell>
          <cell r="K38">
            <v>183551</v>
          </cell>
          <cell r="L38">
            <v>19704</v>
          </cell>
        </row>
        <row r="39">
          <cell r="A39">
            <v>36530</v>
          </cell>
          <cell r="B39">
            <v>20069</v>
          </cell>
          <cell r="C39">
            <v>0</v>
          </cell>
          <cell r="D39">
            <v>465281</v>
          </cell>
          <cell r="E39">
            <v>131603</v>
          </cell>
          <cell r="F39">
            <v>7177</v>
          </cell>
          <cell r="G39">
            <v>54524</v>
          </cell>
          <cell r="H39">
            <v>120453</v>
          </cell>
          <cell r="I39">
            <v>9843</v>
          </cell>
          <cell r="J39">
            <v>201958</v>
          </cell>
          <cell r="K39">
            <v>143641</v>
          </cell>
          <cell r="L39">
            <v>19665</v>
          </cell>
        </row>
        <row r="40">
          <cell r="A40">
            <v>36531</v>
          </cell>
          <cell r="B40">
            <v>20069</v>
          </cell>
          <cell r="C40">
            <v>0</v>
          </cell>
          <cell r="D40">
            <v>438351</v>
          </cell>
          <cell r="E40">
            <v>133203</v>
          </cell>
          <cell r="F40">
            <v>7177</v>
          </cell>
          <cell r="G40">
            <v>54473</v>
          </cell>
          <cell r="H40">
            <v>139209</v>
          </cell>
          <cell r="I40">
            <v>10790</v>
          </cell>
          <cell r="J40">
            <v>204300</v>
          </cell>
          <cell r="K40">
            <v>178240</v>
          </cell>
          <cell r="L40">
            <v>19685</v>
          </cell>
        </row>
        <row r="41">
          <cell r="A41">
            <v>36532</v>
          </cell>
          <cell r="B41">
            <v>21032</v>
          </cell>
          <cell r="C41">
            <v>0</v>
          </cell>
          <cell r="D41">
            <v>446547</v>
          </cell>
          <cell r="E41">
            <v>131720</v>
          </cell>
          <cell r="F41">
            <v>7177</v>
          </cell>
          <cell r="G41">
            <v>54373</v>
          </cell>
          <cell r="H41">
            <v>139798</v>
          </cell>
          <cell r="I41">
            <v>10728</v>
          </cell>
          <cell r="J41">
            <v>195576</v>
          </cell>
          <cell r="K41">
            <v>155742</v>
          </cell>
          <cell r="L41">
            <v>24582</v>
          </cell>
        </row>
        <row r="42">
          <cell r="A42">
            <v>36533</v>
          </cell>
          <cell r="B42">
            <v>21032</v>
          </cell>
          <cell r="C42">
            <v>0</v>
          </cell>
          <cell r="D42">
            <v>446547</v>
          </cell>
          <cell r="E42">
            <v>131720</v>
          </cell>
          <cell r="F42">
            <v>7177</v>
          </cell>
          <cell r="G42">
            <v>54373</v>
          </cell>
          <cell r="H42">
            <v>139798</v>
          </cell>
          <cell r="I42">
            <v>10728</v>
          </cell>
          <cell r="J42">
            <v>195576</v>
          </cell>
          <cell r="K42">
            <v>155742</v>
          </cell>
          <cell r="L42">
            <v>24582</v>
          </cell>
        </row>
        <row r="43">
          <cell r="A43">
            <v>36534</v>
          </cell>
          <cell r="B43">
            <v>21032</v>
          </cell>
          <cell r="C43">
            <v>0</v>
          </cell>
          <cell r="D43">
            <v>446547</v>
          </cell>
          <cell r="E43">
            <v>131720</v>
          </cell>
          <cell r="F43">
            <v>7177</v>
          </cell>
          <cell r="G43">
            <v>54373</v>
          </cell>
          <cell r="H43">
            <v>139798</v>
          </cell>
          <cell r="I43">
            <v>10728</v>
          </cell>
          <cell r="J43">
            <v>195576</v>
          </cell>
          <cell r="K43">
            <v>155742</v>
          </cell>
          <cell r="L43">
            <v>24582</v>
          </cell>
        </row>
        <row r="44">
          <cell r="A44">
            <v>36535</v>
          </cell>
          <cell r="B44">
            <v>21032</v>
          </cell>
          <cell r="C44">
            <v>0</v>
          </cell>
          <cell r="D44">
            <v>482775</v>
          </cell>
          <cell r="E44">
            <v>131840</v>
          </cell>
          <cell r="F44">
            <v>7177</v>
          </cell>
          <cell r="G44">
            <v>53826</v>
          </cell>
          <cell r="H44">
            <v>167919</v>
          </cell>
          <cell r="I44">
            <v>10414</v>
          </cell>
          <cell r="J44">
            <v>194198</v>
          </cell>
          <cell r="K44">
            <v>145504</v>
          </cell>
          <cell r="L44">
            <v>49164</v>
          </cell>
        </row>
        <row r="45">
          <cell r="A45">
            <v>36536</v>
          </cell>
          <cell r="B45">
            <v>20992</v>
          </cell>
          <cell r="C45">
            <v>0</v>
          </cell>
          <cell r="D45">
            <v>471357</v>
          </cell>
          <cell r="E45">
            <v>131600</v>
          </cell>
          <cell r="F45">
            <v>7163</v>
          </cell>
          <cell r="G45">
            <v>55467</v>
          </cell>
          <cell r="H45">
            <v>142833</v>
          </cell>
          <cell r="I45">
            <v>10764</v>
          </cell>
          <cell r="J45">
            <v>197648</v>
          </cell>
          <cell r="K45">
            <v>154130</v>
          </cell>
          <cell r="L45">
            <v>19627</v>
          </cell>
        </row>
        <row r="46">
          <cell r="A46">
            <v>36537</v>
          </cell>
          <cell r="B46">
            <v>20992</v>
          </cell>
          <cell r="C46">
            <v>0</v>
          </cell>
          <cell r="D46">
            <v>466461</v>
          </cell>
          <cell r="E46">
            <v>131600</v>
          </cell>
          <cell r="F46">
            <v>7163</v>
          </cell>
          <cell r="G46">
            <v>55764</v>
          </cell>
          <cell r="H46">
            <v>130247</v>
          </cell>
          <cell r="I46">
            <v>10623</v>
          </cell>
          <cell r="J46">
            <v>205871</v>
          </cell>
          <cell r="K46">
            <v>159241</v>
          </cell>
          <cell r="L46">
            <v>19646</v>
          </cell>
        </row>
        <row r="47">
          <cell r="A47">
            <v>36538</v>
          </cell>
          <cell r="B47">
            <v>20972</v>
          </cell>
          <cell r="C47">
            <v>0</v>
          </cell>
          <cell r="D47">
            <v>459748</v>
          </cell>
          <cell r="E47">
            <v>131720</v>
          </cell>
          <cell r="F47">
            <v>7156</v>
          </cell>
          <cell r="G47">
            <v>55365</v>
          </cell>
          <cell r="H47">
            <v>150688</v>
          </cell>
          <cell r="I47">
            <v>10851</v>
          </cell>
          <cell r="J47">
            <v>200387</v>
          </cell>
          <cell r="K47">
            <v>150892</v>
          </cell>
          <cell r="L47">
            <v>62683</v>
          </cell>
        </row>
        <row r="48">
          <cell r="A48">
            <v>36539</v>
          </cell>
          <cell r="B48">
            <v>21012</v>
          </cell>
          <cell r="C48">
            <v>0</v>
          </cell>
          <cell r="D48">
            <v>477407</v>
          </cell>
          <cell r="E48">
            <v>136457</v>
          </cell>
          <cell r="F48">
            <v>7170</v>
          </cell>
          <cell r="G48">
            <v>55276</v>
          </cell>
          <cell r="H48">
            <v>190616</v>
          </cell>
          <cell r="I48">
            <v>10808</v>
          </cell>
          <cell r="J48">
            <v>198777</v>
          </cell>
          <cell r="K48">
            <v>153101</v>
          </cell>
          <cell r="L48">
            <v>19627</v>
          </cell>
        </row>
        <row r="49">
          <cell r="A49">
            <v>36540</v>
          </cell>
        </row>
        <row r="50">
          <cell r="A50">
            <v>36541</v>
          </cell>
        </row>
        <row r="51">
          <cell r="A51">
            <v>36542</v>
          </cell>
          <cell r="B51">
            <v>20992</v>
          </cell>
          <cell r="C51">
            <v>0</v>
          </cell>
          <cell r="D51">
            <v>471001</v>
          </cell>
          <cell r="E51">
            <v>136333</v>
          </cell>
          <cell r="F51">
            <v>15434</v>
          </cell>
          <cell r="G51">
            <v>50740</v>
          </cell>
          <cell r="H51">
            <v>200626</v>
          </cell>
          <cell r="I51">
            <v>10842</v>
          </cell>
          <cell r="J51">
            <v>199470</v>
          </cell>
          <cell r="K51">
            <v>197962</v>
          </cell>
          <cell r="L51">
            <v>29469</v>
          </cell>
        </row>
        <row r="52">
          <cell r="A52">
            <v>36543</v>
          </cell>
          <cell r="B52">
            <v>21012</v>
          </cell>
          <cell r="C52">
            <v>0</v>
          </cell>
          <cell r="D52">
            <v>469429</v>
          </cell>
          <cell r="E52">
            <v>136457</v>
          </cell>
          <cell r="F52">
            <v>7170</v>
          </cell>
          <cell r="G52">
            <v>57268</v>
          </cell>
          <cell r="H52">
            <v>173945</v>
          </cell>
          <cell r="I52">
            <v>10721</v>
          </cell>
          <cell r="J52">
            <v>198319</v>
          </cell>
          <cell r="K52">
            <v>165658</v>
          </cell>
          <cell r="L52">
            <v>29382</v>
          </cell>
        </row>
        <row r="53">
          <cell r="A53">
            <v>36544</v>
          </cell>
          <cell r="B53">
            <v>21012</v>
          </cell>
          <cell r="C53">
            <v>0</v>
          </cell>
          <cell r="D53">
            <v>495020</v>
          </cell>
          <cell r="E53">
            <v>136566</v>
          </cell>
          <cell r="F53">
            <v>7170</v>
          </cell>
          <cell r="G53">
            <v>54390</v>
          </cell>
          <cell r="H53">
            <v>203405</v>
          </cell>
          <cell r="I53">
            <v>10611</v>
          </cell>
          <cell r="J53">
            <v>193240</v>
          </cell>
          <cell r="K53">
            <v>175994</v>
          </cell>
          <cell r="L53">
            <v>19685</v>
          </cell>
        </row>
        <row r="54">
          <cell r="A54">
            <v>36545</v>
          </cell>
          <cell r="B54">
            <v>21012</v>
          </cell>
          <cell r="C54">
            <v>0</v>
          </cell>
          <cell r="D54">
            <v>495020</v>
          </cell>
          <cell r="E54">
            <v>136566</v>
          </cell>
          <cell r="F54">
            <v>7170</v>
          </cell>
          <cell r="G54">
            <v>54390</v>
          </cell>
          <cell r="H54">
            <v>203405</v>
          </cell>
          <cell r="I54">
            <v>10611</v>
          </cell>
          <cell r="J54">
            <v>193240</v>
          </cell>
          <cell r="K54">
            <v>175994</v>
          </cell>
          <cell r="L54">
            <v>19685</v>
          </cell>
        </row>
        <row r="55">
          <cell r="A55">
            <v>36546</v>
          </cell>
          <cell r="B55">
            <v>21012</v>
          </cell>
          <cell r="C55">
            <v>0</v>
          </cell>
          <cell r="D55">
            <v>511778</v>
          </cell>
          <cell r="E55">
            <v>136707</v>
          </cell>
          <cell r="F55">
            <v>7170</v>
          </cell>
          <cell r="G55">
            <v>54592</v>
          </cell>
          <cell r="H55">
            <v>250035</v>
          </cell>
          <cell r="I55">
            <v>10698</v>
          </cell>
          <cell r="J55">
            <v>180819</v>
          </cell>
          <cell r="K55">
            <v>185438</v>
          </cell>
          <cell r="L55">
            <v>29035</v>
          </cell>
        </row>
        <row r="56">
          <cell r="A56">
            <v>36547</v>
          </cell>
          <cell r="B56">
            <v>20952</v>
          </cell>
          <cell r="C56">
            <v>0</v>
          </cell>
          <cell r="D56">
            <v>462313</v>
          </cell>
          <cell r="E56">
            <v>136708</v>
          </cell>
          <cell r="F56">
            <v>7149</v>
          </cell>
          <cell r="G56">
            <v>59990</v>
          </cell>
          <cell r="H56">
            <v>289756</v>
          </cell>
          <cell r="I56">
            <v>10844</v>
          </cell>
          <cell r="J56">
            <v>182336</v>
          </cell>
          <cell r="K56">
            <v>207426</v>
          </cell>
          <cell r="L56">
            <v>24630</v>
          </cell>
        </row>
        <row r="57">
          <cell r="A57">
            <v>36548</v>
          </cell>
          <cell r="B57">
            <v>20851</v>
          </cell>
          <cell r="C57">
            <v>0</v>
          </cell>
          <cell r="D57">
            <v>505756</v>
          </cell>
          <cell r="E57">
            <v>136832</v>
          </cell>
          <cell r="F57">
            <v>7115</v>
          </cell>
          <cell r="G57">
            <v>57109</v>
          </cell>
          <cell r="H57">
            <v>278119</v>
          </cell>
          <cell r="I57">
            <v>10809</v>
          </cell>
          <cell r="J57">
            <v>189640</v>
          </cell>
          <cell r="K57">
            <v>207457</v>
          </cell>
          <cell r="L57">
            <v>24606</v>
          </cell>
        </row>
        <row r="58">
          <cell r="A58">
            <v>36549</v>
          </cell>
          <cell r="B58">
            <v>20992</v>
          </cell>
          <cell r="C58">
            <v>0</v>
          </cell>
          <cell r="D58">
            <v>493170</v>
          </cell>
          <cell r="E58">
            <v>136957</v>
          </cell>
          <cell r="F58">
            <v>7163</v>
          </cell>
          <cell r="G58">
            <v>57215</v>
          </cell>
          <cell r="H58">
            <v>233409</v>
          </cell>
          <cell r="I58">
            <v>10688</v>
          </cell>
          <cell r="J58">
            <v>180572</v>
          </cell>
          <cell r="K58">
            <v>196006</v>
          </cell>
          <cell r="L58">
            <v>24606</v>
          </cell>
        </row>
        <row r="59">
          <cell r="A59">
            <v>36550</v>
          </cell>
          <cell r="B59">
            <v>20851</v>
          </cell>
          <cell r="C59">
            <v>0</v>
          </cell>
          <cell r="D59">
            <v>502943</v>
          </cell>
          <cell r="E59">
            <v>137872</v>
          </cell>
          <cell r="F59">
            <v>7115</v>
          </cell>
          <cell r="G59">
            <v>60046</v>
          </cell>
          <cell r="H59">
            <v>228065</v>
          </cell>
          <cell r="I59">
            <v>10854</v>
          </cell>
          <cell r="J59">
            <v>191971</v>
          </cell>
          <cell r="K59">
            <v>201083</v>
          </cell>
          <cell r="L59">
            <v>33909</v>
          </cell>
        </row>
        <row r="60">
          <cell r="A60">
            <v>36551</v>
          </cell>
          <cell r="B60">
            <v>21032</v>
          </cell>
          <cell r="C60">
            <v>0</v>
          </cell>
          <cell r="D60">
            <v>506786</v>
          </cell>
          <cell r="E60">
            <v>137821</v>
          </cell>
          <cell r="F60">
            <v>7177</v>
          </cell>
          <cell r="G60">
            <v>59935</v>
          </cell>
          <cell r="H60">
            <v>208992</v>
          </cell>
          <cell r="I60">
            <v>10787</v>
          </cell>
          <cell r="J60">
            <v>196468</v>
          </cell>
          <cell r="K60">
            <v>198485</v>
          </cell>
          <cell r="L60">
            <v>20803</v>
          </cell>
        </row>
        <row r="61">
          <cell r="A61">
            <v>36552</v>
          </cell>
          <cell r="B61">
            <v>21032</v>
          </cell>
          <cell r="C61">
            <v>0</v>
          </cell>
          <cell r="D61">
            <v>537607</v>
          </cell>
          <cell r="E61">
            <v>137083</v>
          </cell>
          <cell r="F61">
            <v>7177</v>
          </cell>
          <cell r="G61">
            <v>61898</v>
          </cell>
          <cell r="H61">
            <v>172037</v>
          </cell>
          <cell r="I61">
            <v>10848</v>
          </cell>
          <cell r="J61">
            <v>208236</v>
          </cell>
          <cell r="K61">
            <v>144810</v>
          </cell>
          <cell r="L61">
            <v>19920</v>
          </cell>
        </row>
        <row r="62">
          <cell r="A62">
            <v>36553</v>
          </cell>
          <cell r="B62">
            <v>20069</v>
          </cell>
          <cell r="C62">
            <v>0</v>
          </cell>
          <cell r="D62">
            <v>523899</v>
          </cell>
          <cell r="E62">
            <v>139830</v>
          </cell>
          <cell r="F62">
            <v>7177</v>
          </cell>
          <cell r="G62">
            <v>60956</v>
          </cell>
          <cell r="H62">
            <v>177072</v>
          </cell>
          <cell r="I62">
            <v>10834</v>
          </cell>
          <cell r="J62">
            <v>196985</v>
          </cell>
          <cell r="K62">
            <v>144623</v>
          </cell>
          <cell r="L62">
            <v>19880</v>
          </cell>
        </row>
        <row r="63">
          <cell r="A63">
            <v>36554</v>
          </cell>
          <cell r="B63">
            <v>20108</v>
          </cell>
          <cell r="C63">
            <v>0</v>
          </cell>
          <cell r="D63">
            <v>480244</v>
          </cell>
          <cell r="E63">
            <v>139702</v>
          </cell>
          <cell r="F63">
            <v>7191</v>
          </cell>
          <cell r="G63">
            <v>62012</v>
          </cell>
          <cell r="H63">
            <v>168664</v>
          </cell>
          <cell r="I63">
            <v>10886</v>
          </cell>
          <cell r="J63">
            <v>193527</v>
          </cell>
          <cell r="K63">
            <v>145173</v>
          </cell>
          <cell r="L63">
            <v>19880</v>
          </cell>
        </row>
        <row r="64">
          <cell r="A64">
            <v>36555</v>
          </cell>
          <cell r="B64">
            <v>20050</v>
          </cell>
          <cell r="C64">
            <v>0</v>
          </cell>
          <cell r="D64">
            <v>496897</v>
          </cell>
          <cell r="E64">
            <v>139447</v>
          </cell>
          <cell r="F64">
            <v>7170</v>
          </cell>
          <cell r="G64">
            <v>61840</v>
          </cell>
          <cell r="H64">
            <v>197912</v>
          </cell>
          <cell r="I64">
            <v>10896</v>
          </cell>
          <cell r="J64">
            <v>195855</v>
          </cell>
          <cell r="K64">
            <v>145173</v>
          </cell>
          <cell r="L64">
            <v>19880</v>
          </cell>
        </row>
        <row r="65">
          <cell r="A65">
            <v>36556</v>
          </cell>
          <cell r="B65">
            <v>20050</v>
          </cell>
          <cell r="C65">
            <v>0</v>
          </cell>
          <cell r="D65">
            <v>496897</v>
          </cell>
          <cell r="E65">
            <v>139447</v>
          </cell>
          <cell r="F65">
            <v>7170</v>
          </cell>
          <cell r="G65">
            <v>61840</v>
          </cell>
          <cell r="H65">
            <v>197912</v>
          </cell>
          <cell r="I65">
            <v>10896</v>
          </cell>
          <cell r="J65">
            <v>195855</v>
          </cell>
          <cell r="K65">
            <v>145173</v>
          </cell>
          <cell r="L65">
            <v>19880</v>
          </cell>
        </row>
        <row r="66">
          <cell r="A66">
            <v>36557</v>
          </cell>
          <cell r="B66">
            <v>19037</v>
          </cell>
          <cell r="C66">
            <v>0</v>
          </cell>
          <cell r="D66">
            <v>470833</v>
          </cell>
          <cell r="E66">
            <v>137843</v>
          </cell>
          <cell r="F66">
            <v>4755</v>
          </cell>
          <cell r="G66">
            <v>57110</v>
          </cell>
          <cell r="H66">
            <v>178340</v>
          </cell>
          <cell r="I66">
            <v>10777</v>
          </cell>
          <cell r="J66">
            <v>200351</v>
          </cell>
          <cell r="K66">
            <v>182806</v>
          </cell>
          <cell r="L66">
            <v>19900</v>
          </cell>
        </row>
        <row r="67">
          <cell r="A67">
            <v>36558</v>
          </cell>
          <cell r="B67">
            <v>19055</v>
          </cell>
          <cell r="C67">
            <v>0</v>
          </cell>
          <cell r="D67">
            <v>458473</v>
          </cell>
          <cell r="E67">
            <v>137453</v>
          </cell>
          <cell r="F67">
            <v>4759</v>
          </cell>
          <cell r="G67">
            <v>56952</v>
          </cell>
          <cell r="H67">
            <v>208528</v>
          </cell>
          <cell r="I67">
            <v>10756</v>
          </cell>
          <cell r="J67">
            <v>200543</v>
          </cell>
          <cell r="K67">
            <v>224921</v>
          </cell>
          <cell r="L67">
            <v>19920</v>
          </cell>
        </row>
        <row r="68">
          <cell r="A68">
            <v>36559</v>
          </cell>
          <cell r="B68">
            <v>19000</v>
          </cell>
          <cell r="C68">
            <v>0</v>
          </cell>
          <cell r="D68">
            <v>455554</v>
          </cell>
          <cell r="E68">
            <v>139519</v>
          </cell>
          <cell r="F68">
            <v>4745</v>
          </cell>
          <cell r="G68">
            <v>56952</v>
          </cell>
          <cell r="H68">
            <v>193088</v>
          </cell>
          <cell r="I68">
            <v>10756</v>
          </cell>
          <cell r="J68">
            <v>200967</v>
          </cell>
          <cell r="K68">
            <v>202434</v>
          </cell>
          <cell r="L68">
            <v>19940</v>
          </cell>
        </row>
        <row r="69">
          <cell r="A69">
            <v>36560</v>
          </cell>
          <cell r="B69">
            <v>20746</v>
          </cell>
          <cell r="C69">
            <v>0</v>
          </cell>
          <cell r="D69">
            <v>479941</v>
          </cell>
          <cell r="E69">
            <v>135022</v>
          </cell>
          <cell r="F69">
            <v>0</v>
          </cell>
          <cell r="G69">
            <v>61060</v>
          </cell>
          <cell r="H69">
            <v>236831</v>
          </cell>
          <cell r="I69">
            <v>10756</v>
          </cell>
          <cell r="J69">
            <v>191703</v>
          </cell>
          <cell r="K69">
            <v>223590</v>
          </cell>
          <cell r="L69">
            <v>19960</v>
          </cell>
        </row>
        <row r="70">
          <cell r="A70">
            <v>36561</v>
          </cell>
          <cell r="B70">
            <v>19110</v>
          </cell>
          <cell r="C70">
            <v>0</v>
          </cell>
          <cell r="D70">
            <v>501773</v>
          </cell>
          <cell r="E70">
            <v>140084</v>
          </cell>
          <cell r="F70">
            <v>4822</v>
          </cell>
          <cell r="G70">
            <v>58371</v>
          </cell>
          <cell r="H70">
            <v>311818</v>
          </cell>
          <cell r="I70">
            <v>10609</v>
          </cell>
          <cell r="J70">
            <v>189254</v>
          </cell>
          <cell r="K70">
            <v>238742</v>
          </cell>
          <cell r="L70">
            <v>19960</v>
          </cell>
        </row>
        <row r="71">
          <cell r="A71">
            <v>36562</v>
          </cell>
          <cell r="B71">
            <v>19110</v>
          </cell>
          <cell r="C71">
            <v>0</v>
          </cell>
          <cell r="D71">
            <v>524678</v>
          </cell>
          <cell r="E71">
            <v>140084</v>
          </cell>
          <cell r="F71">
            <v>4822</v>
          </cell>
          <cell r="G71">
            <v>58747</v>
          </cell>
          <cell r="H71">
            <v>312150</v>
          </cell>
          <cell r="I71">
            <v>10431</v>
          </cell>
          <cell r="J71">
            <v>192040</v>
          </cell>
          <cell r="K71">
            <v>240673</v>
          </cell>
          <cell r="L71">
            <v>19960</v>
          </cell>
        </row>
        <row r="72">
          <cell r="A72">
            <v>36563</v>
          </cell>
          <cell r="B72">
            <v>19110</v>
          </cell>
          <cell r="C72">
            <v>0</v>
          </cell>
          <cell r="D72">
            <v>514093</v>
          </cell>
          <cell r="E72">
            <v>139956</v>
          </cell>
          <cell r="F72">
            <v>4822</v>
          </cell>
          <cell r="G72">
            <v>58693</v>
          </cell>
          <cell r="H72">
            <v>302917</v>
          </cell>
          <cell r="I72">
            <v>10705</v>
          </cell>
          <cell r="J72">
            <v>193411</v>
          </cell>
          <cell r="K72">
            <v>243690</v>
          </cell>
          <cell r="L72">
            <v>19940</v>
          </cell>
        </row>
        <row r="73">
          <cell r="A73">
            <v>36564</v>
          </cell>
          <cell r="B73">
            <v>20826</v>
          </cell>
          <cell r="C73">
            <v>0</v>
          </cell>
          <cell r="D73">
            <v>434233</v>
          </cell>
          <cell r="E73">
            <v>140084</v>
          </cell>
          <cell r="F73">
            <v>4817</v>
          </cell>
          <cell r="G73">
            <v>58371</v>
          </cell>
          <cell r="H73">
            <v>212729</v>
          </cell>
          <cell r="I73">
            <v>10787</v>
          </cell>
          <cell r="J73">
            <v>198118</v>
          </cell>
          <cell r="K73">
            <v>236287</v>
          </cell>
          <cell r="L73">
            <v>19940</v>
          </cell>
        </row>
        <row r="74">
          <cell r="A74">
            <v>36565</v>
          </cell>
          <cell r="B74">
            <v>20846</v>
          </cell>
          <cell r="C74">
            <v>0</v>
          </cell>
          <cell r="D74">
            <v>439764</v>
          </cell>
          <cell r="E74">
            <v>127914</v>
          </cell>
          <cell r="F74">
            <v>6750</v>
          </cell>
          <cell r="G74">
            <v>56489</v>
          </cell>
          <cell r="H74">
            <v>228454</v>
          </cell>
          <cell r="I74">
            <v>10787</v>
          </cell>
          <cell r="J74">
            <v>199201</v>
          </cell>
          <cell r="K74">
            <v>257078</v>
          </cell>
          <cell r="L74">
            <v>19860</v>
          </cell>
        </row>
        <row r="75">
          <cell r="A75">
            <v>36566</v>
          </cell>
          <cell r="B75">
            <v>20846</v>
          </cell>
          <cell r="C75">
            <v>0</v>
          </cell>
          <cell r="D75">
            <v>466717</v>
          </cell>
          <cell r="E75">
            <v>141210</v>
          </cell>
          <cell r="F75">
            <v>6750</v>
          </cell>
          <cell r="G75">
            <v>56489</v>
          </cell>
          <cell r="H75">
            <v>227227</v>
          </cell>
          <cell r="I75">
            <v>10777</v>
          </cell>
          <cell r="J75">
            <v>199019</v>
          </cell>
          <cell r="K75">
            <v>217313</v>
          </cell>
          <cell r="L75">
            <v>19980</v>
          </cell>
        </row>
        <row r="76">
          <cell r="A76">
            <v>36567</v>
          </cell>
          <cell r="B76">
            <v>20886</v>
          </cell>
          <cell r="C76">
            <v>0</v>
          </cell>
          <cell r="D76">
            <v>522242</v>
          </cell>
          <cell r="E76">
            <v>141339</v>
          </cell>
          <cell r="F76">
            <v>6763</v>
          </cell>
          <cell r="G76">
            <v>56438</v>
          </cell>
          <cell r="H76">
            <v>298939</v>
          </cell>
          <cell r="I76">
            <v>10593</v>
          </cell>
          <cell r="J76">
            <v>191760</v>
          </cell>
          <cell r="K76">
            <v>230603</v>
          </cell>
          <cell r="L76">
            <v>19980</v>
          </cell>
        </row>
        <row r="77">
          <cell r="A77">
            <v>36568</v>
          </cell>
          <cell r="B77">
            <v>20907</v>
          </cell>
          <cell r="C77">
            <v>0</v>
          </cell>
          <cell r="D77">
            <v>512462</v>
          </cell>
          <cell r="E77">
            <v>140865</v>
          </cell>
          <cell r="F77">
            <v>6770</v>
          </cell>
          <cell r="G77">
            <v>56958</v>
          </cell>
          <cell r="H77">
            <v>316059</v>
          </cell>
          <cell r="I77">
            <v>10787</v>
          </cell>
          <cell r="J77">
            <v>183338</v>
          </cell>
          <cell r="K77">
            <v>246527</v>
          </cell>
          <cell r="L77">
            <v>19960</v>
          </cell>
        </row>
        <row r="78">
          <cell r="A78">
            <v>36569</v>
          </cell>
          <cell r="B78">
            <v>20907</v>
          </cell>
          <cell r="C78">
            <v>0</v>
          </cell>
          <cell r="D78">
            <v>501910</v>
          </cell>
          <cell r="E78">
            <v>134882</v>
          </cell>
          <cell r="F78">
            <v>0</v>
          </cell>
          <cell r="G78">
            <v>56593</v>
          </cell>
          <cell r="H78">
            <v>279313</v>
          </cell>
          <cell r="I78">
            <v>10790</v>
          </cell>
          <cell r="J78">
            <v>182994</v>
          </cell>
          <cell r="K78">
            <v>225278</v>
          </cell>
          <cell r="L78">
            <v>19960</v>
          </cell>
        </row>
        <row r="79">
          <cell r="A79">
            <v>36570</v>
          </cell>
          <cell r="B79">
            <v>20786</v>
          </cell>
          <cell r="C79">
            <v>0</v>
          </cell>
          <cell r="D79">
            <v>497192</v>
          </cell>
          <cell r="E79">
            <v>134882</v>
          </cell>
          <cell r="F79">
            <v>0</v>
          </cell>
          <cell r="G79">
            <v>56438</v>
          </cell>
          <cell r="H79">
            <v>199023</v>
          </cell>
          <cell r="I79">
            <v>10216</v>
          </cell>
          <cell r="J79">
            <v>182280</v>
          </cell>
          <cell r="K79">
            <v>154783</v>
          </cell>
          <cell r="L79">
            <v>19960</v>
          </cell>
        </row>
        <row r="80">
          <cell r="A80">
            <v>36571</v>
          </cell>
          <cell r="B80">
            <v>20806</v>
          </cell>
          <cell r="C80">
            <v>0</v>
          </cell>
          <cell r="D80">
            <v>454550</v>
          </cell>
          <cell r="E80">
            <v>132086</v>
          </cell>
          <cell r="F80">
            <v>0</v>
          </cell>
          <cell r="G80">
            <v>56438</v>
          </cell>
          <cell r="H80">
            <v>230318</v>
          </cell>
          <cell r="I80">
            <v>10263</v>
          </cell>
          <cell r="J80">
            <v>188230</v>
          </cell>
          <cell r="K80">
            <v>227915</v>
          </cell>
          <cell r="L80">
            <v>29940</v>
          </cell>
        </row>
        <row r="81">
          <cell r="A81">
            <v>36572</v>
          </cell>
          <cell r="B81">
            <v>20786</v>
          </cell>
          <cell r="C81">
            <v>0</v>
          </cell>
          <cell r="D81">
            <v>461212</v>
          </cell>
          <cell r="E81">
            <v>132087</v>
          </cell>
          <cell r="F81">
            <v>0</v>
          </cell>
          <cell r="G81">
            <v>50912</v>
          </cell>
          <cell r="H81">
            <v>233406</v>
          </cell>
          <cell r="I81">
            <v>10484</v>
          </cell>
          <cell r="J81">
            <v>193819</v>
          </cell>
          <cell r="K81">
            <v>233475</v>
          </cell>
          <cell r="L81">
            <v>19980</v>
          </cell>
        </row>
        <row r="82">
          <cell r="A82">
            <v>36573</v>
          </cell>
          <cell r="B82">
            <v>20826</v>
          </cell>
          <cell r="C82">
            <v>0</v>
          </cell>
          <cell r="D82">
            <v>498520</v>
          </cell>
          <cell r="E82">
            <v>138035</v>
          </cell>
          <cell r="F82">
            <v>6744</v>
          </cell>
          <cell r="G82">
            <v>50773</v>
          </cell>
          <cell r="H82">
            <v>254660</v>
          </cell>
          <cell r="I82">
            <v>10464</v>
          </cell>
          <cell r="J82">
            <v>198046</v>
          </cell>
          <cell r="K82">
            <v>231083</v>
          </cell>
          <cell r="L82">
            <v>19980</v>
          </cell>
        </row>
        <row r="83">
          <cell r="A83">
            <v>36574</v>
          </cell>
          <cell r="B83">
            <v>20866</v>
          </cell>
          <cell r="C83">
            <v>0</v>
          </cell>
          <cell r="D83">
            <v>463154</v>
          </cell>
          <cell r="E83">
            <v>137784</v>
          </cell>
          <cell r="F83">
            <v>6757</v>
          </cell>
          <cell r="G83">
            <v>50635</v>
          </cell>
          <cell r="H83">
            <v>235687</v>
          </cell>
          <cell r="I83">
            <v>9883</v>
          </cell>
          <cell r="J83">
            <v>182600</v>
          </cell>
          <cell r="K83">
            <v>221383</v>
          </cell>
          <cell r="L83">
            <v>19980</v>
          </cell>
        </row>
        <row r="84">
          <cell r="A84">
            <v>36575</v>
          </cell>
          <cell r="B84">
            <v>20886</v>
          </cell>
          <cell r="C84">
            <v>0</v>
          </cell>
          <cell r="D84">
            <v>456866</v>
          </cell>
          <cell r="E84">
            <v>128307</v>
          </cell>
          <cell r="F84">
            <v>6763</v>
          </cell>
          <cell r="G84">
            <v>54513</v>
          </cell>
          <cell r="H84">
            <v>250003</v>
          </cell>
          <cell r="I84">
            <v>10258</v>
          </cell>
          <cell r="J84">
            <v>170298</v>
          </cell>
          <cell r="K84">
            <v>225077</v>
          </cell>
          <cell r="L84">
            <v>29970</v>
          </cell>
        </row>
        <row r="85">
          <cell r="A85">
            <v>36576</v>
          </cell>
          <cell r="B85">
            <v>20806</v>
          </cell>
          <cell r="C85">
            <v>0</v>
          </cell>
          <cell r="D85">
            <v>456889</v>
          </cell>
          <cell r="E85">
            <v>137765</v>
          </cell>
          <cell r="F85">
            <v>15860</v>
          </cell>
          <cell r="G85">
            <v>54562</v>
          </cell>
          <cell r="H85">
            <v>251382</v>
          </cell>
          <cell r="I85">
            <v>10207</v>
          </cell>
          <cell r="J85">
            <v>172827</v>
          </cell>
          <cell r="K85">
            <v>219694</v>
          </cell>
          <cell r="L85">
            <v>29910</v>
          </cell>
        </row>
        <row r="86">
          <cell r="A86">
            <v>36577</v>
          </cell>
          <cell r="B86">
            <v>20826</v>
          </cell>
          <cell r="C86">
            <v>0</v>
          </cell>
          <cell r="D86">
            <v>515516</v>
          </cell>
          <cell r="E86">
            <v>137640</v>
          </cell>
          <cell r="F86">
            <v>6744</v>
          </cell>
          <cell r="G86">
            <v>54562</v>
          </cell>
          <cell r="H86">
            <v>315857</v>
          </cell>
          <cell r="I86">
            <v>10216</v>
          </cell>
          <cell r="J86">
            <v>194601</v>
          </cell>
          <cell r="K86">
            <v>218777</v>
          </cell>
          <cell r="L86">
            <v>29880</v>
          </cell>
        </row>
        <row r="87">
          <cell r="A87">
            <v>36578</v>
          </cell>
          <cell r="B87">
            <v>20846</v>
          </cell>
          <cell r="C87">
            <v>0</v>
          </cell>
          <cell r="D87">
            <v>455262</v>
          </cell>
          <cell r="E87">
            <v>137640</v>
          </cell>
          <cell r="F87">
            <v>6750</v>
          </cell>
          <cell r="G87">
            <v>54562</v>
          </cell>
          <cell r="H87">
            <v>216347</v>
          </cell>
          <cell r="I87">
            <v>10216</v>
          </cell>
          <cell r="J87">
            <v>194789</v>
          </cell>
          <cell r="K87">
            <v>211260</v>
          </cell>
          <cell r="L87">
            <v>29791</v>
          </cell>
        </row>
        <row r="88">
          <cell r="A88">
            <v>36579</v>
          </cell>
        </row>
        <row r="89">
          <cell r="A89">
            <v>36580</v>
          </cell>
        </row>
        <row r="90">
          <cell r="A90">
            <v>36581</v>
          </cell>
        </row>
        <row r="91">
          <cell r="A91">
            <v>36582</v>
          </cell>
        </row>
        <row r="92">
          <cell r="A92">
            <v>36583</v>
          </cell>
        </row>
        <row r="93">
          <cell r="A93">
            <v>36584</v>
          </cell>
        </row>
        <row r="94">
          <cell r="A94">
            <v>36585</v>
          </cell>
        </row>
        <row r="95">
          <cell r="A95">
            <v>36586</v>
          </cell>
        </row>
        <row r="96">
          <cell r="A96">
            <v>36587</v>
          </cell>
        </row>
        <row r="97">
          <cell r="A97">
            <v>36588</v>
          </cell>
        </row>
        <row r="98">
          <cell r="A98">
            <v>36589</v>
          </cell>
        </row>
        <row r="99">
          <cell r="A99">
            <v>36590</v>
          </cell>
        </row>
        <row r="100">
          <cell r="A100">
            <v>36591</v>
          </cell>
        </row>
        <row r="101">
          <cell r="A101">
            <v>36592</v>
          </cell>
        </row>
        <row r="102">
          <cell r="A102">
            <v>36593</v>
          </cell>
        </row>
        <row r="103">
          <cell r="A103">
            <v>36594</v>
          </cell>
        </row>
        <row r="104">
          <cell r="A104">
            <v>36595</v>
          </cell>
        </row>
        <row r="105">
          <cell r="A105">
            <v>36596</v>
          </cell>
        </row>
        <row r="106">
          <cell r="A106">
            <v>36597</v>
          </cell>
        </row>
        <row r="107">
          <cell r="A107">
            <v>36598</v>
          </cell>
        </row>
        <row r="108">
          <cell r="A108">
            <v>36599</v>
          </cell>
        </row>
        <row r="109">
          <cell r="A109">
            <v>36600</v>
          </cell>
        </row>
        <row r="110">
          <cell r="A110">
            <v>36601</v>
          </cell>
        </row>
        <row r="111">
          <cell r="A111">
            <v>36602</v>
          </cell>
        </row>
        <row r="112">
          <cell r="A112">
            <v>36603</v>
          </cell>
        </row>
        <row r="113">
          <cell r="A113">
            <v>36604</v>
          </cell>
        </row>
        <row r="114">
          <cell r="A114">
            <v>36605</v>
          </cell>
        </row>
        <row r="115">
          <cell r="A115">
            <v>36606</v>
          </cell>
        </row>
        <row r="116">
          <cell r="A116">
            <v>36607</v>
          </cell>
        </row>
        <row r="117">
          <cell r="A117">
            <v>36608</v>
          </cell>
        </row>
        <row r="118">
          <cell r="A118">
            <v>36609</v>
          </cell>
        </row>
        <row r="119">
          <cell r="A119">
            <v>36610</v>
          </cell>
        </row>
        <row r="120">
          <cell r="A120">
            <v>36611</v>
          </cell>
        </row>
        <row r="121">
          <cell r="A121">
            <v>36612</v>
          </cell>
        </row>
        <row r="122">
          <cell r="A122">
            <v>36613</v>
          </cell>
        </row>
        <row r="123">
          <cell r="A123">
            <v>36614</v>
          </cell>
        </row>
        <row r="124">
          <cell r="A124">
            <v>36615</v>
          </cell>
        </row>
        <row r="125">
          <cell r="A125">
            <v>36616</v>
          </cell>
        </row>
        <row r="126">
          <cell r="A126">
            <v>36617</v>
          </cell>
        </row>
        <row r="127">
          <cell r="A127">
            <v>36618</v>
          </cell>
        </row>
        <row r="128">
          <cell r="A128">
            <v>36619</v>
          </cell>
        </row>
        <row r="129">
          <cell r="A129">
            <v>36620</v>
          </cell>
        </row>
        <row r="130">
          <cell r="A130">
            <v>36621</v>
          </cell>
        </row>
        <row r="131">
          <cell r="A131">
            <v>36622</v>
          </cell>
        </row>
        <row r="132">
          <cell r="A132">
            <v>36623</v>
          </cell>
        </row>
        <row r="133">
          <cell r="A133">
            <v>36624</v>
          </cell>
        </row>
        <row r="134">
          <cell r="A134">
            <v>36625</v>
          </cell>
        </row>
        <row r="135">
          <cell r="A135">
            <v>36626</v>
          </cell>
        </row>
        <row r="136">
          <cell r="A136">
            <v>36627</v>
          </cell>
        </row>
        <row r="137">
          <cell r="A137">
            <v>36628</v>
          </cell>
        </row>
        <row r="138">
          <cell r="A138">
            <v>36629</v>
          </cell>
        </row>
        <row r="139">
          <cell r="A139">
            <v>36630</v>
          </cell>
        </row>
        <row r="140">
          <cell r="A140">
            <v>36631</v>
          </cell>
        </row>
        <row r="141">
          <cell r="A141">
            <v>36632</v>
          </cell>
        </row>
        <row r="142">
          <cell r="A142">
            <v>36633</v>
          </cell>
        </row>
        <row r="143">
          <cell r="A143">
            <v>36634</v>
          </cell>
        </row>
        <row r="144">
          <cell r="A144">
            <v>36635</v>
          </cell>
        </row>
        <row r="145">
          <cell r="A145">
            <v>36636</v>
          </cell>
        </row>
        <row r="146">
          <cell r="A146">
            <v>36637</v>
          </cell>
        </row>
        <row r="147">
          <cell r="A147">
            <v>36638</v>
          </cell>
        </row>
        <row r="148">
          <cell r="A148">
            <v>36639</v>
          </cell>
        </row>
        <row r="149">
          <cell r="A149">
            <v>36640</v>
          </cell>
        </row>
        <row r="150">
          <cell r="A150">
            <v>36641</v>
          </cell>
        </row>
        <row r="151">
          <cell r="A151">
            <v>36642</v>
          </cell>
        </row>
        <row r="152">
          <cell r="A152">
            <v>36643</v>
          </cell>
        </row>
        <row r="153">
          <cell r="A153">
            <v>36644</v>
          </cell>
        </row>
        <row r="154">
          <cell r="A154">
            <v>36645</v>
          </cell>
        </row>
        <row r="155">
          <cell r="A155">
            <v>36646</v>
          </cell>
        </row>
        <row r="156">
          <cell r="A156">
            <v>36647</v>
          </cell>
        </row>
        <row r="157">
          <cell r="A157">
            <v>36648</v>
          </cell>
        </row>
        <row r="158">
          <cell r="A158">
            <v>36649</v>
          </cell>
        </row>
        <row r="159">
          <cell r="A159">
            <v>36650</v>
          </cell>
        </row>
        <row r="160">
          <cell r="A160">
            <v>36651</v>
          </cell>
        </row>
        <row r="161">
          <cell r="A161">
            <v>36652</v>
          </cell>
        </row>
        <row r="162">
          <cell r="A162">
            <v>36653</v>
          </cell>
        </row>
        <row r="163">
          <cell r="A163">
            <v>36654</v>
          </cell>
        </row>
        <row r="164">
          <cell r="A164">
            <v>36655</v>
          </cell>
        </row>
        <row r="165">
          <cell r="A165">
            <v>36656</v>
          </cell>
        </row>
        <row r="166">
          <cell r="A166">
            <v>36657</v>
          </cell>
        </row>
        <row r="167">
          <cell r="A167">
            <v>36658</v>
          </cell>
        </row>
        <row r="168">
          <cell r="A168">
            <v>36659</v>
          </cell>
        </row>
        <row r="169">
          <cell r="A169">
            <v>36660</v>
          </cell>
        </row>
        <row r="170">
          <cell r="A170">
            <v>36661</v>
          </cell>
        </row>
        <row r="171">
          <cell r="A171">
            <v>36662</v>
          </cell>
        </row>
        <row r="172">
          <cell r="A172">
            <v>36663</v>
          </cell>
        </row>
        <row r="173">
          <cell r="A173">
            <v>36664</v>
          </cell>
        </row>
        <row r="174">
          <cell r="A174">
            <v>36665</v>
          </cell>
        </row>
        <row r="175">
          <cell r="A175">
            <v>36666</v>
          </cell>
        </row>
        <row r="176">
          <cell r="A176">
            <v>36667</v>
          </cell>
        </row>
        <row r="177">
          <cell r="A177">
            <v>36668</v>
          </cell>
        </row>
        <row r="178">
          <cell r="A178">
            <v>36669</v>
          </cell>
        </row>
        <row r="179">
          <cell r="A179">
            <v>36670</v>
          </cell>
        </row>
        <row r="180">
          <cell r="A180">
            <v>36671</v>
          </cell>
        </row>
        <row r="181">
          <cell r="A181">
            <v>36672</v>
          </cell>
        </row>
        <row r="182">
          <cell r="A182">
            <v>36673</v>
          </cell>
        </row>
        <row r="183">
          <cell r="A183">
            <v>36674</v>
          </cell>
        </row>
        <row r="184">
          <cell r="A184">
            <v>36675</v>
          </cell>
        </row>
        <row r="185">
          <cell r="A185">
            <v>36676</v>
          </cell>
        </row>
        <row r="186">
          <cell r="A186">
            <v>36677</v>
          </cell>
        </row>
        <row r="187">
          <cell r="A187">
            <v>36678</v>
          </cell>
        </row>
        <row r="188">
          <cell r="A188">
            <v>36679</v>
          </cell>
        </row>
        <row r="189">
          <cell r="A189">
            <v>36680</v>
          </cell>
        </row>
        <row r="190">
          <cell r="A190">
            <v>36681</v>
          </cell>
        </row>
        <row r="191">
          <cell r="A191">
            <v>36682</v>
          </cell>
        </row>
        <row r="192">
          <cell r="A192">
            <v>36683</v>
          </cell>
        </row>
        <row r="193">
          <cell r="A193">
            <v>36684</v>
          </cell>
        </row>
        <row r="194">
          <cell r="A194">
            <v>36685</v>
          </cell>
        </row>
        <row r="195">
          <cell r="A195">
            <v>36686</v>
          </cell>
        </row>
        <row r="196">
          <cell r="A196">
            <v>36687</v>
          </cell>
        </row>
        <row r="197">
          <cell r="A197">
            <v>36688</v>
          </cell>
        </row>
        <row r="198">
          <cell r="A198">
            <v>36689</v>
          </cell>
        </row>
        <row r="199">
          <cell r="A199">
            <v>36690</v>
          </cell>
        </row>
        <row r="200">
          <cell r="A200">
            <v>36691</v>
          </cell>
        </row>
        <row r="201">
          <cell r="A201">
            <v>36692</v>
          </cell>
        </row>
        <row r="202">
          <cell r="A202">
            <v>36693</v>
          </cell>
        </row>
        <row r="203">
          <cell r="A203">
            <v>36694</v>
          </cell>
        </row>
        <row r="204">
          <cell r="A204">
            <v>36695</v>
          </cell>
        </row>
        <row r="205">
          <cell r="A205">
            <v>36696</v>
          </cell>
        </row>
        <row r="206">
          <cell r="A206">
            <v>36697</v>
          </cell>
        </row>
        <row r="207">
          <cell r="A207">
            <v>36698</v>
          </cell>
        </row>
        <row r="208">
          <cell r="A208">
            <v>36699</v>
          </cell>
        </row>
        <row r="209">
          <cell r="A209">
            <v>36700</v>
          </cell>
        </row>
        <row r="210">
          <cell r="A210">
            <v>36701</v>
          </cell>
        </row>
        <row r="211">
          <cell r="A211">
            <v>36702</v>
          </cell>
        </row>
        <row r="212">
          <cell r="A212">
            <v>36703</v>
          </cell>
        </row>
        <row r="213">
          <cell r="A213">
            <v>36704</v>
          </cell>
        </row>
        <row r="214">
          <cell r="A214">
            <v>36705</v>
          </cell>
        </row>
        <row r="215">
          <cell r="A215">
            <v>36706</v>
          </cell>
        </row>
        <row r="216">
          <cell r="A216">
            <v>36707</v>
          </cell>
        </row>
        <row r="217">
          <cell r="A217">
            <v>36708</v>
          </cell>
        </row>
        <row r="218">
          <cell r="A218">
            <v>36709</v>
          </cell>
        </row>
        <row r="219">
          <cell r="A219">
            <v>36710</v>
          </cell>
        </row>
        <row r="220">
          <cell r="A220">
            <v>36711</v>
          </cell>
        </row>
        <row r="221">
          <cell r="A221">
            <v>36712</v>
          </cell>
        </row>
        <row r="222">
          <cell r="A222">
            <v>36713</v>
          </cell>
        </row>
        <row r="223">
          <cell r="A223">
            <v>36714</v>
          </cell>
        </row>
        <row r="224">
          <cell r="A224">
            <v>36715</v>
          </cell>
        </row>
        <row r="225">
          <cell r="A225">
            <v>36716</v>
          </cell>
        </row>
        <row r="226">
          <cell r="A226">
            <v>36717</v>
          </cell>
        </row>
        <row r="227">
          <cell r="A227">
            <v>36718</v>
          </cell>
        </row>
        <row r="228">
          <cell r="A228">
            <v>36719</v>
          </cell>
        </row>
        <row r="229">
          <cell r="A229">
            <v>36720</v>
          </cell>
        </row>
        <row r="230">
          <cell r="A230">
            <v>36721</v>
          </cell>
        </row>
        <row r="231">
          <cell r="A231">
            <v>36722</v>
          </cell>
        </row>
        <row r="232">
          <cell r="A232">
            <v>36723</v>
          </cell>
        </row>
        <row r="233">
          <cell r="A233">
            <v>36724</v>
          </cell>
        </row>
        <row r="234">
          <cell r="A234">
            <v>36725</v>
          </cell>
        </row>
        <row r="235">
          <cell r="A235">
            <v>36726</v>
          </cell>
        </row>
        <row r="236">
          <cell r="A236">
            <v>36727</v>
          </cell>
        </row>
        <row r="237">
          <cell r="A237">
            <v>36728</v>
          </cell>
        </row>
        <row r="238">
          <cell r="A238">
            <v>36729</v>
          </cell>
        </row>
        <row r="239">
          <cell r="A239">
            <v>36730</v>
          </cell>
        </row>
        <row r="240">
          <cell r="A240">
            <v>36731</v>
          </cell>
        </row>
        <row r="241">
          <cell r="A241">
            <v>36732</v>
          </cell>
        </row>
        <row r="242">
          <cell r="A242">
            <v>36733</v>
          </cell>
        </row>
        <row r="243">
          <cell r="A243">
            <v>36734</v>
          </cell>
        </row>
        <row r="244">
          <cell r="A244">
            <v>36735</v>
          </cell>
        </row>
        <row r="245">
          <cell r="A245">
            <v>36736</v>
          </cell>
        </row>
        <row r="246">
          <cell r="A246">
            <v>36737</v>
          </cell>
        </row>
        <row r="247">
          <cell r="A247">
            <v>36738</v>
          </cell>
        </row>
        <row r="248">
          <cell r="A248">
            <v>36739</v>
          </cell>
        </row>
        <row r="249">
          <cell r="A249">
            <v>36740</v>
          </cell>
        </row>
        <row r="250">
          <cell r="A250">
            <v>36741</v>
          </cell>
        </row>
        <row r="251">
          <cell r="A251">
            <v>36742</v>
          </cell>
        </row>
        <row r="252">
          <cell r="A252">
            <v>36743</v>
          </cell>
        </row>
        <row r="253">
          <cell r="A253">
            <v>36744</v>
          </cell>
        </row>
        <row r="254">
          <cell r="A254">
            <v>36745</v>
          </cell>
        </row>
        <row r="255">
          <cell r="A255">
            <v>36746</v>
          </cell>
        </row>
        <row r="256">
          <cell r="A256">
            <v>36747</v>
          </cell>
        </row>
        <row r="257">
          <cell r="A257">
            <v>36748</v>
          </cell>
        </row>
        <row r="258">
          <cell r="A258">
            <v>36749</v>
          </cell>
        </row>
        <row r="259">
          <cell r="A259">
            <v>36750</v>
          </cell>
        </row>
        <row r="260">
          <cell r="A260">
            <v>36751</v>
          </cell>
        </row>
        <row r="261">
          <cell r="A261">
            <v>36752</v>
          </cell>
        </row>
        <row r="262">
          <cell r="A262">
            <v>36753</v>
          </cell>
        </row>
        <row r="263">
          <cell r="A263">
            <v>36754</v>
          </cell>
        </row>
        <row r="264">
          <cell r="A264">
            <v>36755</v>
          </cell>
        </row>
        <row r="265">
          <cell r="A265">
            <v>36756</v>
          </cell>
        </row>
        <row r="266">
          <cell r="A266">
            <v>36757</v>
          </cell>
        </row>
        <row r="267">
          <cell r="A267">
            <v>36758</v>
          </cell>
        </row>
        <row r="268">
          <cell r="A268">
            <v>36759</v>
          </cell>
        </row>
        <row r="269">
          <cell r="A269">
            <v>36760</v>
          </cell>
        </row>
        <row r="270">
          <cell r="A270">
            <v>36761</v>
          </cell>
        </row>
        <row r="271">
          <cell r="A271">
            <v>36762</v>
          </cell>
        </row>
        <row r="272">
          <cell r="A272">
            <v>36763</v>
          </cell>
        </row>
        <row r="273">
          <cell r="A273">
            <v>36764</v>
          </cell>
        </row>
        <row r="274">
          <cell r="A274">
            <v>36765</v>
          </cell>
        </row>
        <row r="275">
          <cell r="A275">
            <v>36766</v>
          </cell>
        </row>
        <row r="276">
          <cell r="A276">
            <v>36767</v>
          </cell>
        </row>
        <row r="277">
          <cell r="A277">
            <v>36768</v>
          </cell>
        </row>
        <row r="278">
          <cell r="A278">
            <v>36769</v>
          </cell>
        </row>
        <row r="279">
          <cell r="A279">
            <v>36770</v>
          </cell>
        </row>
        <row r="280">
          <cell r="A280">
            <v>36771</v>
          </cell>
        </row>
        <row r="281">
          <cell r="A281">
            <v>36772</v>
          </cell>
        </row>
        <row r="282">
          <cell r="A282">
            <v>36773</v>
          </cell>
        </row>
        <row r="283">
          <cell r="A283">
            <v>36774</v>
          </cell>
        </row>
        <row r="284">
          <cell r="A284">
            <v>36775</v>
          </cell>
        </row>
        <row r="285">
          <cell r="A285">
            <v>36776</v>
          </cell>
        </row>
        <row r="286">
          <cell r="A286">
            <v>36777</v>
          </cell>
        </row>
        <row r="287">
          <cell r="A287">
            <v>36778</v>
          </cell>
        </row>
        <row r="288">
          <cell r="A288">
            <v>36779</v>
          </cell>
        </row>
        <row r="289">
          <cell r="A289">
            <v>36780</v>
          </cell>
        </row>
        <row r="290">
          <cell r="A290">
            <v>36781</v>
          </cell>
        </row>
        <row r="291">
          <cell r="A291">
            <v>36782</v>
          </cell>
        </row>
        <row r="292">
          <cell r="A292">
            <v>36783</v>
          </cell>
        </row>
        <row r="293">
          <cell r="A293">
            <v>36784</v>
          </cell>
        </row>
        <row r="294">
          <cell r="A294">
            <v>36785</v>
          </cell>
        </row>
        <row r="295">
          <cell r="A295">
            <v>36786</v>
          </cell>
        </row>
        <row r="296">
          <cell r="A296">
            <v>36787</v>
          </cell>
        </row>
        <row r="297">
          <cell r="A297">
            <v>36788</v>
          </cell>
        </row>
        <row r="298">
          <cell r="A298">
            <v>36789</v>
          </cell>
        </row>
        <row r="299">
          <cell r="A299">
            <v>36790</v>
          </cell>
        </row>
        <row r="300">
          <cell r="A300">
            <v>36791</v>
          </cell>
        </row>
        <row r="301">
          <cell r="A301">
            <v>36792</v>
          </cell>
        </row>
        <row r="302">
          <cell r="A302">
            <v>36793</v>
          </cell>
        </row>
        <row r="303">
          <cell r="A303">
            <v>36794</v>
          </cell>
        </row>
        <row r="304">
          <cell r="A304">
            <v>36795</v>
          </cell>
        </row>
        <row r="305">
          <cell r="A305">
            <v>36796</v>
          </cell>
        </row>
        <row r="306">
          <cell r="A306">
            <v>36797</v>
          </cell>
        </row>
        <row r="307">
          <cell r="A307">
            <v>36798</v>
          </cell>
        </row>
        <row r="308">
          <cell r="A308">
            <v>36799</v>
          </cell>
        </row>
        <row r="309">
          <cell r="A309">
            <v>36800</v>
          </cell>
        </row>
        <row r="310">
          <cell r="A310">
            <v>36801</v>
          </cell>
        </row>
        <row r="311">
          <cell r="A311">
            <v>36802</v>
          </cell>
        </row>
        <row r="312">
          <cell r="A312">
            <v>36803</v>
          </cell>
        </row>
        <row r="313">
          <cell r="A313">
            <v>36804</v>
          </cell>
        </row>
        <row r="314">
          <cell r="A314">
            <v>36805</v>
          </cell>
        </row>
        <row r="315">
          <cell r="A315">
            <v>36806</v>
          </cell>
        </row>
        <row r="316">
          <cell r="A316">
            <v>36807</v>
          </cell>
        </row>
        <row r="317">
          <cell r="A317">
            <v>36808</v>
          </cell>
        </row>
        <row r="318">
          <cell r="A318">
            <v>36809</v>
          </cell>
        </row>
        <row r="319">
          <cell r="A319">
            <v>36810</v>
          </cell>
        </row>
        <row r="320">
          <cell r="A320">
            <v>36811</v>
          </cell>
        </row>
        <row r="321">
          <cell r="A321">
            <v>36812</v>
          </cell>
        </row>
        <row r="322">
          <cell r="A322">
            <v>36813</v>
          </cell>
        </row>
        <row r="323">
          <cell r="A323">
            <v>36814</v>
          </cell>
        </row>
        <row r="324">
          <cell r="A324">
            <v>36815</v>
          </cell>
        </row>
        <row r="325">
          <cell r="A325">
            <v>36816</v>
          </cell>
        </row>
        <row r="326">
          <cell r="A326">
            <v>36817</v>
          </cell>
        </row>
        <row r="327">
          <cell r="A327">
            <v>36818</v>
          </cell>
        </row>
        <row r="328">
          <cell r="A328">
            <v>36819</v>
          </cell>
        </row>
        <row r="329">
          <cell r="A329">
            <v>36820</v>
          </cell>
        </row>
        <row r="330">
          <cell r="A330">
            <v>36821</v>
          </cell>
        </row>
        <row r="331">
          <cell r="A331">
            <v>36822</v>
          </cell>
        </row>
        <row r="332">
          <cell r="A332">
            <v>36823</v>
          </cell>
        </row>
        <row r="333">
          <cell r="A333">
            <v>36824</v>
          </cell>
        </row>
        <row r="334">
          <cell r="A334">
            <v>36825</v>
          </cell>
        </row>
        <row r="335">
          <cell r="A335">
            <v>36826</v>
          </cell>
        </row>
        <row r="336">
          <cell r="A336">
            <v>36827</v>
          </cell>
        </row>
        <row r="337">
          <cell r="A337">
            <v>36828</v>
          </cell>
        </row>
        <row r="338">
          <cell r="A338">
            <v>36829</v>
          </cell>
        </row>
        <row r="339">
          <cell r="A339">
            <v>36830</v>
          </cell>
        </row>
        <row r="340">
          <cell r="A340">
            <v>36831</v>
          </cell>
        </row>
        <row r="341">
          <cell r="A341">
            <v>36832</v>
          </cell>
        </row>
        <row r="342">
          <cell r="A342">
            <v>36833</v>
          </cell>
        </row>
        <row r="343">
          <cell r="A343">
            <v>36834</v>
          </cell>
        </row>
        <row r="344">
          <cell r="A344">
            <v>36835</v>
          </cell>
        </row>
        <row r="345">
          <cell r="A345">
            <v>36836</v>
          </cell>
        </row>
        <row r="346">
          <cell r="A346">
            <v>36837</v>
          </cell>
        </row>
        <row r="347">
          <cell r="A347">
            <v>36838</v>
          </cell>
        </row>
        <row r="348">
          <cell r="A348">
            <v>36839</v>
          </cell>
        </row>
        <row r="349">
          <cell r="A349">
            <v>36840</v>
          </cell>
        </row>
        <row r="350">
          <cell r="A350">
            <v>36841</v>
          </cell>
        </row>
        <row r="351">
          <cell r="A351">
            <v>36842</v>
          </cell>
        </row>
        <row r="352">
          <cell r="A352">
            <v>36843</v>
          </cell>
        </row>
        <row r="353">
          <cell r="A353">
            <v>36844</v>
          </cell>
        </row>
        <row r="354">
          <cell r="A354">
            <v>36845</v>
          </cell>
        </row>
        <row r="355">
          <cell r="A355">
            <v>36846</v>
          </cell>
        </row>
        <row r="356">
          <cell r="A356">
            <v>36847</v>
          </cell>
        </row>
        <row r="357">
          <cell r="A357">
            <v>36848</v>
          </cell>
        </row>
        <row r="358">
          <cell r="A358">
            <v>36849</v>
          </cell>
        </row>
        <row r="359">
          <cell r="A359">
            <v>36850</v>
          </cell>
        </row>
        <row r="360">
          <cell r="A360">
            <v>36851</v>
          </cell>
        </row>
        <row r="361">
          <cell r="A361">
            <v>36852</v>
          </cell>
        </row>
        <row r="362">
          <cell r="A362">
            <v>36853</v>
          </cell>
        </row>
        <row r="363">
          <cell r="A363">
            <v>36854</v>
          </cell>
        </row>
        <row r="364">
          <cell r="A364">
            <v>36855</v>
          </cell>
        </row>
        <row r="365">
          <cell r="A365">
            <v>36856</v>
          </cell>
        </row>
        <row r="366">
          <cell r="A366">
            <v>36857</v>
          </cell>
        </row>
        <row r="367">
          <cell r="A367">
            <v>36858</v>
          </cell>
        </row>
        <row r="368">
          <cell r="A368">
            <v>36859</v>
          </cell>
        </row>
        <row r="369">
          <cell r="A369">
            <v>36860</v>
          </cell>
        </row>
        <row r="370">
          <cell r="A370">
            <v>36861</v>
          </cell>
        </row>
        <row r="371">
          <cell r="A371">
            <v>36862</v>
          </cell>
        </row>
        <row r="372">
          <cell r="A372">
            <v>36863</v>
          </cell>
        </row>
        <row r="373">
          <cell r="A373">
            <v>36864</v>
          </cell>
        </row>
        <row r="374">
          <cell r="A374">
            <v>36865</v>
          </cell>
        </row>
        <row r="375">
          <cell r="A375">
            <v>36866</v>
          </cell>
        </row>
        <row r="376">
          <cell r="A376">
            <v>36867</v>
          </cell>
        </row>
        <row r="377">
          <cell r="A377">
            <v>36868</v>
          </cell>
        </row>
        <row r="378">
          <cell r="A378">
            <v>36869</v>
          </cell>
        </row>
        <row r="379">
          <cell r="A379">
            <v>36870</v>
          </cell>
        </row>
        <row r="380">
          <cell r="A380">
            <v>36871</v>
          </cell>
        </row>
        <row r="381">
          <cell r="A381">
            <v>36872</v>
          </cell>
        </row>
        <row r="382">
          <cell r="A382">
            <v>36873</v>
          </cell>
        </row>
        <row r="383">
          <cell r="A383">
            <v>36874</v>
          </cell>
        </row>
        <row r="384">
          <cell r="A384">
            <v>36875</v>
          </cell>
        </row>
        <row r="385">
          <cell r="A385">
            <v>36876</v>
          </cell>
        </row>
        <row r="386">
          <cell r="A386">
            <v>36877</v>
          </cell>
        </row>
        <row r="387">
          <cell r="A387">
            <v>36878</v>
          </cell>
        </row>
        <row r="388">
          <cell r="A388">
            <v>36879</v>
          </cell>
        </row>
        <row r="389">
          <cell r="A389">
            <v>36880</v>
          </cell>
        </row>
        <row r="390">
          <cell r="A390">
            <v>36881</v>
          </cell>
        </row>
        <row r="391">
          <cell r="A391">
            <v>36882</v>
          </cell>
        </row>
        <row r="392">
          <cell r="A392">
            <v>36883</v>
          </cell>
        </row>
        <row r="393">
          <cell r="A393">
            <v>36884</v>
          </cell>
        </row>
        <row r="394">
          <cell r="A394">
            <v>36885</v>
          </cell>
        </row>
        <row r="395">
          <cell r="A395">
            <v>36886</v>
          </cell>
        </row>
        <row r="396">
          <cell r="A396">
            <v>36887</v>
          </cell>
        </row>
        <row r="397">
          <cell r="A397">
            <v>36888</v>
          </cell>
        </row>
        <row r="398">
          <cell r="A398">
            <v>36889</v>
          </cell>
        </row>
        <row r="399">
          <cell r="A399">
            <v>36890</v>
          </cell>
        </row>
        <row r="400">
          <cell r="A400">
            <v>36891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A2" t="str">
            <v>Date</v>
          </cell>
          <cell r="B2" t="str">
            <v>Overland Trail</v>
          </cell>
          <cell r="C2" t="str">
            <v>CIG Muddy Creek</v>
          </cell>
          <cell r="D2" t="str">
            <v>Questar Muddy Creek</v>
          </cell>
          <cell r="E2" t="str">
            <v>Anschutz Plant</v>
          </cell>
          <cell r="F2" t="str">
            <v>Painter Plant</v>
          </cell>
          <cell r="G2" t="str">
            <v>Whitney Canyon</v>
          </cell>
          <cell r="H2" t="str">
            <v>Carter Creek</v>
          </cell>
          <cell r="I2" t="str">
            <v>NWPL Muddy Creek</v>
          </cell>
          <cell r="J2" t="str">
            <v>Opal Plant</v>
          </cell>
          <cell r="K2" t="str">
            <v>Primm SWG</v>
          </cell>
          <cell r="L2" t="str">
            <v>Blue Diamond</v>
          </cell>
          <cell r="M2" t="str">
            <v>Harry Allen</v>
          </cell>
          <cell r="N2" t="str">
            <v>Pecos SWG</v>
          </cell>
          <cell r="O2" t="str">
            <v>Lone Mtn.</v>
          </cell>
          <cell r="P2" t="str">
            <v>Dagget PG&amp;E</v>
          </cell>
          <cell r="Q2" t="str">
            <v>Apex SWG</v>
          </cell>
        </row>
        <row r="3">
          <cell r="A3">
            <v>36495</v>
          </cell>
          <cell r="B3">
            <v>131600</v>
          </cell>
          <cell r="C3">
            <v>132500</v>
          </cell>
          <cell r="D3">
            <v>185950</v>
          </cell>
          <cell r="E3">
            <v>18485</v>
          </cell>
          <cell r="F3">
            <v>67747</v>
          </cell>
          <cell r="G3">
            <v>90266</v>
          </cell>
          <cell r="H3">
            <v>58000</v>
          </cell>
          <cell r="I3">
            <v>344225</v>
          </cell>
          <cell r="J3">
            <v>60631</v>
          </cell>
          <cell r="K3">
            <v>6352</v>
          </cell>
          <cell r="L3">
            <v>246558</v>
          </cell>
          <cell r="M3">
            <v>140000</v>
          </cell>
          <cell r="N3">
            <v>23200</v>
          </cell>
          <cell r="O3">
            <v>107000</v>
          </cell>
          <cell r="P3">
            <v>0</v>
          </cell>
          <cell r="Q3">
            <v>53036</v>
          </cell>
        </row>
        <row r="4">
          <cell r="A4">
            <v>36496</v>
          </cell>
          <cell r="B4">
            <v>131600</v>
          </cell>
          <cell r="C4">
            <v>135870</v>
          </cell>
          <cell r="D4">
            <v>182200</v>
          </cell>
          <cell r="E4">
            <v>18485</v>
          </cell>
          <cell r="F4">
            <v>67987</v>
          </cell>
          <cell r="G4">
            <v>88493</v>
          </cell>
          <cell r="H4">
            <v>59500</v>
          </cell>
          <cell r="I4">
            <v>378663</v>
          </cell>
          <cell r="J4">
            <v>29963</v>
          </cell>
          <cell r="K4">
            <v>6352</v>
          </cell>
          <cell r="L4">
            <v>231225</v>
          </cell>
          <cell r="M4">
            <v>140000</v>
          </cell>
          <cell r="N4">
            <v>23200</v>
          </cell>
          <cell r="O4">
            <v>107000</v>
          </cell>
          <cell r="P4">
            <v>0</v>
          </cell>
          <cell r="Q4">
            <v>53037</v>
          </cell>
        </row>
        <row r="5">
          <cell r="A5">
            <v>36497</v>
          </cell>
          <cell r="B5">
            <v>131600</v>
          </cell>
          <cell r="C5">
            <v>135250</v>
          </cell>
          <cell r="D5">
            <v>187200</v>
          </cell>
          <cell r="E5">
            <v>20485</v>
          </cell>
          <cell r="F5">
            <v>66743</v>
          </cell>
          <cell r="G5">
            <v>104760</v>
          </cell>
          <cell r="H5">
            <v>59500</v>
          </cell>
          <cell r="I5">
            <v>360453</v>
          </cell>
          <cell r="J5">
            <v>53862</v>
          </cell>
          <cell r="K5">
            <v>6352</v>
          </cell>
          <cell r="L5">
            <v>226777</v>
          </cell>
          <cell r="M5">
            <v>140000</v>
          </cell>
          <cell r="N5">
            <v>23200</v>
          </cell>
          <cell r="O5">
            <v>107000</v>
          </cell>
          <cell r="P5">
            <v>36653</v>
          </cell>
          <cell r="Q5">
            <v>30548</v>
          </cell>
        </row>
        <row r="6">
          <cell r="A6">
            <v>36498</v>
          </cell>
          <cell r="B6">
            <v>130600</v>
          </cell>
          <cell r="C6">
            <v>135250</v>
          </cell>
          <cell r="D6">
            <v>187200</v>
          </cell>
          <cell r="E6">
            <v>34479</v>
          </cell>
          <cell r="F6">
            <v>67286</v>
          </cell>
          <cell r="G6">
            <v>101945</v>
          </cell>
          <cell r="H6">
            <v>59500</v>
          </cell>
          <cell r="I6">
            <v>354956</v>
          </cell>
          <cell r="J6">
            <v>66144</v>
          </cell>
          <cell r="K6">
            <v>6352</v>
          </cell>
          <cell r="L6">
            <v>257436</v>
          </cell>
          <cell r="M6">
            <v>140000</v>
          </cell>
          <cell r="N6">
            <v>23200</v>
          </cell>
          <cell r="O6">
            <v>107000</v>
          </cell>
          <cell r="P6">
            <v>1177</v>
          </cell>
          <cell r="Q6">
            <v>31743</v>
          </cell>
        </row>
        <row r="7">
          <cell r="A7">
            <v>36499</v>
          </cell>
          <cell r="B7">
            <v>130600</v>
          </cell>
          <cell r="C7">
            <v>135250</v>
          </cell>
          <cell r="D7">
            <v>184183</v>
          </cell>
          <cell r="E7">
            <v>17813</v>
          </cell>
          <cell r="F7">
            <v>67987</v>
          </cell>
          <cell r="G7">
            <v>103059</v>
          </cell>
          <cell r="H7">
            <v>59500</v>
          </cell>
          <cell r="I7">
            <v>385311</v>
          </cell>
          <cell r="J7">
            <v>973</v>
          </cell>
          <cell r="K7">
            <v>6352</v>
          </cell>
          <cell r="L7">
            <v>260234</v>
          </cell>
          <cell r="M7">
            <v>140000</v>
          </cell>
          <cell r="N7">
            <v>23200</v>
          </cell>
          <cell r="O7">
            <v>107000</v>
          </cell>
          <cell r="P7">
            <v>0</v>
          </cell>
          <cell r="Q7">
            <v>27038</v>
          </cell>
        </row>
        <row r="8">
          <cell r="A8">
            <v>36500</v>
          </cell>
          <cell r="B8">
            <v>130600</v>
          </cell>
          <cell r="C8">
            <v>135250</v>
          </cell>
          <cell r="D8">
            <v>184183</v>
          </cell>
          <cell r="E8">
            <v>17813</v>
          </cell>
          <cell r="F8">
            <v>67987</v>
          </cell>
          <cell r="G8">
            <v>103059</v>
          </cell>
          <cell r="H8">
            <v>59500</v>
          </cell>
          <cell r="I8">
            <v>385311</v>
          </cell>
          <cell r="J8">
            <v>9717</v>
          </cell>
          <cell r="K8">
            <v>6352</v>
          </cell>
          <cell r="L8">
            <v>258750</v>
          </cell>
          <cell r="M8">
            <v>140000</v>
          </cell>
          <cell r="N8">
            <v>23200</v>
          </cell>
          <cell r="O8">
            <v>107000</v>
          </cell>
          <cell r="P8">
            <v>0</v>
          </cell>
          <cell r="Q8">
            <v>29555</v>
          </cell>
        </row>
        <row r="9">
          <cell r="A9">
            <v>36501</v>
          </cell>
          <cell r="B9">
            <v>130600</v>
          </cell>
          <cell r="C9">
            <v>137500</v>
          </cell>
          <cell r="D9">
            <v>76279</v>
          </cell>
          <cell r="E9">
            <v>5298</v>
          </cell>
          <cell r="F9">
            <v>66074</v>
          </cell>
          <cell r="G9">
            <v>74928</v>
          </cell>
          <cell r="H9">
            <v>59500</v>
          </cell>
          <cell r="I9">
            <v>403600</v>
          </cell>
          <cell r="J9">
            <v>181276</v>
          </cell>
          <cell r="K9">
            <v>6352</v>
          </cell>
          <cell r="L9">
            <v>258056</v>
          </cell>
          <cell r="M9">
            <v>137007</v>
          </cell>
          <cell r="N9">
            <v>23200</v>
          </cell>
          <cell r="O9">
            <v>107000</v>
          </cell>
          <cell r="P9">
            <v>33054</v>
          </cell>
          <cell r="Q9">
            <v>26154</v>
          </cell>
        </row>
        <row r="10">
          <cell r="A10">
            <v>36502</v>
          </cell>
          <cell r="B10">
            <v>130600</v>
          </cell>
          <cell r="C10">
            <v>137500</v>
          </cell>
          <cell r="D10">
            <v>93190</v>
          </cell>
          <cell r="E10">
            <v>17359</v>
          </cell>
          <cell r="F10">
            <v>63151</v>
          </cell>
          <cell r="G10">
            <v>59758</v>
          </cell>
          <cell r="H10">
            <v>61500</v>
          </cell>
          <cell r="I10">
            <v>403600</v>
          </cell>
          <cell r="J10">
            <v>172911</v>
          </cell>
          <cell r="K10">
            <v>6352</v>
          </cell>
          <cell r="L10">
            <v>256156</v>
          </cell>
          <cell r="M10">
            <v>135000</v>
          </cell>
          <cell r="N10">
            <v>23200</v>
          </cell>
          <cell r="O10">
            <v>107000</v>
          </cell>
          <cell r="P10">
            <v>42315</v>
          </cell>
          <cell r="Q10">
            <v>0</v>
          </cell>
        </row>
        <row r="11">
          <cell r="A11">
            <v>36503</v>
          </cell>
          <cell r="B11">
            <v>130600</v>
          </cell>
          <cell r="C11">
            <v>132025</v>
          </cell>
          <cell r="D11">
            <v>187118</v>
          </cell>
          <cell r="E11">
            <v>25182</v>
          </cell>
          <cell r="F11">
            <v>88587</v>
          </cell>
          <cell r="G11">
            <v>81752</v>
          </cell>
          <cell r="H11">
            <v>61500</v>
          </cell>
          <cell r="I11">
            <v>393072</v>
          </cell>
          <cell r="J11">
            <v>1601</v>
          </cell>
          <cell r="K11">
            <v>6352</v>
          </cell>
          <cell r="L11">
            <v>248225</v>
          </cell>
          <cell r="M11">
            <v>135000</v>
          </cell>
          <cell r="N11">
            <v>23200</v>
          </cell>
          <cell r="O11">
            <v>107000</v>
          </cell>
          <cell r="P11">
            <v>16567</v>
          </cell>
          <cell r="Q11">
            <v>0</v>
          </cell>
        </row>
        <row r="12">
          <cell r="A12">
            <v>36504</v>
          </cell>
          <cell r="B12">
            <v>130600</v>
          </cell>
          <cell r="C12">
            <v>134500</v>
          </cell>
          <cell r="D12">
            <v>182402</v>
          </cell>
          <cell r="E12">
            <v>18670</v>
          </cell>
          <cell r="F12">
            <v>86674</v>
          </cell>
          <cell r="G12">
            <v>92963</v>
          </cell>
          <cell r="H12">
            <v>61500</v>
          </cell>
          <cell r="I12">
            <v>391819</v>
          </cell>
          <cell r="J12">
            <v>6927</v>
          </cell>
          <cell r="K12">
            <v>6352</v>
          </cell>
          <cell r="L12">
            <v>228149</v>
          </cell>
          <cell r="M12">
            <v>135587</v>
          </cell>
          <cell r="N12">
            <v>23200</v>
          </cell>
          <cell r="O12">
            <v>107000</v>
          </cell>
          <cell r="P12">
            <v>24061</v>
          </cell>
          <cell r="Q12">
            <v>0</v>
          </cell>
        </row>
        <row r="13">
          <cell r="A13">
            <v>36505</v>
          </cell>
          <cell r="B13">
            <v>130600</v>
          </cell>
          <cell r="C13">
            <v>130502</v>
          </cell>
          <cell r="D13">
            <v>177130</v>
          </cell>
          <cell r="E13">
            <v>19173</v>
          </cell>
          <cell r="F13">
            <v>88587</v>
          </cell>
          <cell r="G13">
            <v>101643</v>
          </cell>
          <cell r="H13">
            <v>62500</v>
          </cell>
          <cell r="I13">
            <v>403600</v>
          </cell>
          <cell r="J13">
            <v>0</v>
          </cell>
          <cell r="K13">
            <v>6352</v>
          </cell>
          <cell r="L13">
            <v>245867</v>
          </cell>
          <cell r="M13">
            <v>140000</v>
          </cell>
          <cell r="N13">
            <v>23700</v>
          </cell>
          <cell r="O13">
            <v>107000</v>
          </cell>
          <cell r="P13">
            <v>41096</v>
          </cell>
          <cell r="Q13">
            <v>35538</v>
          </cell>
        </row>
        <row r="14">
          <cell r="A14">
            <v>36506</v>
          </cell>
          <cell r="B14">
            <v>130600</v>
          </cell>
          <cell r="C14">
            <v>130502</v>
          </cell>
          <cell r="D14">
            <v>177130</v>
          </cell>
          <cell r="E14">
            <v>25070</v>
          </cell>
          <cell r="F14">
            <v>88587</v>
          </cell>
          <cell r="G14">
            <v>101643</v>
          </cell>
          <cell r="H14">
            <v>62500</v>
          </cell>
          <cell r="I14">
            <v>403600</v>
          </cell>
          <cell r="J14">
            <v>0</v>
          </cell>
          <cell r="K14">
            <v>6352</v>
          </cell>
          <cell r="L14">
            <v>245867</v>
          </cell>
          <cell r="M14">
            <v>140000</v>
          </cell>
          <cell r="N14">
            <v>23700</v>
          </cell>
          <cell r="O14">
            <v>107000</v>
          </cell>
          <cell r="P14">
            <v>55577</v>
          </cell>
          <cell r="Q14">
            <v>35538</v>
          </cell>
        </row>
        <row r="15">
          <cell r="A15">
            <v>36507</v>
          </cell>
          <cell r="B15">
            <v>130600</v>
          </cell>
          <cell r="C15">
            <v>130502</v>
          </cell>
          <cell r="D15">
            <v>182130</v>
          </cell>
          <cell r="E15">
            <v>19173</v>
          </cell>
          <cell r="F15">
            <v>88587</v>
          </cell>
          <cell r="G15">
            <v>101643</v>
          </cell>
          <cell r="H15">
            <v>62500</v>
          </cell>
          <cell r="I15">
            <v>403600</v>
          </cell>
          <cell r="J15">
            <v>0</v>
          </cell>
          <cell r="K15">
            <v>6352</v>
          </cell>
          <cell r="L15">
            <v>230867</v>
          </cell>
          <cell r="M15">
            <v>140000</v>
          </cell>
          <cell r="N15">
            <v>23700</v>
          </cell>
          <cell r="O15">
            <v>107000</v>
          </cell>
          <cell r="P15">
            <v>55577</v>
          </cell>
          <cell r="Q15">
            <v>38047</v>
          </cell>
        </row>
        <row r="16">
          <cell r="A16">
            <v>36508</v>
          </cell>
          <cell r="B16">
            <v>130600</v>
          </cell>
          <cell r="C16">
            <v>127455</v>
          </cell>
          <cell r="D16">
            <v>187118</v>
          </cell>
          <cell r="E16">
            <v>18988</v>
          </cell>
          <cell r="F16">
            <v>87987</v>
          </cell>
          <cell r="G16">
            <v>117622</v>
          </cell>
          <cell r="H16">
            <v>62500</v>
          </cell>
          <cell r="I16">
            <v>370541</v>
          </cell>
          <cell r="J16">
            <v>0</v>
          </cell>
          <cell r="K16">
            <v>6352</v>
          </cell>
          <cell r="L16">
            <v>209684</v>
          </cell>
          <cell r="M16">
            <v>137000</v>
          </cell>
          <cell r="N16">
            <v>23700</v>
          </cell>
          <cell r="O16">
            <v>107000</v>
          </cell>
          <cell r="P16">
            <v>24996</v>
          </cell>
          <cell r="Q16">
            <v>33049</v>
          </cell>
        </row>
        <row r="17">
          <cell r="A17">
            <v>36509</v>
          </cell>
          <cell r="B17">
            <v>130600</v>
          </cell>
          <cell r="C17">
            <v>137500</v>
          </cell>
          <cell r="D17">
            <v>187118</v>
          </cell>
          <cell r="E17">
            <v>22969</v>
          </cell>
          <cell r="F17">
            <v>87987</v>
          </cell>
          <cell r="G17">
            <v>126684</v>
          </cell>
          <cell r="H17">
            <v>62500</v>
          </cell>
          <cell r="I17">
            <v>372274</v>
          </cell>
          <cell r="J17">
            <v>0</v>
          </cell>
          <cell r="K17">
            <v>6352</v>
          </cell>
          <cell r="L17">
            <v>182669</v>
          </cell>
          <cell r="M17">
            <v>135000</v>
          </cell>
          <cell r="N17">
            <v>23700</v>
          </cell>
          <cell r="O17">
            <v>107000</v>
          </cell>
          <cell r="P17">
            <v>0</v>
          </cell>
          <cell r="Q17">
            <v>33049</v>
          </cell>
        </row>
        <row r="18">
          <cell r="A18">
            <v>36510</v>
          </cell>
          <cell r="B18">
            <v>130600</v>
          </cell>
          <cell r="C18">
            <v>136632</v>
          </cell>
          <cell r="D18">
            <v>187118</v>
          </cell>
          <cell r="E18">
            <v>20266</v>
          </cell>
          <cell r="F18">
            <v>84161</v>
          </cell>
          <cell r="G18">
            <v>111634</v>
          </cell>
          <cell r="H18">
            <v>63500</v>
          </cell>
          <cell r="I18">
            <v>403600</v>
          </cell>
          <cell r="J18">
            <v>0</v>
          </cell>
          <cell r="K18">
            <v>6352</v>
          </cell>
          <cell r="L18">
            <v>173817</v>
          </cell>
          <cell r="M18">
            <v>128636</v>
          </cell>
          <cell r="N18">
            <v>23700</v>
          </cell>
          <cell r="O18">
            <v>107000</v>
          </cell>
          <cell r="P18">
            <v>33964</v>
          </cell>
          <cell r="Q18">
            <v>12660</v>
          </cell>
        </row>
        <row r="19">
          <cell r="A19">
            <v>36511</v>
          </cell>
          <cell r="B19">
            <v>130600</v>
          </cell>
          <cell r="C19">
            <v>137500</v>
          </cell>
          <cell r="D19">
            <v>187118</v>
          </cell>
          <cell r="E19">
            <v>18778</v>
          </cell>
          <cell r="F19">
            <v>86977</v>
          </cell>
          <cell r="G19">
            <v>113241</v>
          </cell>
          <cell r="H19">
            <v>68500</v>
          </cell>
          <cell r="I19">
            <v>386738</v>
          </cell>
          <cell r="J19">
            <v>0</v>
          </cell>
          <cell r="K19">
            <v>6352</v>
          </cell>
          <cell r="L19">
            <v>148348</v>
          </cell>
          <cell r="M19">
            <v>135000</v>
          </cell>
          <cell r="N19">
            <v>23700</v>
          </cell>
          <cell r="O19">
            <v>107000</v>
          </cell>
          <cell r="P19">
            <v>48701</v>
          </cell>
          <cell r="Q19">
            <v>17495</v>
          </cell>
        </row>
        <row r="20">
          <cell r="A20">
            <v>36512</v>
          </cell>
          <cell r="B20">
            <v>130600</v>
          </cell>
          <cell r="C20">
            <v>137500</v>
          </cell>
          <cell r="D20">
            <v>187118</v>
          </cell>
          <cell r="E20">
            <v>18778</v>
          </cell>
          <cell r="F20">
            <v>86977</v>
          </cell>
          <cell r="G20">
            <v>113241</v>
          </cell>
          <cell r="H20">
            <v>68500</v>
          </cell>
          <cell r="I20">
            <v>386738</v>
          </cell>
          <cell r="J20">
            <v>0</v>
          </cell>
          <cell r="K20">
            <v>6352</v>
          </cell>
          <cell r="L20">
            <v>148348</v>
          </cell>
          <cell r="M20">
            <v>135000</v>
          </cell>
          <cell r="N20">
            <v>23700</v>
          </cell>
          <cell r="O20">
            <v>107000</v>
          </cell>
          <cell r="P20">
            <v>48701</v>
          </cell>
          <cell r="Q20">
            <v>17495</v>
          </cell>
        </row>
        <row r="21">
          <cell r="A21">
            <v>36513</v>
          </cell>
          <cell r="B21">
            <v>130600</v>
          </cell>
          <cell r="C21">
            <v>137500</v>
          </cell>
          <cell r="D21">
            <v>187118</v>
          </cell>
          <cell r="E21">
            <v>18778</v>
          </cell>
          <cell r="F21">
            <v>86977</v>
          </cell>
          <cell r="G21">
            <v>113241</v>
          </cell>
          <cell r="H21">
            <v>68500</v>
          </cell>
          <cell r="I21">
            <v>386738</v>
          </cell>
          <cell r="J21">
            <v>0</v>
          </cell>
          <cell r="K21">
            <v>6352</v>
          </cell>
          <cell r="L21">
            <v>148348</v>
          </cell>
          <cell r="M21">
            <v>135000</v>
          </cell>
          <cell r="N21">
            <v>23700</v>
          </cell>
          <cell r="O21">
            <v>107000</v>
          </cell>
          <cell r="P21">
            <v>48701</v>
          </cell>
          <cell r="Q21">
            <v>17495</v>
          </cell>
        </row>
        <row r="22">
          <cell r="A22">
            <v>36514</v>
          </cell>
          <cell r="B22">
            <v>130600</v>
          </cell>
          <cell r="C22">
            <v>137500</v>
          </cell>
          <cell r="D22">
            <v>187118</v>
          </cell>
          <cell r="E22">
            <v>29005</v>
          </cell>
          <cell r="F22">
            <v>87987</v>
          </cell>
          <cell r="G22">
            <v>118388</v>
          </cell>
          <cell r="H22">
            <v>63500</v>
          </cell>
          <cell r="I22">
            <v>376727</v>
          </cell>
          <cell r="J22">
            <v>0</v>
          </cell>
          <cell r="K22">
            <v>6352</v>
          </cell>
          <cell r="L22">
            <v>228069</v>
          </cell>
          <cell r="M22">
            <v>140000</v>
          </cell>
          <cell r="N22">
            <v>23700</v>
          </cell>
          <cell r="O22">
            <v>107000</v>
          </cell>
          <cell r="P22">
            <v>118576</v>
          </cell>
          <cell r="Q22">
            <v>17528</v>
          </cell>
        </row>
        <row r="23">
          <cell r="A23">
            <v>36515</v>
          </cell>
          <cell r="B23">
            <v>130600</v>
          </cell>
          <cell r="C23">
            <v>137500</v>
          </cell>
          <cell r="D23">
            <v>187118</v>
          </cell>
          <cell r="E23">
            <v>18488</v>
          </cell>
          <cell r="F23">
            <v>86074</v>
          </cell>
          <cell r="G23">
            <v>133604</v>
          </cell>
          <cell r="H23">
            <v>61500</v>
          </cell>
          <cell r="I23">
            <v>348108</v>
          </cell>
          <cell r="J23">
            <v>0</v>
          </cell>
          <cell r="K23">
            <v>6352</v>
          </cell>
          <cell r="L23">
            <v>217860</v>
          </cell>
          <cell r="M23">
            <v>140000</v>
          </cell>
          <cell r="N23">
            <v>24900</v>
          </cell>
          <cell r="O23">
            <v>107000</v>
          </cell>
          <cell r="P23">
            <v>36285</v>
          </cell>
          <cell r="Q23">
            <v>23786</v>
          </cell>
        </row>
        <row r="24">
          <cell r="A24">
            <v>36516</v>
          </cell>
          <cell r="B24">
            <v>130600</v>
          </cell>
          <cell r="C24">
            <v>137500</v>
          </cell>
          <cell r="D24">
            <v>187118</v>
          </cell>
          <cell r="E24">
            <v>18943</v>
          </cell>
          <cell r="F24">
            <v>87987</v>
          </cell>
          <cell r="G24">
            <v>128838</v>
          </cell>
          <cell r="H24">
            <v>64600</v>
          </cell>
          <cell r="I24">
            <v>333284</v>
          </cell>
          <cell r="J24">
            <v>4361</v>
          </cell>
          <cell r="K24">
            <v>6352</v>
          </cell>
          <cell r="L24">
            <v>163867</v>
          </cell>
          <cell r="M24">
            <v>140000</v>
          </cell>
          <cell r="N24">
            <v>25200</v>
          </cell>
          <cell r="O24">
            <v>107000</v>
          </cell>
          <cell r="P24">
            <v>53827</v>
          </cell>
          <cell r="Q24">
            <v>1631</v>
          </cell>
        </row>
        <row r="25">
          <cell r="A25">
            <v>36517</v>
          </cell>
          <cell r="B25">
            <v>130600</v>
          </cell>
          <cell r="C25">
            <v>137500</v>
          </cell>
          <cell r="D25">
            <v>186968</v>
          </cell>
          <cell r="E25">
            <v>18071</v>
          </cell>
          <cell r="F25">
            <v>87987</v>
          </cell>
          <cell r="G25">
            <v>122770</v>
          </cell>
          <cell r="H25">
            <v>62102</v>
          </cell>
          <cell r="I25">
            <v>356618</v>
          </cell>
          <cell r="J25">
            <v>7687</v>
          </cell>
          <cell r="K25">
            <v>6352</v>
          </cell>
          <cell r="L25">
            <v>222773</v>
          </cell>
          <cell r="M25">
            <v>140000</v>
          </cell>
          <cell r="N25">
            <v>25200</v>
          </cell>
          <cell r="O25">
            <v>107000</v>
          </cell>
          <cell r="P25">
            <v>67876</v>
          </cell>
          <cell r="Q25">
            <v>23820</v>
          </cell>
        </row>
        <row r="26">
          <cell r="A26">
            <v>36518</v>
          </cell>
          <cell r="B26">
            <v>130600</v>
          </cell>
          <cell r="C26">
            <v>137500</v>
          </cell>
          <cell r="D26">
            <v>186968</v>
          </cell>
          <cell r="E26">
            <v>18071</v>
          </cell>
          <cell r="F26">
            <v>87987</v>
          </cell>
          <cell r="G26">
            <v>122770</v>
          </cell>
          <cell r="H26">
            <v>62102</v>
          </cell>
          <cell r="I26">
            <v>356618</v>
          </cell>
          <cell r="J26">
            <v>7687</v>
          </cell>
          <cell r="K26">
            <v>6352</v>
          </cell>
          <cell r="L26">
            <v>222773</v>
          </cell>
          <cell r="M26">
            <v>140000</v>
          </cell>
          <cell r="N26">
            <v>25200</v>
          </cell>
          <cell r="O26">
            <v>107000</v>
          </cell>
          <cell r="P26">
            <v>67876</v>
          </cell>
          <cell r="Q26">
            <v>23820</v>
          </cell>
        </row>
        <row r="27">
          <cell r="A27">
            <v>36519</v>
          </cell>
          <cell r="B27">
            <v>130600</v>
          </cell>
          <cell r="C27">
            <v>137500</v>
          </cell>
          <cell r="D27">
            <v>186968</v>
          </cell>
          <cell r="E27">
            <v>18071</v>
          </cell>
          <cell r="F27">
            <v>87987</v>
          </cell>
          <cell r="G27">
            <v>122770</v>
          </cell>
          <cell r="H27">
            <v>62102</v>
          </cell>
          <cell r="I27">
            <v>356618</v>
          </cell>
          <cell r="J27">
            <v>7687</v>
          </cell>
          <cell r="K27">
            <v>6352</v>
          </cell>
          <cell r="L27">
            <v>222773</v>
          </cell>
          <cell r="M27">
            <v>140000</v>
          </cell>
          <cell r="N27">
            <v>25200</v>
          </cell>
          <cell r="O27">
            <v>107000</v>
          </cell>
          <cell r="P27">
            <v>67876</v>
          </cell>
          <cell r="Q27">
            <v>23820</v>
          </cell>
        </row>
        <row r="28">
          <cell r="A28">
            <v>36520</v>
          </cell>
          <cell r="B28">
            <v>130600</v>
          </cell>
          <cell r="C28">
            <v>137500</v>
          </cell>
          <cell r="D28">
            <v>186968</v>
          </cell>
          <cell r="E28">
            <v>18071</v>
          </cell>
          <cell r="F28">
            <v>87987</v>
          </cell>
          <cell r="G28">
            <v>122770</v>
          </cell>
          <cell r="H28">
            <v>62102</v>
          </cell>
          <cell r="I28">
            <v>356618</v>
          </cell>
          <cell r="J28">
            <v>7687</v>
          </cell>
          <cell r="K28">
            <v>6352</v>
          </cell>
          <cell r="L28">
            <v>222773</v>
          </cell>
          <cell r="M28">
            <v>140000</v>
          </cell>
          <cell r="N28">
            <v>25200</v>
          </cell>
          <cell r="O28">
            <v>107000</v>
          </cell>
          <cell r="P28">
            <v>67876</v>
          </cell>
          <cell r="Q28">
            <v>23820</v>
          </cell>
        </row>
        <row r="29">
          <cell r="A29">
            <v>36521</v>
          </cell>
          <cell r="B29">
            <v>130600</v>
          </cell>
          <cell r="C29">
            <v>124420</v>
          </cell>
          <cell r="D29">
            <v>186533</v>
          </cell>
          <cell r="E29">
            <v>18071</v>
          </cell>
          <cell r="F29">
            <v>86074</v>
          </cell>
          <cell r="G29">
            <v>127447</v>
          </cell>
          <cell r="H29">
            <v>61500</v>
          </cell>
          <cell r="I29">
            <v>352753</v>
          </cell>
          <cell r="J29">
            <v>8232</v>
          </cell>
          <cell r="K29">
            <v>6352</v>
          </cell>
          <cell r="L29">
            <v>227868</v>
          </cell>
          <cell r="M29">
            <v>140000</v>
          </cell>
          <cell r="N29">
            <v>23700</v>
          </cell>
          <cell r="O29">
            <v>107000</v>
          </cell>
          <cell r="P29">
            <v>58052</v>
          </cell>
          <cell r="Q29">
            <v>19792</v>
          </cell>
        </row>
        <row r="30">
          <cell r="A30">
            <v>36522</v>
          </cell>
          <cell r="B30">
            <v>130600</v>
          </cell>
          <cell r="C30">
            <v>131645</v>
          </cell>
          <cell r="D30">
            <v>180182</v>
          </cell>
          <cell r="E30">
            <v>18071</v>
          </cell>
          <cell r="F30">
            <v>87987</v>
          </cell>
          <cell r="G30">
            <v>102491</v>
          </cell>
          <cell r="H30">
            <v>61500</v>
          </cell>
          <cell r="I30">
            <v>383704</v>
          </cell>
          <cell r="J30">
            <v>1042</v>
          </cell>
          <cell r="K30">
            <v>6352</v>
          </cell>
          <cell r="L30">
            <v>214372</v>
          </cell>
          <cell r="M30">
            <v>140000</v>
          </cell>
          <cell r="N30">
            <v>23700</v>
          </cell>
          <cell r="O30">
            <v>107000</v>
          </cell>
          <cell r="P30">
            <v>52872</v>
          </cell>
          <cell r="Q30">
            <v>20792</v>
          </cell>
        </row>
        <row r="31">
          <cell r="A31">
            <v>36523</v>
          </cell>
          <cell r="B31">
            <v>130600</v>
          </cell>
          <cell r="C31">
            <v>137500</v>
          </cell>
          <cell r="D31">
            <v>179444</v>
          </cell>
          <cell r="E31">
            <v>18071</v>
          </cell>
          <cell r="F31">
            <v>87987</v>
          </cell>
          <cell r="G31">
            <v>95156</v>
          </cell>
          <cell r="H31">
            <v>61500</v>
          </cell>
          <cell r="I31">
            <v>395928</v>
          </cell>
          <cell r="J31">
            <v>0</v>
          </cell>
          <cell r="K31">
            <v>6352</v>
          </cell>
          <cell r="L31">
            <v>207515</v>
          </cell>
          <cell r="M31">
            <v>140000</v>
          </cell>
          <cell r="N31">
            <v>23700</v>
          </cell>
          <cell r="O31">
            <v>107000</v>
          </cell>
          <cell r="P31">
            <v>54967</v>
          </cell>
          <cell r="Q31">
            <v>20192</v>
          </cell>
        </row>
        <row r="32">
          <cell r="A32">
            <v>36524</v>
          </cell>
          <cell r="B32">
            <v>130600</v>
          </cell>
          <cell r="C32">
            <v>133563</v>
          </cell>
          <cell r="D32">
            <v>176920</v>
          </cell>
          <cell r="E32">
            <v>24171</v>
          </cell>
          <cell r="F32">
            <v>86274</v>
          </cell>
          <cell r="G32">
            <v>98926</v>
          </cell>
          <cell r="H32">
            <v>61500</v>
          </cell>
          <cell r="I32">
            <v>401481</v>
          </cell>
          <cell r="J32">
            <v>0</v>
          </cell>
          <cell r="K32">
            <v>6352</v>
          </cell>
          <cell r="L32">
            <v>199112</v>
          </cell>
          <cell r="M32">
            <v>140000</v>
          </cell>
          <cell r="N32">
            <v>23700</v>
          </cell>
          <cell r="O32">
            <v>107000</v>
          </cell>
          <cell r="P32">
            <v>44967</v>
          </cell>
          <cell r="Q32">
            <v>23197</v>
          </cell>
        </row>
        <row r="33">
          <cell r="A33">
            <v>36525</v>
          </cell>
          <cell r="B33">
            <v>130600</v>
          </cell>
          <cell r="C33">
            <v>135563</v>
          </cell>
          <cell r="D33">
            <v>174346</v>
          </cell>
          <cell r="E33">
            <v>17771</v>
          </cell>
          <cell r="F33">
            <v>86274</v>
          </cell>
          <cell r="G33">
            <v>93633</v>
          </cell>
          <cell r="H33">
            <v>71500</v>
          </cell>
          <cell r="I33">
            <v>403600</v>
          </cell>
          <cell r="J33">
            <v>0</v>
          </cell>
          <cell r="K33">
            <v>6013</v>
          </cell>
          <cell r="L33">
            <v>199112</v>
          </cell>
          <cell r="M33">
            <v>136000</v>
          </cell>
          <cell r="N33">
            <v>23700</v>
          </cell>
          <cell r="O33">
            <v>107000</v>
          </cell>
          <cell r="P33">
            <v>44614</v>
          </cell>
          <cell r="Q33">
            <v>24933</v>
          </cell>
        </row>
        <row r="34">
          <cell r="A34">
            <v>36526</v>
          </cell>
          <cell r="B34">
            <v>130466</v>
          </cell>
          <cell r="C34">
            <v>137184</v>
          </cell>
          <cell r="D34">
            <v>175423</v>
          </cell>
          <cell r="E34">
            <v>20098</v>
          </cell>
          <cell r="F34">
            <v>88149</v>
          </cell>
          <cell r="G34">
            <v>99177</v>
          </cell>
          <cell r="H34">
            <v>78166</v>
          </cell>
          <cell r="I34">
            <v>413747</v>
          </cell>
          <cell r="J34">
            <v>32402</v>
          </cell>
          <cell r="K34">
            <v>6336</v>
          </cell>
          <cell r="L34">
            <v>212603</v>
          </cell>
          <cell r="M34">
            <v>140000</v>
          </cell>
          <cell r="N34">
            <v>23700</v>
          </cell>
          <cell r="O34">
            <v>107000</v>
          </cell>
          <cell r="P34">
            <v>114751</v>
          </cell>
          <cell r="Q34">
            <v>20696</v>
          </cell>
        </row>
        <row r="35">
          <cell r="A35">
            <v>36527</v>
          </cell>
          <cell r="B35">
            <v>130466</v>
          </cell>
          <cell r="C35">
            <v>137184</v>
          </cell>
          <cell r="D35">
            <v>175490</v>
          </cell>
          <cell r="E35">
            <v>20098</v>
          </cell>
          <cell r="F35">
            <v>88149</v>
          </cell>
          <cell r="G35">
            <v>99177</v>
          </cell>
          <cell r="H35">
            <v>78166</v>
          </cell>
          <cell r="I35">
            <v>413747</v>
          </cell>
          <cell r="J35">
            <v>32399</v>
          </cell>
          <cell r="K35">
            <v>6336</v>
          </cell>
          <cell r="L35">
            <v>220103</v>
          </cell>
          <cell r="M35">
            <v>140000</v>
          </cell>
          <cell r="N35">
            <v>23700</v>
          </cell>
          <cell r="O35">
            <v>107000</v>
          </cell>
          <cell r="P35">
            <v>114749</v>
          </cell>
          <cell r="Q35">
            <v>16796</v>
          </cell>
        </row>
        <row r="36">
          <cell r="A36">
            <v>36528</v>
          </cell>
          <cell r="B36">
            <v>130466</v>
          </cell>
          <cell r="C36">
            <v>134184</v>
          </cell>
          <cell r="D36">
            <v>175423</v>
          </cell>
          <cell r="E36">
            <v>20098</v>
          </cell>
          <cell r="F36">
            <v>88149</v>
          </cell>
          <cell r="G36">
            <v>99177</v>
          </cell>
          <cell r="H36">
            <v>78166</v>
          </cell>
          <cell r="I36">
            <v>413747</v>
          </cell>
          <cell r="J36">
            <v>36682</v>
          </cell>
          <cell r="K36">
            <v>6336</v>
          </cell>
          <cell r="L36">
            <v>223603</v>
          </cell>
          <cell r="M36">
            <v>140000</v>
          </cell>
          <cell r="N36">
            <v>23700</v>
          </cell>
          <cell r="O36">
            <v>107000</v>
          </cell>
          <cell r="P36">
            <v>115248</v>
          </cell>
          <cell r="Q36">
            <v>16796</v>
          </cell>
        </row>
        <row r="37">
          <cell r="A37">
            <v>36529</v>
          </cell>
          <cell r="B37">
            <v>130466</v>
          </cell>
          <cell r="C37">
            <v>135684</v>
          </cell>
          <cell r="D37">
            <v>180272</v>
          </cell>
          <cell r="E37">
            <v>20098</v>
          </cell>
          <cell r="F37">
            <v>86743</v>
          </cell>
          <cell r="G37">
            <v>99177</v>
          </cell>
          <cell r="H37">
            <v>78166</v>
          </cell>
          <cell r="I37">
            <v>413831</v>
          </cell>
          <cell r="J37">
            <v>56045</v>
          </cell>
          <cell r="K37">
            <v>6336</v>
          </cell>
          <cell r="L37">
            <v>215695</v>
          </cell>
          <cell r="M37">
            <v>140000</v>
          </cell>
          <cell r="N37">
            <v>23700</v>
          </cell>
          <cell r="O37">
            <v>107000</v>
          </cell>
          <cell r="P37">
            <v>124024</v>
          </cell>
          <cell r="Q37">
            <v>0</v>
          </cell>
        </row>
        <row r="38">
          <cell r="A38">
            <v>36530</v>
          </cell>
          <cell r="B38">
            <v>130466</v>
          </cell>
          <cell r="C38">
            <v>132733</v>
          </cell>
          <cell r="D38">
            <v>166501</v>
          </cell>
          <cell r="E38">
            <v>30098</v>
          </cell>
          <cell r="F38">
            <v>87022</v>
          </cell>
          <cell r="G38">
            <v>111148</v>
          </cell>
          <cell r="H38">
            <v>78166</v>
          </cell>
          <cell r="I38">
            <v>399940</v>
          </cell>
          <cell r="J38">
            <v>61743</v>
          </cell>
          <cell r="K38">
            <v>6336</v>
          </cell>
          <cell r="L38">
            <v>233028</v>
          </cell>
          <cell r="M38">
            <v>140000</v>
          </cell>
          <cell r="N38">
            <v>23500</v>
          </cell>
          <cell r="O38">
            <v>107000</v>
          </cell>
          <cell r="P38">
            <v>139342</v>
          </cell>
          <cell r="Q38">
            <v>0</v>
          </cell>
        </row>
        <row r="39">
          <cell r="A39">
            <v>36531</v>
          </cell>
          <cell r="B39">
            <v>130466</v>
          </cell>
          <cell r="C39">
            <v>134309</v>
          </cell>
          <cell r="D39">
            <v>175865</v>
          </cell>
          <cell r="E39">
            <v>30098</v>
          </cell>
          <cell r="F39">
            <v>83745</v>
          </cell>
          <cell r="G39">
            <v>96926</v>
          </cell>
          <cell r="H39">
            <v>78166</v>
          </cell>
          <cell r="I39">
            <v>395250</v>
          </cell>
          <cell r="J39">
            <v>46871</v>
          </cell>
          <cell r="K39">
            <v>6336</v>
          </cell>
          <cell r="L39">
            <v>212643</v>
          </cell>
          <cell r="M39">
            <v>140000</v>
          </cell>
          <cell r="N39">
            <v>23500</v>
          </cell>
          <cell r="O39">
            <v>107000</v>
          </cell>
          <cell r="P39">
            <v>130682</v>
          </cell>
          <cell r="Q39">
            <v>0</v>
          </cell>
        </row>
        <row r="40">
          <cell r="A40">
            <v>36532</v>
          </cell>
          <cell r="B40">
            <v>130466</v>
          </cell>
          <cell r="C40">
            <v>140213</v>
          </cell>
          <cell r="D40">
            <v>168950</v>
          </cell>
          <cell r="E40">
            <v>20098</v>
          </cell>
          <cell r="F40">
            <v>92832</v>
          </cell>
          <cell r="G40">
            <v>113879</v>
          </cell>
          <cell r="H40">
            <v>78166</v>
          </cell>
          <cell r="I40">
            <v>407801</v>
          </cell>
          <cell r="J40">
            <v>25435</v>
          </cell>
          <cell r="K40">
            <v>6336</v>
          </cell>
          <cell r="L40">
            <v>212770</v>
          </cell>
          <cell r="M40">
            <v>140000</v>
          </cell>
          <cell r="N40">
            <v>23500</v>
          </cell>
          <cell r="O40">
            <v>107000</v>
          </cell>
          <cell r="P40">
            <v>130887</v>
          </cell>
          <cell r="Q40">
            <v>0</v>
          </cell>
        </row>
        <row r="41">
          <cell r="A41">
            <v>36533</v>
          </cell>
          <cell r="B41">
            <v>131100</v>
          </cell>
          <cell r="C41">
            <v>131362</v>
          </cell>
          <cell r="D41">
            <v>176225</v>
          </cell>
          <cell r="E41">
            <v>20098</v>
          </cell>
          <cell r="F41">
            <v>84832</v>
          </cell>
          <cell r="G41">
            <v>113655</v>
          </cell>
          <cell r="H41">
            <v>78166</v>
          </cell>
          <cell r="I41">
            <v>408013</v>
          </cell>
          <cell r="J41">
            <v>32791</v>
          </cell>
          <cell r="K41">
            <v>6336</v>
          </cell>
          <cell r="L41">
            <v>218770</v>
          </cell>
          <cell r="M41">
            <v>140000</v>
          </cell>
          <cell r="N41">
            <v>23500</v>
          </cell>
          <cell r="O41">
            <v>107000</v>
          </cell>
          <cell r="P41">
            <v>132523</v>
          </cell>
          <cell r="Q41">
            <v>19691</v>
          </cell>
        </row>
        <row r="42">
          <cell r="A42">
            <v>36534</v>
          </cell>
          <cell r="B42">
            <v>131100</v>
          </cell>
          <cell r="C42">
            <v>131362</v>
          </cell>
          <cell r="D42">
            <v>176225</v>
          </cell>
          <cell r="E42">
            <v>20098</v>
          </cell>
          <cell r="F42">
            <v>84832</v>
          </cell>
          <cell r="G42">
            <v>113655</v>
          </cell>
          <cell r="H42">
            <v>78166</v>
          </cell>
          <cell r="I42">
            <v>407865</v>
          </cell>
          <cell r="J42">
            <v>59849</v>
          </cell>
          <cell r="K42">
            <v>6336</v>
          </cell>
          <cell r="L42">
            <v>222210</v>
          </cell>
          <cell r="M42">
            <v>140000</v>
          </cell>
          <cell r="N42">
            <v>23500</v>
          </cell>
          <cell r="O42">
            <v>107000</v>
          </cell>
          <cell r="P42">
            <v>133314</v>
          </cell>
          <cell r="Q42">
            <v>20806</v>
          </cell>
        </row>
        <row r="43">
          <cell r="A43">
            <v>36535</v>
          </cell>
          <cell r="B43">
            <v>131100</v>
          </cell>
          <cell r="C43">
            <v>131362</v>
          </cell>
          <cell r="D43">
            <v>176225</v>
          </cell>
          <cell r="E43">
            <v>20098</v>
          </cell>
          <cell r="F43">
            <v>84832</v>
          </cell>
          <cell r="G43">
            <v>114701</v>
          </cell>
          <cell r="H43">
            <v>78166</v>
          </cell>
          <cell r="I43">
            <v>407803</v>
          </cell>
          <cell r="J43">
            <v>58684</v>
          </cell>
          <cell r="K43">
            <v>6336</v>
          </cell>
          <cell r="L43">
            <v>223289</v>
          </cell>
          <cell r="M43">
            <v>140000</v>
          </cell>
          <cell r="N43">
            <v>23500</v>
          </cell>
          <cell r="O43">
            <v>107000</v>
          </cell>
          <cell r="P43">
            <v>132486</v>
          </cell>
          <cell r="Q43">
            <v>20814</v>
          </cell>
        </row>
        <row r="44">
          <cell r="A44">
            <v>36536</v>
          </cell>
          <cell r="B44">
            <v>131100</v>
          </cell>
          <cell r="C44">
            <v>146713</v>
          </cell>
          <cell r="D44">
            <v>151678</v>
          </cell>
          <cell r="E44">
            <v>20098</v>
          </cell>
          <cell r="F44">
            <v>83297</v>
          </cell>
          <cell r="G44">
            <v>100950</v>
          </cell>
          <cell r="H44">
            <v>78166</v>
          </cell>
          <cell r="I44">
            <v>407846</v>
          </cell>
          <cell r="J44">
            <v>57175</v>
          </cell>
          <cell r="K44">
            <v>6336</v>
          </cell>
          <cell r="L44">
            <v>211770</v>
          </cell>
          <cell r="M44">
            <v>140000</v>
          </cell>
          <cell r="N44">
            <v>23700</v>
          </cell>
          <cell r="O44">
            <v>107000</v>
          </cell>
          <cell r="P44">
            <v>131545</v>
          </cell>
          <cell r="Q44">
            <v>19691</v>
          </cell>
        </row>
        <row r="45">
          <cell r="A45">
            <v>36537</v>
          </cell>
          <cell r="B45">
            <v>131100</v>
          </cell>
          <cell r="C45">
            <v>141713</v>
          </cell>
          <cell r="D45">
            <v>162923</v>
          </cell>
          <cell r="E45">
            <v>20100</v>
          </cell>
          <cell r="F45">
            <v>87210</v>
          </cell>
          <cell r="G45">
            <v>110293</v>
          </cell>
          <cell r="H45">
            <v>78166</v>
          </cell>
          <cell r="I45">
            <v>416847</v>
          </cell>
          <cell r="J45">
            <v>24300</v>
          </cell>
          <cell r="K45">
            <v>6336</v>
          </cell>
          <cell r="L45">
            <v>212770</v>
          </cell>
          <cell r="M45">
            <v>140000</v>
          </cell>
          <cell r="N45">
            <v>23500</v>
          </cell>
          <cell r="O45">
            <v>107000</v>
          </cell>
          <cell r="P45">
            <v>129574</v>
          </cell>
          <cell r="Q45">
            <v>13393</v>
          </cell>
        </row>
        <row r="46">
          <cell r="A46">
            <v>36538</v>
          </cell>
          <cell r="B46">
            <v>131100</v>
          </cell>
          <cell r="C46">
            <v>146713</v>
          </cell>
          <cell r="D46">
            <v>161927</v>
          </cell>
          <cell r="E46">
            <v>20098</v>
          </cell>
          <cell r="F46">
            <v>87210</v>
          </cell>
          <cell r="G46">
            <v>112409</v>
          </cell>
          <cell r="H46">
            <v>79566</v>
          </cell>
          <cell r="I46">
            <v>420923</v>
          </cell>
          <cell r="J46">
            <v>14020</v>
          </cell>
          <cell r="K46">
            <v>6336</v>
          </cell>
          <cell r="L46">
            <v>217770</v>
          </cell>
          <cell r="M46">
            <v>140000</v>
          </cell>
          <cell r="N46">
            <v>23500</v>
          </cell>
          <cell r="O46">
            <v>107000</v>
          </cell>
          <cell r="P46">
            <v>118801</v>
          </cell>
          <cell r="Q46">
            <v>10416</v>
          </cell>
        </row>
        <row r="47">
          <cell r="A47">
            <v>36539</v>
          </cell>
          <cell r="B47">
            <v>131100</v>
          </cell>
          <cell r="C47">
            <v>146713</v>
          </cell>
          <cell r="D47">
            <v>171923</v>
          </cell>
          <cell r="E47">
            <v>7633</v>
          </cell>
          <cell r="F47">
            <v>100058</v>
          </cell>
          <cell r="G47">
            <v>128501</v>
          </cell>
          <cell r="H47">
            <v>80966</v>
          </cell>
          <cell r="I47">
            <v>417348</v>
          </cell>
          <cell r="J47">
            <v>0</v>
          </cell>
          <cell r="K47">
            <v>6336</v>
          </cell>
          <cell r="L47">
            <v>217770</v>
          </cell>
          <cell r="M47">
            <v>140000</v>
          </cell>
          <cell r="N47">
            <v>23500</v>
          </cell>
          <cell r="O47">
            <v>107000</v>
          </cell>
          <cell r="P47">
            <v>126545</v>
          </cell>
          <cell r="Q47">
            <v>19691</v>
          </cell>
        </row>
        <row r="48">
          <cell r="A48">
            <v>36540</v>
          </cell>
          <cell r="B48">
            <v>131100</v>
          </cell>
          <cell r="C48">
            <v>146713</v>
          </cell>
          <cell r="D48">
            <v>174315</v>
          </cell>
          <cell r="E48">
            <v>5173</v>
          </cell>
          <cell r="F48">
            <v>102257</v>
          </cell>
          <cell r="G48">
            <v>121809</v>
          </cell>
          <cell r="H48">
            <v>81666</v>
          </cell>
          <cell r="I48">
            <v>417265</v>
          </cell>
          <cell r="J48">
            <v>0</v>
          </cell>
          <cell r="K48">
            <v>6336</v>
          </cell>
          <cell r="L48">
            <v>207316</v>
          </cell>
          <cell r="M48">
            <v>140000</v>
          </cell>
          <cell r="N48">
            <v>23700</v>
          </cell>
          <cell r="O48">
            <v>107000</v>
          </cell>
          <cell r="P48">
            <v>129970</v>
          </cell>
          <cell r="Q48">
            <v>23591</v>
          </cell>
        </row>
        <row r="49">
          <cell r="A49">
            <v>36541</v>
          </cell>
          <cell r="B49">
            <v>131100</v>
          </cell>
          <cell r="C49">
            <v>146713</v>
          </cell>
          <cell r="D49">
            <v>172993</v>
          </cell>
          <cell r="E49">
            <v>3219</v>
          </cell>
          <cell r="F49">
            <v>102257</v>
          </cell>
          <cell r="G49">
            <v>123809</v>
          </cell>
          <cell r="H49">
            <v>81666</v>
          </cell>
          <cell r="I49">
            <v>418423</v>
          </cell>
          <cell r="J49">
            <v>0</v>
          </cell>
          <cell r="K49">
            <v>6336</v>
          </cell>
          <cell r="L49">
            <v>207316</v>
          </cell>
          <cell r="M49">
            <v>140000</v>
          </cell>
          <cell r="N49">
            <v>23700</v>
          </cell>
          <cell r="O49">
            <v>107000</v>
          </cell>
          <cell r="P49">
            <v>129970</v>
          </cell>
          <cell r="Q49">
            <v>23591</v>
          </cell>
        </row>
        <row r="50">
          <cell r="A50">
            <v>36542</v>
          </cell>
          <cell r="B50">
            <v>131100</v>
          </cell>
          <cell r="C50">
            <v>146713</v>
          </cell>
          <cell r="D50">
            <v>172993</v>
          </cell>
          <cell r="E50">
            <v>3219</v>
          </cell>
          <cell r="F50">
            <v>102257</v>
          </cell>
          <cell r="G50">
            <v>123809</v>
          </cell>
          <cell r="H50">
            <v>81666</v>
          </cell>
          <cell r="I50">
            <v>418424</v>
          </cell>
          <cell r="J50">
            <v>0</v>
          </cell>
          <cell r="K50">
            <v>6336</v>
          </cell>
          <cell r="L50">
            <v>207316</v>
          </cell>
          <cell r="M50">
            <v>140000</v>
          </cell>
          <cell r="N50">
            <v>23700</v>
          </cell>
          <cell r="O50">
            <v>107000</v>
          </cell>
          <cell r="P50">
            <v>129616</v>
          </cell>
          <cell r="Q50">
            <v>19691</v>
          </cell>
        </row>
        <row r="51">
          <cell r="A51">
            <v>36543</v>
          </cell>
          <cell r="B51">
            <v>131100</v>
          </cell>
          <cell r="C51">
            <v>138214</v>
          </cell>
          <cell r="D51">
            <v>176458</v>
          </cell>
          <cell r="E51">
            <v>3096</v>
          </cell>
          <cell r="F51">
            <v>102257</v>
          </cell>
          <cell r="G51">
            <v>123809</v>
          </cell>
          <cell r="H51">
            <v>81666</v>
          </cell>
          <cell r="I51">
            <v>420923</v>
          </cell>
          <cell r="J51">
            <v>3088</v>
          </cell>
          <cell r="K51">
            <v>6336</v>
          </cell>
          <cell r="L51">
            <v>209199</v>
          </cell>
          <cell r="M51">
            <v>140000</v>
          </cell>
          <cell r="N51">
            <v>23700</v>
          </cell>
          <cell r="O51">
            <v>107000</v>
          </cell>
          <cell r="P51">
            <v>129970</v>
          </cell>
          <cell r="Q51">
            <v>18901</v>
          </cell>
        </row>
        <row r="52">
          <cell r="A52">
            <v>36544</v>
          </cell>
          <cell r="B52">
            <v>131100</v>
          </cell>
          <cell r="C52">
            <v>143213</v>
          </cell>
          <cell r="D52">
            <v>177223</v>
          </cell>
          <cell r="E52">
            <v>5535</v>
          </cell>
          <cell r="F52">
            <v>102257</v>
          </cell>
          <cell r="G52">
            <v>119604</v>
          </cell>
          <cell r="H52">
            <v>81666</v>
          </cell>
          <cell r="I52">
            <v>414671</v>
          </cell>
          <cell r="J52">
            <v>2641</v>
          </cell>
          <cell r="K52">
            <v>6336</v>
          </cell>
          <cell r="L52">
            <v>243616</v>
          </cell>
          <cell r="M52">
            <v>135000</v>
          </cell>
          <cell r="N52">
            <v>23700</v>
          </cell>
          <cell r="O52">
            <v>107000</v>
          </cell>
          <cell r="P52">
            <v>121105</v>
          </cell>
          <cell r="Q52">
            <v>16867</v>
          </cell>
        </row>
        <row r="53">
          <cell r="A53">
            <v>36545</v>
          </cell>
          <cell r="B53">
            <v>131100</v>
          </cell>
          <cell r="C53">
            <v>143213</v>
          </cell>
          <cell r="D53">
            <v>162862</v>
          </cell>
          <cell r="E53">
            <v>2160</v>
          </cell>
          <cell r="F53">
            <v>103041</v>
          </cell>
          <cell r="G53">
            <v>126635</v>
          </cell>
          <cell r="H53">
            <v>81666</v>
          </cell>
          <cell r="I53">
            <v>405359</v>
          </cell>
          <cell r="J53">
            <v>15634</v>
          </cell>
          <cell r="K53">
            <v>6336</v>
          </cell>
          <cell r="L53">
            <v>237267</v>
          </cell>
          <cell r="M53">
            <v>131300</v>
          </cell>
          <cell r="N53">
            <v>23700</v>
          </cell>
          <cell r="O53">
            <v>107000</v>
          </cell>
          <cell r="P53">
            <v>140152</v>
          </cell>
          <cell r="Q53">
            <v>16867</v>
          </cell>
        </row>
        <row r="54">
          <cell r="A54">
            <v>36546</v>
          </cell>
          <cell r="B54">
            <v>131100</v>
          </cell>
          <cell r="C54">
            <v>143213</v>
          </cell>
          <cell r="D54">
            <v>172361</v>
          </cell>
          <cell r="E54">
            <v>1694</v>
          </cell>
          <cell r="F54">
            <v>103041</v>
          </cell>
          <cell r="G54">
            <v>116551</v>
          </cell>
          <cell r="H54">
            <v>81666</v>
          </cell>
          <cell r="I54">
            <v>409335</v>
          </cell>
          <cell r="J54">
            <v>19462</v>
          </cell>
          <cell r="K54">
            <v>6336</v>
          </cell>
          <cell r="L54">
            <v>252316</v>
          </cell>
          <cell r="M54">
            <v>137300</v>
          </cell>
          <cell r="N54">
            <v>23700</v>
          </cell>
          <cell r="O54">
            <v>107000</v>
          </cell>
          <cell r="P54">
            <v>128738</v>
          </cell>
          <cell r="Q54">
            <v>16868</v>
          </cell>
        </row>
        <row r="55">
          <cell r="A55">
            <v>36547</v>
          </cell>
          <cell r="B55">
            <v>131100</v>
          </cell>
          <cell r="C55">
            <v>143213</v>
          </cell>
          <cell r="D55">
            <v>169263</v>
          </cell>
          <cell r="E55">
            <v>3659</v>
          </cell>
          <cell r="F55">
            <v>102782</v>
          </cell>
          <cell r="G55">
            <v>106056</v>
          </cell>
          <cell r="H55">
            <v>82631</v>
          </cell>
          <cell r="I55">
            <v>416874</v>
          </cell>
          <cell r="J55">
            <v>46444</v>
          </cell>
          <cell r="K55">
            <v>6336</v>
          </cell>
          <cell r="L55">
            <v>257316</v>
          </cell>
          <cell r="M55">
            <v>140000</v>
          </cell>
          <cell r="N55">
            <v>23700</v>
          </cell>
          <cell r="O55">
            <v>107000</v>
          </cell>
          <cell r="P55">
            <v>144003</v>
          </cell>
          <cell r="Q55">
            <v>23916</v>
          </cell>
        </row>
        <row r="56">
          <cell r="A56">
            <v>36548</v>
          </cell>
          <cell r="B56">
            <v>131100</v>
          </cell>
          <cell r="C56">
            <v>143213</v>
          </cell>
          <cell r="D56">
            <v>169263</v>
          </cell>
          <cell r="E56">
            <v>3659</v>
          </cell>
          <cell r="F56">
            <v>102782</v>
          </cell>
          <cell r="G56">
            <v>106056</v>
          </cell>
          <cell r="H56">
            <v>81666</v>
          </cell>
          <cell r="I56">
            <v>416874</v>
          </cell>
          <cell r="J56">
            <v>19594</v>
          </cell>
          <cell r="K56">
            <v>6336</v>
          </cell>
          <cell r="L56">
            <v>262316</v>
          </cell>
          <cell r="M56">
            <v>140000</v>
          </cell>
          <cell r="N56">
            <v>23700</v>
          </cell>
          <cell r="O56">
            <v>107000</v>
          </cell>
          <cell r="P56">
            <v>107303</v>
          </cell>
          <cell r="Q56">
            <v>23916</v>
          </cell>
        </row>
        <row r="57">
          <cell r="A57">
            <v>36549</v>
          </cell>
          <cell r="B57">
            <v>131100</v>
          </cell>
          <cell r="C57">
            <v>143213</v>
          </cell>
          <cell r="D57">
            <v>169263</v>
          </cell>
          <cell r="E57">
            <v>3659</v>
          </cell>
          <cell r="F57">
            <v>102782</v>
          </cell>
          <cell r="G57">
            <v>109310</v>
          </cell>
          <cell r="H57">
            <v>81666</v>
          </cell>
          <cell r="I57">
            <v>418464</v>
          </cell>
          <cell r="J57">
            <v>21624</v>
          </cell>
          <cell r="K57">
            <v>6336</v>
          </cell>
          <cell r="L57">
            <v>257316</v>
          </cell>
          <cell r="M57">
            <v>140000</v>
          </cell>
          <cell r="N57">
            <v>23700</v>
          </cell>
          <cell r="O57">
            <v>107000</v>
          </cell>
          <cell r="P57">
            <v>107303</v>
          </cell>
          <cell r="Q57">
            <v>19747</v>
          </cell>
        </row>
        <row r="58">
          <cell r="A58">
            <v>36550</v>
          </cell>
          <cell r="B58">
            <v>131100</v>
          </cell>
          <cell r="C58">
            <v>143213</v>
          </cell>
          <cell r="D58">
            <v>176459</v>
          </cell>
          <cell r="E58">
            <v>3659</v>
          </cell>
          <cell r="F58">
            <v>103041</v>
          </cell>
          <cell r="G58">
            <v>115745</v>
          </cell>
          <cell r="H58">
            <v>81666</v>
          </cell>
          <cell r="I58">
            <v>409985</v>
          </cell>
          <cell r="J58">
            <v>14318</v>
          </cell>
          <cell r="K58">
            <v>6336</v>
          </cell>
          <cell r="L58">
            <v>257316</v>
          </cell>
          <cell r="M58">
            <v>140000</v>
          </cell>
          <cell r="N58">
            <v>23700</v>
          </cell>
          <cell r="O58">
            <v>107000</v>
          </cell>
          <cell r="P58">
            <v>112756</v>
          </cell>
          <cell r="Q58">
            <v>20122</v>
          </cell>
        </row>
        <row r="59">
          <cell r="A59">
            <v>36551</v>
          </cell>
          <cell r="B59">
            <v>131100</v>
          </cell>
          <cell r="C59">
            <v>143213</v>
          </cell>
          <cell r="D59">
            <v>184759</v>
          </cell>
          <cell r="E59">
            <v>2159</v>
          </cell>
          <cell r="F59">
            <v>103041</v>
          </cell>
          <cell r="G59">
            <v>125640</v>
          </cell>
          <cell r="H59">
            <v>81666</v>
          </cell>
          <cell r="I59">
            <v>374934</v>
          </cell>
          <cell r="J59">
            <v>27083</v>
          </cell>
          <cell r="K59">
            <v>6336</v>
          </cell>
          <cell r="L59">
            <v>257316</v>
          </cell>
          <cell r="M59">
            <v>140000</v>
          </cell>
          <cell r="N59">
            <v>23700</v>
          </cell>
          <cell r="O59">
            <v>107000</v>
          </cell>
          <cell r="P59">
            <v>112210</v>
          </cell>
          <cell r="Q59">
            <v>19747</v>
          </cell>
        </row>
        <row r="60">
          <cell r="A60">
            <v>36552</v>
          </cell>
          <cell r="B60">
            <v>131100</v>
          </cell>
          <cell r="C60">
            <v>143213</v>
          </cell>
          <cell r="D60">
            <v>177923</v>
          </cell>
          <cell r="E60">
            <v>0</v>
          </cell>
          <cell r="F60">
            <v>103041</v>
          </cell>
          <cell r="G60">
            <v>117359</v>
          </cell>
          <cell r="H60">
            <v>81666</v>
          </cell>
          <cell r="I60">
            <v>401129</v>
          </cell>
          <cell r="J60">
            <v>13626</v>
          </cell>
          <cell r="K60">
            <v>6336</v>
          </cell>
          <cell r="L60">
            <v>257316</v>
          </cell>
          <cell r="M60">
            <v>140000</v>
          </cell>
          <cell r="N60">
            <v>23700</v>
          </cell>
          <cell r="O60">
            <v>107000</v>
          </cell>
          <cell r="P60">
            <v>124308</v>
          </cell>
          <cell r="Q60">
            <v>40149</v>
          </cell>
        </row>
        <row r="61">
          <cell r="A61">
            <v>36553</v>
          </cell>
          <cell r="B61">
            <v>131100</v>
          </cell>
          <cell r="C61">
            <v>143213</v>
          </cell>
          <cell r="D61">
            <v>177673</v>
          </cell>
          <cell r="E61">
            <v>0</v>
          </cell>
          <cell r="F61">
            <v>104232</v>
          </cell>
          <cell r="G61">
            <v>136021</v>
          </cell>
          <cell r="H61">
            <v>71725</v>
          </cell>
          <cell r="I61">
            <v>410529</v>
          </cell>
          <cell r="J61">
            <v>71</v>
          </cell>
          <cell r="K61">
            <v>6336</v>
          </cell>
          <cell r="L61">
            <v>262316</v>
          </cell>
          <cell r="M61">
            <v>140000</v>
          </cell>
          <cell r="N61">
            <v>23700</v>
          </cell>
          <cell r="O61">
            <v>107000</v>
          </cell>
          <cell r="P61">
            <v>107557</v>
          </cell>
          <cell r="Q61">
            <v>40149</v>
          </cell>
        </row>
        <row r="62">
          <cell r="A62">
            <v>36554</v>
          </cell>
          <cell r="B62">
            <v>131100</v>
          </cell>
          <cell r="C62">
            <v>143213</v>
          </cell>
          <cell r="D62">
            <v>174650</v>
          </cell>
          <cell r="E62">
            <v>9880</v>
          </cell>
          <cell r="F62">
            <v>103041</v>
          </cell>
          <cell r="G62">
            <v>126954</v>
          </cell>
          <cell r="H62">
            <v>73045</v>
          </cell>
          <cell r="I62">
            <v>417692</v>
          </cell>
          <cell r="J62">
            <v>0</v>
          </cell>
          <cell r="K62">
            <v>6513</v>
          </cell>
          <cell r="L62">
            <v>267316</v>
          </cell>
          <cell r="M62">
            <v>135000</v>
          </cell>
          <cell r="N62">
            <v>23700</v>
          </cell>
          <cell r="O62">
            <v>107000</v>
          </cell>
          <cell r="P62">
            <v>97513</v>
          </cell>
          <cell r="Q62">
            <v>3918</v>
          </cell>
        </row>
        <row r="63">
          <cell r="A63">
            <v>36555</v>
          </cell>
          <cell r="B63">
            <v>131100</v>
          </cell>
          <cell r="C63">
            <v>143213</v>
          </cell>
          <cell r="D63">
            <v>174900</v>
          </cell>
          <cell r="E63">
            <v>9880</v>
          </cell>
          <cell r="F63">
            <v>103041</v>
          </cell>
          <cell r="G63">
            <v>126228</v>
          </cell>
          <cell r="H63">
            <v>73045</v>
          </cell>
          <cell r="I63">
            <v>415917</v>
          </cell>
          <cell r="J63">
            <v>0</v>
          </cell>
          <cell r="K63">
            <v>6513</v>
          </cell>
          <cell r="L63">
            <v>267316</v>
          </cell>
          <cell r="M63">
            <v>135000</v>
          </cell>
          <cell r="N63">
            <v>23700</v>
          </cell>
          <cell r="O63">
            <v>107000</v>
          </cell>
          <cell r="P63">
            <v>112569</v>
          </cell>
          <cell r="Q63">
            <v>6567</v>
          </cell>
        </row>
        <row r="64">
          <cell r="A64">
            <v>36556</v>
          </cell>
          <cell r="B64">
            <v>131100</v>
          </cell>
          <cell r="C64">
            <v>143213</v>
          </cell>
          <cell r="D64">
            <v>174900</v>
          </cell>
          <cell r="E64">
            <v>9880</v>
          </cell>
          <cell r="F64">
            <v>103041</v>
          </cell>
          <cell r="G64">
            <v>126228</v>
          </cell>
          <cell r="H64">
            <v>73045</v>
          </cell>
          <cell r="I64">
            <v>415917</v>
          </cell>
          <cell r="J64">
            <v>0</v>
          </cell>
          <cell r="K64">
            <v>6513</v>
          </cell>
          <cell r="L64">
            <v>267316</v>
          </cell>
          <cell r="M64">
            <v>135000</v>
          </cell>
          <cell r="N64">
            <v>23700</v>
          </cell>
          <cell r="O64">
            <v>107000</v>
          </cell>
          <cell r="P64">
            <v>102569</v>
          </cell>
          <cell r="Q64">
            <v>3611</v>
          </cell>
        </row>
        <row r="65">
          <cell r="A65">
            <v>36557</v>
          </cell>
          <cell r="B65">
            <v>142221</v>
          </cell>
          <cell r="C65">
            <v>144925</v>
          </cell>
          <cell r="D65">
            <v>198531</v>
          </cell>
          <cell r="E65">
            <v>12411</v>
          </cell>
          <cell r="F65">
            <v>101104</v>
          </cell>
          <cell r="G65">
            <v>116162</v>
          </cell>
          <cell r="H65">
            <v>70111</v>
          </cell>
          <cell r="I65">
            <v>423351</v>
          </cell>
          <cell r="J65">
            <v>78011</v>
          </cell>
          <cell r="K65">
            <v>6341</v>
          </cell>
          <cell r="L65">
            <v>285663</v>
          </cell>
          <cell r="M65">
            <v>137000</v>
          </cell>
          <cell r="N65">
            <v>23700</v>
          </cell>
          <cell r="O65">
            <v>107000</v>
          </cell>
          <cell r="P65">
            <v>90335</v>
          </cell>
          <cell r="Q65">
            <v>29262</v>
          </cell>
        </row>
        <row r="66">
          <cell r="A66">
            <v>36558</v>
          </cell>
          <cell r="B66">
            <v>142221</v>
          </cell>
          <cell r="C66">
            <v>144925</v>
          </cell>
          <cell r="D66">
            <v>198531</v>
          </cell>
          <cell r="E66">
            <v>12411</v>
          </cell>
          <cell r="F66">
            <v>101104</v>
          </cell>
          <cell r="G66">
            <v>114468</v>
          </cell>
          <cell r="H66">
            <v>72111</v>
          </cell>
          <cell r="I66">
            <v>402320</v>
          </cell>
          <cell r="J66">
            <v>33466</v>
          </cell>
          <cell r="K66">
            <v>6341</v>
          </cell>
          <cell r="L66">
            <v>253123</v>
          </cell>
          <cell r="M66">
            <v>134000</v>
          </cell>
          <cell r="N66">
            <v>23700</v>
          </cell>
          <cell r="O66">
            <v>107000</v>
          </cell>
          <cell r="P66">
            <v>86571</v>
          </cell>
          <cell r="Q66">
            <v>8308</v>
          </cell>
        </row>
        <row r="67">
          <cell r="A67">
            <v>36559</v>
          </cell>
          <cell r="B67">
            <v>142221</v>
          </cell>
          <cell r="C67">
            <v>144925</v>
          </cell>
          <cell r="D67">
            <v>198531</v>
          </cell>
          <cell r="E67">
            <v>13878</v>
          </cell>
          <cell r="F67">
            <v>103504</v>
          </cell>
          <cell r="G67">
            <v>120429</v>
          </cell>
          <cell r="H67">
            <v>70611</v>
          </cell>
          <cell r="I67">
            <v>391574</v>
          </cell>
          <cell r="J67">
            <v>9498</v>
          </cell>
          <cell r="K67">
            <v>6341</v>
          </cell>
          <cell r="L67">
            <v>237383</v>
          </cell>
          <cell r="M67">
            <v>135000</v>
          </cell>
          <cell r="N67">
            <v>23700</v>
          </cell>
          <cell r="O67">
            <v>107000</v>
          </cell>
          <cell r="P67">
            <v>96180</v>
          </cell>
          <cell r="Q67">
            <v>8142</v>
          </cell>
        </row>
        <row r="68">
          <cell r="A68">
            <v>36560</v>
          </cell>
          <cell r="B68">
            <v>142221</v>
          </cell>
          <cell r="C68">
            <v>144925</v>
          </cell>
          <cell r="D68">
            <v>187072</v>
          </cell>
          <cell r="E68">
            <v>13878</v>
          </cell>
          <cell r="F68">
            <v>103504</v>
          </cell>
          <cell r="G68">
            <v>126135</v>
          </cell>
          <cell r="H68">
            <v>72111</v>
          </cell>
          <cell r="I68">
            <v>404849</v>
          </cell>
          <cell r="J68">
            <v>1855</v>
          </cell>
          <cell r="K68">
            <v>6341</v>
          </cell>
          <cell r="L68">
            <v>247933</v>
          </cell>
          <cell r="M68">
            <v>140000</v>
          </cell>
          <cell r="N68">
            <v>23700</v>
          </cell>
          <cell r="O68">
            <v>107000</v>
          </cell>
          <cell r="P68">
            <v>86392</v>
          </cell>
          <cell r="Q68">
            <v>28092</v>
          </cell>
        </row>
        <row r="69">
          <cell r="A69">
            <v>36561</v>
          </cell>
          <cell r="B69">
            <v>142221</v>
          </cell>
          <cell r="C69">
            <v>144925</v>
          </cell>
          <cell r="D69">
            <v>188439</v>
          </cell>
          <cell r="E69">
            <v>13685</v>
          </cell>
          <cell r="F69">
            <v>103504</v>
          </cell>
          <cell r="G69">
            <v>118328</v>
          </cell>
          <cell r="H69">
            <v>70611</v>
          </cell>
          <cell r="I69">
            <v>398470</v>
          </cell>
          <cell r="J69">
            <v>19267</v>
          </cell>
          <cell r="K69">
            <v>6341</v>
          </cell>
          <cell r="L69">
            <v>247380</v>
          </cell>
          <cell r="M69">
            <v>140000</v>
          </cell>
          <cell r="N69">
            <v>23700</v>
          </cell>
          <cell r="O69">
            <v>107000</v>
          </cell>
          <cell r="P69">
            <v>80336</v>
          </cell>
          <cell r="Q69">
            <v>30792</v>
          </cell>
        </row>
        <row r="70">
          <cell r="A70">
            <v>36562</v>
          </cell>
          <cell r="B70">
            <v>142221</v>
          </cell>
          <cell r="C70">
            <v>144925</v>
          </cell>
          <cell r="D70">
            <v>188439</v>
          </cell>
          <cell r="E70">
            <v>13685</v>
          </cell>
          <cell r="F70">
            <v>103504</v>
          </cell>
          <cell r="G70">
            <v>118328</v>
          </cell>
          <cell r="H70">
            <v>70611</v>
          </cell>
          <cell r="I70">
            <v>402536</v>
          </cell>
          <cell r="J70">
            <v>17304</v>
          </cell>
          <cell r="K70">
            <v>6341</v>
          </cell>
          <cell r="L70">
            <v>292380</v>
          </cell>
          <cell r="M70">
            <v>140000</v>
          </cell>
          <cell r="N70">
            <v>24900</v>
          </cell>
          <cell r="O70">
            <v>107000</v>
          </cell>
          <cell r="P70">
            <v>81518</v>
          </cell>
          <cell r="Q70">
            <v>36192</v>
          </cell>
        </row>
        <row r="71">
          <cell r="A71">
            <v>36563</v>
          </cell>
          <cell r="B71">
            <v>142221</v>
          </cell>
          <cell r="C71">
            <v>144925</v>
          </cell>
          <cell r="D71">
            <v>188438</v>
          </cell>
          <cell r="E71">
            <v>13685</v>
          </cell>
          <cell r="F71">
            <v>103504</v>
          </cell>
          <cell r="G71">
            <v>118328</v>
          </cell>
          <cell r="H71">
            <v>70611</v>
          </cell>
          <cell r="I71">
            <v>398454</v>
          </cell>
          <cell r="J71">
            <v>17304</v>
          </cell>
          <cell r="K71">
            <v>6341</v>
          </cell>
          <cell r="L71">
            <v>287380</v>
          </cell>
          <cell r="M71">
            <v>140000</v>
          </cell>
          <cell r="N71">
            <v>23700</v>
          </cell>
          <cell r="O71">
            <v>107000</v>
          </cell>
          <cell r="P71">
            <v>90337</v>
          </cell>
          <cell r="Q71">
            <v>29992</v>
          </cell>
        </row>
        <row r="72">
          <cell r="A72">
            <v>36564</v>
          </cell>
          <cell r="B72">
            <v>142221</v>
          </cell>
          <cell r="C72">
            <v>144925</v>
          </cell>
          <cell r="D72">
            <v>187230</v>
          </cell>
          <cell r="E72">
            <v>14980</v>
          </cell>
          <cell r="F72">
            <v>103920</v>
          </cell>
          <cell r="G72">
            <v>114593</v>
          </cell>
          <cell r="H72">
            <v>70611</v>
          </cell>
          <cell r="I72">
            <v>423719</v>
          </cell>
          <cell r="J72">
            <v>31608</v>
          </cell>
          <cell r="K72">
            <v>6341</v>
          </cell>
          <cell r="L72">
            <v>236828</v>
          </cell>
          <cell r="M72">
            <v>140000</v>
          </cell>
          <cell r="N72">
            <v>23700</v>
          </cell>
          <cell r="O72">
            <v>107000</v>
          </cell>
          <cell r="P72">
            <v>67969</v>
          </cell>
          <cell r="Q72">
            <v>30992</v>
          </cell>
        </row>
        <row r="73">
          <cell r="A73">
            <v>36565</v>
          </cell>
          <cell r="B73">
            <v>142221</v>
          </cell>
          <cell r="C73">
            <v>144925</v>
          </cell>
          <cell r="D73">
            <v>197959</v>
          </cell>
          <cell r="E73">
            <v>14980</v>
          </cell>
          <cell r="F73">
            <v>103920</v>
          </cell>
          <cell r="G73">
            <v>106361</v>
          </cell>
          <cell r="H73">
            <v>68611</v>
          </cell>
          <cell r="I73">
            <v>402985</v>
          </cell>
          <cell r="J73">
            <v>14553</v>
          </cell>
          <cell r="K73">
            <v>6341</v>
          </cell>
          <cell r="L73">
            <v>226552</v>
          </cell>
          <cell r="M73">
            <v>140000</v>
          </cell>
          <cell r="N73">
            <v>23700</v>
          </cell>
          <cell r="O73">
            <v>107000</v>
          </cell>
          <cell r="P73">
            <v>61933</v>
          </cell>
          <cell r="Q73">
            <v>29392</v>
          </cell>
        </row>
        <row r="74">
          <cell r="A74">
            <v>36566</v>
          </cell>
          <cell r="B74">
            <v>142221</v>
          </cell>
          <cell r="C74">
            <v>144925</v>
          </cell>
          <cell r="D74">
            <v>193570</v>
          </cell>
          <cell r="E74">
            <v>14070</v>
          </cell>
          <cell r="F74">
            <v>103920</v>
          </cell>
          <cell r="G74">
            <v>110287</v>
          </cell>
          <cell r="H74">
            <v>68611</v>
          </cell>
          <cell r="I74">
            <v>422842</v>
          </cell>
          <cell r="J74">
            <v>9672</v>
          </cell>
          <cell r="K74">
            <v>6341</v>
          </cell>
          <cell r="L74">
            <v>243018</v>
          </cell>
          <cell r="M74">
            <v>140000</v>
          </cell>
          <cell r="N74">
            <v>23700</v>
          </cell>
          <cell r="O74">
            <v>107000</v>
          </cell>
          <cell r="P74">
            <v>79311</v>
          </cell>
          <cell r="Q74">
            <v>29281</v>
          </cell>
        </row>
        <row r="75">
          <cell r="A75">
            <v>36567</v>
          </cell>
          <cell r="B75">
            <v>142221</v>
          </cell>
          <cell r="C75">
            <v>144925</v>
          </cell>
          <cell r="D75">
            <v>196597</v>
          </cell>
          <cell r="E75">
            <v>14070</v>
          </cell>
          <cell r="F75">
            <v>103920</v>
          </cell>
          <cell r="G75">
            <v>121026</v>
          </cell>
          <cell r="H75">
            <v>66632</v>
          </cell>
          <cell r="I75">
            <v>422526</v>
          </cell>
          <cell r="J75">
            <v>0</v>
          </cell>
          <cell r="K75">
            <v>6341</v>
          </cell>
          <cell r="L75">
            <v>294434</v>
          </cell>
          <cell r="M75">
            <v>140000</v>
          </cell>
          <cell r="N75">
            <v>23700</v>
          </cell>
          <cell r="O75">
            <v>107000</v>
          </cell>
          <cell r="P75">
            <v>82260</v>
          </cell>
          <cell r="Q75">
            <v>29281</v>
          </cell>
        </row>
        <row r="76">
          <cell r="A76">
            <v>36568</v>
          </cell>
        </row>
        <row r="77">
          <cell r="A77">
            <v>36569</v>
          </cell>
        </row>
        <row r="78">
          <cell r="A78">
            <v>36570</v>
          </cell>
          <cell r="B78">
            <v>139221</v>
          </cell>
          <cell r="C78">
            <v>144925</v>
          </cell>
          <cell r="D78">
            <v>193340</v>
          </cell>
          <cell r="E78">
            <v>14070</v>
          </cell>
          <cell r="F78">
            <v>103920</v>
          </cell>
          <cell r="G78">
            <v>120288</v>
          </cell>
          <cell r="H78">
            <v>66632</v>
          </cell>
          <cell r="I78">
            <v>422526</v>
          </cell>
          <cell r="J78">
            <v>0</v>
          </cell>
          <cell r="K78">
            <v>6341</v>
          </cell>
          <cell r="L78">
            <v>291565</v>
          </cell>
          <cell r="M78">
            <v>140000</v>
          </cell>
          <cell r="N78">
            <v>23700</v>
          </cell>
          <cell r="O78">
            <v>107000</v>
          </cell>
          <cell r="P78">
            <v>54362</v>
          </cell>
          <cell r="Q78">
            <v>31081</v>
          </cell>
        </row>
        <row r="79">
          <cell r="A79">
            <v>36571</v>
          </cell>
          <cell r="B79">
            <v>139221</v>
          </cell>
          <cell r="C79">
            <v>144925</v>
          </cell>
          <cell r="D79">
            <v>196531</v>
          </cell>
          <cell r="E79">
            <v>14380</v>
          </cell>
          <cell r="F79">
            <v>103920</v>
          </cell>
          <cell r="G79">
            <v>128819</v>
          </cell>
          <cell r="H79">
            <v>62611</v>
          </cell>
          <cell r="I79">
            <v>412383</v>
          </cell>
          <cell r="J79">
            <v>0</v>
          </cell>
          <cell r="K79">
            <v>6341</v>
          </cell>
          <cell r="L79">
            <v>285027</v>
          </cell>
          <cell r="M79">
            <v>133000</v>
          </cell>
          <cell r="N79">
            <v>140000</v>
          </cell>
          <cell r="O79">
            <v>23700</v>
          </cell>
          <cell r="P79">
            <v>26830</v>
          </cell>
          <cell r="Q79">
            <v>29281</v>
          </cell>
        </row>
        <row r="80">
          <cell r="A80">
            <v>36572</v>
          </cell>
          <cell r="B80">
            <v>139221</v>
          </cell>
          <cell r="C80">
            <v>144925</v>
          </cell>
          <cell r="D80">
            <v>189206</v>
          </cell>
          <cell r="E80">
            <v>14380</v>
          </cell>
          <cell r="F80">
            <v>103085</v>
          </cell>
          <cell r="G80">
            <v>126146</v>
          </cell>
          <cell r="H80">
            <v>63251</v>
          </cell>
          <cell r="I80">
            <v>422526</v>
          </cell>
          <cell r="J80">
            <v>1438</v>
          </cell>
          <cell r="K80">
            <v>6341</v>
          </cell>
          <cell r="L80">
            <v>291550</v>
          </cell>
          <cell r="M80">
            <v>135000</v>
          </cell>
          <cell r="N80">
            <v>23700</v>
          </cell>
          <cell r="O80">
            <v>107000</v>
          </cell>
          <cell r="P80">
            <v>26996</v>
          </cell>
          <cell r="Q80">
            <v>29281</v>
          </cell>
        </row>
        <row r="81">
          <cell r="A81">
            <v>36573</v>
          </cell>
          <cell r="B81">
            <v>132221</v>
          </cell>
          <cell r="C81">
            <v>144925</v>
          </cell>
          <cell r="D81">
            <v>198531</v>
          </cell>
          <cell r="E81">
            <v>13992</v>
          </cell>
          <cell r="F81">
            <v>103085</v>
          </cell>
          <cell r="G81">
            <v>126958</v>
          </cell>
          <cell r="H81">
            <v>64065</v>
          </cell>
          <cell r="I81">
            <v>416827</v>
          </cell>
          <cell r="J81">
            <v>0</v>
          </cell>
          <cell r="K81">
            <v>6341</v>
          </cell>
          <cell r="L81">
            <v>286550</v>
          </cell>
          <cell r="M81">
            <v>136000</v>
          </cell>
          <cell r="N81">
            <v>23700</v>
          </cell>
          <cell r="O81">
            <v>107000</v>
          </cell>
          <cell r="P81">
            <v>67543</v>
          </cell>
          <cell r="Q81">
            <v>29281</v>
          </cell>
        </row>
        <row r="82">
          <cell r="A82">
            <v>36574</v>
          </cell>
          <cell r="B82">
            <v>139221</v>
          </cell>
          <cell r="C82">
            <v>144925</v>
          </cell>
          <cell r="D82">
            <v>198531</v>
          </cell>
          <cell r="E82">
            <v>13992</v>
          </cell>
          <cell r="F82">
            <v>103085</v>
          </cell>
          <cell r="G82">
            <v>127674</v>
          </cell>
          <cell r="H82">
            <v>64065</v>
          </cell>
          <cell r="I82">
            <v>422050</v>
          </cell>
          <cell r="J82">
            <v>0</v>
          </cell>
          <cell r="K82">
            <v>6341</v>
          </cell>
          <cell r="L82">
            <v>286550</v>
          </cell>
          <cell r="M82">
            <v>136000</v>
          </cell>
          <cell r="N82">
            <v>23700</v>
          </cell>
          <cell r="O82">
            <v>107000</v>
          </cell>
          <cell r="P82">
            <v>30009</v>
          </cell>
          <cell r="Q82">
            <v>29281</v>
          </cell>
        </row>
        <row r="83">
          <cell r="A83">
            <v>36575</v>
          </cell>
          <cell r="B83">
            <v>138921</v>
          </cell>
          <cell r="C83">
            <v>144925</v>
          </cell>
          <cell r="D83">
            <v>198531</v>
          </cell>
          <cell r="E83">
            <v>13992</v>
          </cell>
          <cell r="F83">
            <v>103085</v>
          </cell>
          <cell r="G83">
            <v>128146</v>
          </cell>
          <cell r="H83">
            <v>61065</v>
          </cell>
          <cell r="I83">
            <v>419058</v>
          </cell>
          <cell r="J83">
            <v>0</v>
          </cell>
          <cell r="K83">
            <v>6341</v>
          </cell>
          <cell r="L83">
            <v>290586</v>
          </cell>
          <cell r="M83">
            <v>136000</v>
          </cell>
          <cell r="N83">
            <v>23700</v>
          </cell>
          <cell r="O83">
            <v>107000</v>
          </cell>
          <cell r="P83">
            <v>18732</v>
          </cell>
          <cell r="Q83">
            <v>33755</v>
          </cell>
        </row>
        <row r="84">
          <cell r="A84">
            <v>36576</v>
          </cell>
          <cell r="B84">
            <v>138921</v>
          </cell>
          <cell r="C84">
            <v>144925</v>
          </cell>
          <cell r="D84">
            <v>198531</v>
          </cell>
          <cell r="E84">
            <v>13992</v>
          </cell>
          <cell r="F84">
            <v>103085</v>
          </cell>
          <cell r="G84">
            <v>128146</v>
          </cell>
          <cell r="H84">
            <v>61065</v>
          </cell>
          <cell r="I84">
            <v>419058</v>
          </cell>
          <cell r="J84">
            <v>0</v>
          </cell>
          <cell r="K84">
            <v>6341</v>
          </cell>
          <cell r="L84">
            <v>290586</v>
          </cell>
          <cell r="M84">
            <v>136000</v>
          </cell>
          <cell r="N84">
            <v>23700</v>
          </cell>
          <cell r="O84">
            <v>107000</v>
          </cell>
          <cell r="P84">
            <v>18353</v>
          </cell>
          <cell r="Q84">
            <v>35155</v>
          </cell>
        </row>
        <row r="85">
          <cell r="A85">
            <v>36577</v>
          </cell>
          <cell r="B85">
            <v>138921</v>
          </cell>
          <cell r="C85">
            <v>144925</v>
          </cell>
          <cell r="D85">
            <v>198531</v>
          </cell>
          <cell r="E85">
            <v>13992</v>
          </cell>
          <cell r="F85">
            <v>103085</v>
          </cell>
          <cell r="G85">
            <v>128146</v>
          </cell>
          <cell r="H85">
            <v>61071</v>
          </cell>
          <cell r="I85">
            <v>421017</v>
          </cell>
          <cell r="J85">
            <v>0</v>
          </cell>
          <cell r="K85">
            <v>6341</v>
          </cell>
          <cell r="L85">
            <v>286586</v>
          </cell>
          <cell r="M85">
            <v>140000</v>
          </cell>
          <cell r="N85">
            <v>23700</v>
          </cell>
          <cell r="O85">
            <v>107000</v>
          </cell>
          <cell r="P85">
            <v>78115</v>
          </cell>
          <cell r="Q85">
            <v>34167</v>
          </cell>
        </row>
        <row r="86">
          <cell r="A86">
            <v>36578</v>
          </cell>
          <cell r="B86">
            <v>138921</v>
          </cell>
          <cell r="C86">
            <v>144925</v>
          </cell>
          <cell r="D86">
            <v>198531</v>
          </cell>
          <cell r="E86">
            <v>13992</v>
          </cell>
          <cell r="F86">
            <v>103085</v>
          </cell>
          <cell r="G86">
            <v>128146</v>
          </cell>
          <cell r="H86">
            <v>61338</v>
          </cell>
          <cell r="I86">
            <v>419058</v>
          </cell>
          <cell r="J86">
            <v>0</v>
          </cell>
          <cell r="K86">
            <v>6341</v>
          </cell>
          <cell r="L86">
            <v>286586</v>
          </cell>
          <cell r="M86">
            <v>140000</v>
          </cell>
          <cell r="N86">
            <v>23700</v>
          </cell>
          <cell r="O86">
            <v>107000</v>
          </cell>
          <cell r="P86">
            <v>15172</v>
          </cell>
          <cell r="Q86">
            <v>31367</v>
          </cell>
        </row>
        <row r="87">
          <cell r="A87">
            <v>36579</v>
          </cell>
        </row>
        <row r="88">
          <cell r="A88">
            <v>36580</v>
          </cell>
        </row>
        <row r="89">
          <cell r="A89">
            <v>36581</v>
          </cell>
        </row>
        <row r="90">
          <cell r="A90">
            <v>36582</v>
          </cell>
        </row>
        <row r="91">
          <cell r="A91">
            <v>36583</v>
          </cell>
        </row>
        <row r="92">
          <cell r="A92">
            <v>36584</v>
          </cell>
        </row>
        <row r="93">
          <cell r="A93">
            <v>36585</v>
          </cell>
        </row>
        <row r="94">
          <cell r="A94">
            <v>36586</v>
          </cell>
        </row>
        <row r="95">
          <cell r="A95">
            <v>36587</v>
          </cell>
        </row>
        <row r="96">
          <cell r="A96">
            <v>36588</v>
          </cell>
        </row>
        <row r="97">
          <cell r="A97">
            <v>36589</v>
          </cell>
        </row>
        <row r="98">
          <cell r="A98">
            <v>36590</v>
          </cell>
        </row>
        <row r="99">
          <cell r="A99">
            <v>36591</v>
          </cell>
        </row>
        <row r="100">
          <cell r="A100">
            <v>36592</v>
          </cell>
        </row>
        <row r="101">
          <cell r="A101">
            <v>36593</v>
          </cell>
        </row>
        <row r="102">
          <cell r="A102">
            <v>36594</v>
          </cell>
        </row>
        <row r="103">
          <cell r="A103">
            <v>36595</v>
          </cell>
        </row>
        <row r="104">
          <cell r="A104">
            <v>36596</v>
          </cell>
        </row>
        <row r="105">
          <cell r="A105">
            <v>36597</v>
          </cell>
        </row>
        <row r="106">
          <cell r="A106">
            <v>36598</v>
          </cell>
        </row>
        <row r="107">
          <cell r="A107">
            <v>36599</v>
          </cell>
        </row>
        <row r="108">
          <cell r="A108">
            <v>36600</v>
          </cell>
        </row>
        <row r="109">
          <cell r="A109">
            <v>36601</v>
          </cell>
        </row>
        <row r="110">
          <cell r="A110">
            <v>36602</v>
          </cell>
        </row>
        <row r="111">
          <cell r="A111">
            <v>36603</v>
          </cell>
        </row>
        <row r="112">
          <cell r="A112">
            <v>36604</v>
          </cell>
        </row>
        <row r="113">
          <cell r="A113">
            <v>36605</v>
          </cell>
        </row>
        <row r="114">
          <cell r="A114">
            <v>36606</v>
          </cell>
        </row>
        <row r="115">
          <cell r="A115">
            <v>36607</v>
          </cell>
        </row>
        <row r="116">
          <cell r="A116">
            <v>36608</v>
          </cell>
        </row>
        <row r="117">
          <cell r="A117">
            <v>36609</v>
          </cell>
        </row>
        <row r="118">
          <cell r="A118">
            <v>36610</v>
          </cell>
        </row>
        <row r="119">
          <cell r="A119">
            <v>36611</v>
          </cell>
        </row>
        <row r="120">
          <cell r="A120">
            <v>36612</v>
          </cell>
        </row>
        <row r="121">
          <cell r="A121">
            <v>36613</v>
          </cell>
        </row>
        <row r="122">
          <cell r="A122">
            <v>36614</v>
          </cell>
        </row>
        <row r="123">
          <cell r="A123">
            <v>36615</v>
          </cell>
        </row>
        <row r="124">
          <cell r="A124">
            <v>36616</v>
          </cell>
        </row>
        <row r="125">
          <cell r="A125">
            <v>36617</v>
          </cell>
        </row>
        <row r="126">
          <cell r="A126">
            <v>36618</v>
          </cell>
        </row>
        <row r="127">
          <cell r="A127">
            <v>36619</v>
          </cell>
        </row>
        <row r="128">
          <cell r="A128">
            <v>36620</v>
          </cell>
        </row>
        <row r="129">
          <cell r="A129">
            <v>36621</v>
          </cell>
        </row>
        <row r="130">
          <cell r="A130">
            <v>36622</v>
          </cell>
        </row>
        <row r="131">
          <cell r="A131">
            <v>36623</v>
          </cell>
        </row>
        <row r="132">
          <cell r="A132">
            <v>36624</v>
          </cell>
        </row>
        <row r="133">
          <cell r="A133">
            <v>36625</v>
          </cell>
        </row>
        <row r="134">
          <cell r="A134">
            <v>36626</v>
          </cell>
        </row>
        <row r="135">
          <cell r="A135">
            <v>36627</v>
          </cell>
        </row>
        <row r="136">
          <cell r="A136">
            <v>36628</v>
          </cell>
        </row>
        <row r="137">
          <cell r="A137">
            <v>36629</v>
          </cell>
        </row>
        <row r="138">
          <cell r="A138">
            <v>36630</v>
          </cell>
        </row>
        <row r="139">
          <cell r="A139">
            <v>36631</v>
          </cell>
        </row>
        <row r="140">
          <cell r="A140">
            <v>36632</v>
          </cell>
        </row>
        <row r="141">
          <cell r="A141">
            <v>36633</v>
          </cell>
        </row>
        <row r="142">
          <cell r="A142">
            <v>36634</v>
          </cell>
        </row>
        <row r="143">
          <cell r="A143">
            <v>36635</v>
          </cell>
        </row>
        <row r="144">
          <cell r="A144">
            <v>36636</v>
          </cell>
        </row>
        <row r="145">
          <cell r="A145">
            <v>36637</v>
          </cell>
        </row>
        <row r="146">
          <cell r="A146">
            <v>36638</v>
          </cell>
        </row>
        <row r="147">
          <cell r="A147">
            <v>36639</v>
          </cell>
        </row>
        <row r="148">
          <cell r="A148">
            <v>36640</v>
          </cell>
        </row>
        <row r="149">
          <cell r="A149">
            <v>36641</v>
          </cell>
        </row>
        <row r="150">
          <cell r="A150">
            <v>36642</v>
          </cell>
        </row>
        <row r="151">
          <cell r="A151">
            <v>36643</v>
          </cell>
        </row>
        <row r="152">
          <cell r="A152">
            <v>36644</v>
          </cell>
        </row>
        <row r="153">
          <cell r="A153">
            <v>36645</v>
          </cell>
        </row>
        <row r="154">
          <cell r="A154">
            <v>36646</v>
          </cell>
        </row>
        <row r="155">
          <cell r="A155">
            <v>36647</v>
          </cell>
        </row>
        <row r="156">
          <cell r="A156">
            <v>36648</v>
          </cell>
        </row>
        <row r="157">
          <cell r="A157">
            <v>36649</v>
          </cell>
        </row>
        <row r="158">
          <cell r="A158">
            <v>36650</v>
          </cell>
        </row>
        <row r="159">
          <cell r="A159">
            <v>36651</v>
          </cell>
        </row>
        <row r="160">
          <cell r="A160">
            <v>36652</v>
          </cell>
        </row>
        <row r="161">
          <cell r="A161">
            <v>36653</v>
          </cell>
        </row>
        <row r="162">
          <cell r="A162">
            <v>36654</v>
          </cell>
        </row>
        <row r="163">
          <cell r="A163">
            <v>36655</v>
          </cell>
        </row>
        <row r="164">
          <cell r="A164">
            <v>36656</v>
          </cell>
        </row>
        <row r="165">
          <cell r="A165">
            <v>36657</v>
          </cell>
        </row>
        <row r="166">
          <cell r="A166">
            <v>36658</v>
          </cell>
        </row>
        <row r="167">
          <cell r="A167">
            <v>36659</v>
          </cell>
        </row>
        <row r="168">
          <cell r="A168">
            <v>36660</v>
          </cell>
        </row>
        <row r="169">
          <cell r="A169">
            <v>36661</v>
          </cell>
        </row>
        <row r="170">
          <cell r="A170">
            <v>36662</v>
          </cell>
        </row>
        <row r="171">
          <cell r="A171">
            <v>36663</v>
          </cell>
        </row>
        <row r="172">
          <cell r="A172">
            <v>36664</v>
          </cell>
        </row>
        <row r="173">
          <cell r="A173">
            <v>36665</v>
          </cell>
        </row>
        <row r="174">
          <cell r="A174">
            <v>36666</v>
          </cell>
        </row>
        <row r="175">
          <cell r="A175">
            <v>36667</v>
          </cell>
        </row>
        <row r="176">
          <cell r="A176">
            <v>36668</v>
          </cell>
        </row>
        <row r="177">
          <cell r="A177">
            <v>36669</v>
          </cell>
        </row>
        <row r="178">
          <cell r="A178">
            <v>36670</v>
          </cell>
        </row>
        <row r="179">
          <cell r="A179">
            <v>36671</v>
          </cell>
        </row>
        <row r="180">
          <cell r="A180">
            <v>36672</v>
          </cell>
        </row>
        <row r="181">
          <cell r="A181">
            <v>36673</v>
          </cell>
        </row>
        <row r="182">
          <cell r="A182">
            <v>36674</v>
          </cell>
        </row>
        <row r="183">
          <cell r="A183">
            <v>36675</v>
          </cell>
        </row>
        <row r="184">
          <cell r="A184">
            <v>36676</v>
          </cell>
        </row>
        <row r="185">
          <cell r="A185">
            <v>36677</v>
          </cell>
        </row>
        <row r="186">
          <cell r="A186">
            <v>36678</v>
          </cell>
        </row>
        <row r="187">
          <cell r="A187">
            <v>36679</v>
          </cell>
        </row>
        <row r="188">
          <cell r="A188">
            <v>36680</v>
          </cell>
        </row>
        <row r="189">
          <cell r="A189">
            <v>36681</v>
          </cell>
        </row>
        <row r="190">
          <cell r="A190">
            <v>36682</v>
          </cell>
        </row>
        <row r="191">
          <cell r="A191">
            <v>36683</v>
          </cell>
        </row>
        <row r="192">
          <cell r="A192">
            <v>36684</v>
          </cell>
        </row>
        <row r="193">
          <cell r="A193">
            <v>36685</v>
          </cell>
        </row>
        <row r="194">
          <cell r="A194">
            <v>36686</v>
          </cell>
        </row>
        <row r="195">
          <cell r="A195">
            <v>36687</v>
          </cell>
        </row>
        <row r="196">
          <cell r="A196">
            <v>36688</v>
          </cell>
        </row>
        <row r="197">
          <cell r="A197">
            <v>36689</v>
          </cell>
        </row>
        <row r="198">
          <cell r="A198">
            <v>36690</v>
          </cell>
        </row>
        <row r="199">
          <cell r="A199">
            <v>36691</v>
          </cell>
        </row>
        <row r="200">
          <cell r="A200">
            <v>36692</v>
          </cell>
        </row>
        <row r="201">
          <cell r="A201">
            <v>36693</v>
          </cell>
        </row>
        <row r="202">
          <cell r="A202">
            <v>36694</v>
          </cell>
        </row>
        <row r="203">
          <cell r="A203">
            <v>36695</v>
          </cell>
        </row>
        <row r="204">
          <cell r="A204">
            <v>36696</v>
          </cell>
        </row>
        <row r="205">
          <cell r="A205">
            <v>36697</v>
          </cell>
        </row>
        <row r="206">
          <cell r="A206">
            <v>36698</v>
          </cell>
        </row>
        <row r="207">
          <cell r="A207">
            <v>36699</v>
          </cell>
        </row>
        <row r="208">
          <cell r="A208">
            <v>36700</v>
          </cell>
        </row>
        <row r="209">
          <cell r="A209">
            <v>36701</v>
          </cell>
        </row>
        <row r="210">
          <cell r="A210">
            <v>36702</v>
          </cell>
        </row>
        <row r="211">
          <cell r="A211">
            <v>36703</v>
          </cell>
        </row>
        <row r="212">
          <cell r="A212">
            <v>36704</v>
          </cell>
        </row>
        <row r="213">
          <cell r="A213">
            <v>36705</v>
          </cell>
        </row>
        <row r="214">
          <cell r="A214">
            <v>36706</v>
          </cell>
        </row>
        <row r="215">
          <cell r="A215">
            <v>36707</v>
          </cell>
        </row>
        <row r="216">
          <cell r="A216">
            <v>36708</v>
          </cell>
        </row>
        <row r="217">
          <cell r="A217">
            <v>36709</v>
          </cell>
        </row>
        <row r="218">
          <cell r="A218">
            <v>36710</v>
          </cell>
        </row>
        <row r="219">
          <cell r="A219">
            <v>36711</v>
          </cell>
        </row>
        <row r="220">
          <cell r="A220">
            <v>36712</v>
          </cell>
        </row>
        <row r="221">
          <cell r="A221">
            <v>36713</v>
          </cell>
        </row>
        <row r="222">
          <cell r="A222">
            <v>36714</v>
          </cell>
        </row>
        <row r="223">
          <cell r="A223">
            <v>36715</v>
          </cell>
        </row>
        <row r="224">
          <cell r="A224">
            <v>36716</v>
          </cell>
        </row>
        <row r="225">
          <cell r="A225">
            <v>36717</v>
          </cell>
        </row>
        <row r="226">
          <cell r="A226">
            <v>36718</v>
          </cell>
        </row>
        <row r="227">
          <cell r="A227">
            <v>36719</v>
          </cell>
        </row>
        <row r="228">
          <cell r="A228">
            <v>36720</v>
          </cell>
        </row>
        <row r="229">
          <cell r="A229">
            <v>36721</v>
          </cell>
        </row>
        <row r="230">
          <cell r="A230">
            <v>36722</v>
          </cell>
        </row>
        <row r="231">
          <cell r="A231">
            <v>36723</v>
          </cell>
        </row>
        <row r="232">
          <cell r="A232">
            <v>36724</v>
          </cell>
        </row>
        <row r="233">
          <cell r="A233">
            <v>36725</v>
          </cell>
        </row>
        <row r="234">
          <cell r="A234">
            <v>36726</v>
          </cell>
        </row>
        <row r="235">
          <cell r="A235">
            <v>36727</v>
          </cell>
        </row>
        <row r="236">
          <cell r="A236">
            <v>36728</v>
          </cell>
        </row>
        <row r="237">
          <cell r="A237">
            <v>36729</v>
          </cell>
        </row>
        <row r="238">
          <cell r="A238">
            <v>36730</v>
          </cell>
        </row>
        <row r="239">
          <cell r="A239">
            <v>36731</v>
          </cell>
        </row>
        <row r="240">
          <cell r="A240">
            <v>36732</v>
          </cell>
        </row>
        <row r="241">
          <cell r="A241">
            <v>36733</v>
          </cell>
        </row>
        <row r="242">
          <cell r="A242">
            <v>36734</v>
          </cell>
        </row>
        <row r="243">
          <cell r="A243">
            <v>36735</v>
          </cell>
        </row>
        <row r="244">
          <cell r="A244">
            <v>36736</v>
          </cell>
        </row>
        <row r="245">
          <cell r="A245">
            <v>36737</v>
          </cell>
        </row>
        <row r="246">
          <cell r="A246">
            <v>36738</v>
          </cell>
        </row>
        <row r="247">
          <cell r="A247">
            <v>36739</v>
          </cell>
        </row>
        <row r="248">
          <cell r="A248">
            <v>36740</v>
          </cell>
        </row>
        <row r="249">
          <cell r="A249">
            <v>36741</v>
          </cell>
        </row>
        <row r="250">
          <cell r="A250">
            <v>36742</v>
          </cell>
        </row>
        <row r="251">
          <cell r="A251">
            <v>36743</v>
          </cell>
        </row>
        <row r="252">
          <cell r="A252">
            <v>36744</v>
          </cell>
        </row>
        <row r="253">
          <cell r="A253">
            <v>36745</v>
          </cell>
        </row>
        <row r="254">
          <cell r="A254">
            <v>36746</v>
          </cell>
        </row>
        <row r="255">
          <cell r="A255">
            <v>36747</v>
          </cell>
        </row>
        <row r="256">
          <cell r="A256">
            <v>36748</v>
          </cell>
        </row>
        <row r="257">
          <cell r="A257">
            <v>36749</v>
          </cell>
        </row>
        <row r="258">
          <cell r="A258">
            <v>36750</v>
          </cell>
        </row>
        <row r="259">
          <cell r="A259">
            <v>36751</v>
          </cell>
        </row>
        <row r="260">
          <cell r="A260">
            <v>36752</v>
          </cell>
        </row>
        <row r="261">
          <cell r="A261">
            <v>36753</v>
          </cell>
        </row>
        <row r="262">
          <cell r="A262">
            <v>36754</v>
          </cell>
        </row>
        <row r="263">
          <cell r="A263">
            <v>36755</v>
          </cell>
        </row>
        <row r="264">
          <cell r="A264">
            <v>36756</v>
          </cell>
        </row>
        <row r="265">
          <cell r="A265">
            <v>36757</v>
          </cell>
        </row>
        <row r="266">
          <cell r="A266">
            <v>36758</v>
          </cell>
        </row>
        <row r="267">
          <cell r="A267">
            <v>36759</v>
          </cell>
        </row>
        <row r="268">
          <cell r="A268">
            <v>36760</v>
          </cell>
        </row>
        <row r="269">
          <cell r="A269">
            <v>36761</v>
          </cell>
        </row>
        <row r="270">
          <cell r="A270">
            <v>36762</v>
          </cell>
        </row>
        <row r="271">
          <cell r="A271">
            <v>36763</v>
          </cell>
        </row>
        <row r="272">
          <cell r="A272">
            <v>36764</v>
          </cell>
        </row>
        <row r="273">
          <cell r="A273">
            <v>36765</v>
          </cell>
        </row>
        <row r="274">
          <cell r="A274">
            <v>36766</v>
          </cell>
        </row>
        <row r="275">
          <cell r="A275">
            <v>36767</v>
          </cell>
        </row>
        <row r="276">
          <cell r="A276">
            <v>36768</v>
          </cell>
        </row>
        <row r="277">
          <cell r="A277">
            <v>36769</v>
          </cell>
        </row>
        <row r="278">
          <cell r="A278">
            <v>36770</v>
          </cell>
        </row>
        <row r="279">
          <cell r="A279">
            <v>36771</v>
          </cell>
        </row>
        <row r="280">
          <cell r="A280">
            <v>36772</v>
          </cell>
        </row>
        <row r="281">
          <cell r="A281">
            <v>36773</v>
          </cell>
        </row>
        <row r="282">
          <cell r="A282">
            <v>36774</v>
          </cell>
        </row>
        <row r="283">
          <cell r="A283">
            <v>36775</v>
          </cell>
        </row>
        <row r="284">
          <cell r="A284">
            <v>36776</v>
          </cell>
        </row>
        <row r="285">
          <cell r="A285">
            <v>36777</v>
          </cell>
        </row>
        <row r="286">
          <cell r="A286">
            <v>36778</v>
          </cell>
        </row>
        <row r="287">
          <cell r="A287">
            <v>36779</v>
          </cell>
        </row>
        <row r="288">
          <cell r="A288">
            <v>36780</v>
          </cell>
        </row>
        <row r="289">
          <cell r="A289">
            <v>36781</v>
          </cell>
        </row>
        <row r="290">
          <cell r="A290">
            <v>36782</v>
          </cell>
        </row>
        <row r="291">
          <cell r="A291">
            <v>36783</v>
          </cell>
        </row>
        <row r="292">
          <cell r="A292">
            <v>36784</v>
          </cell>
        </row>
        <row r="293">
          <cell r="A293">
            <v>36785</v>
          </cell>
        </row>
        <row r="294">
          <cell r="A294">
            <v>36786</v>
          </cell>
        </row>
        <row r="295">
          <cell r="A295">
            <v>36787</v>
          </cell>
        </row>
        <row r="296">
          <cell r="A296">
            <v>36788</v>
          </cell>
        </row>
        <row r="297">
          <cell r="A297">
            <v>36789</v>
          </cell>
        </row>
        <row r="298">
          <cell r="A298">
            <v>36790</v>
          </cell>
        </row>
        <row r="299">
          <cell r="A299">
            <v>36791</v>
          </cell>
        </row>
        <row r="300">
          <cell r="A300">
            <v>36792</v>
          </cell>
        </row>
        <row r="301">
          <cell r="A301">
            <v>36793</v>
          </cell>
        </row>
        <row r="302">
          <cell r="A302">
            <v>36794</v>
          </cell>
        </row>
        <row r="303">
          <cell r="A303">
            <v>36795</v>
          </cell>
        </row>
        <row r="304">
          <cell r="A304">
            <v>36796</v>
          </cell>
        </row>
        <row r="305">
          <cell r="A305">
            <v>36797</v>
          </cell>
        </row>
        <row r="306">
          <cell r="A306">
            <v>36798</v>
          </cell>
        </row>
        <row r="307">
          <cell r="A307">
            <v>36799</v>
          </cell>
        </row>
        <row r="308">
          <cell r="A308">
            <v>36800</v>
          </cell>
        </row>
        <row r="309">
          <cell r="A309">
            <v>36801</v>
          </cell>
        </row>
        <row r="310">
          <cell r="A310">
            <v>36802</v>
          </cell>
        </row>
        <row r="311">
          <cell r="A311">
            <v>36803</v>
          </cell>
        </row>
        <row r="312">
          <cell r="A312">
            <v>36804</v>
          </cell>
        </row>
        <row r="313">
          <cell r="A313">
            <v>36805</v>
          </cell>
        </row>
        <row r="314">
          <cell r="A314">
            <v>36806</v>
          </cell>
        </row>
        <row r="315">
          <cell r="A315">
            <v>36807</v>
          </cell>
        </row>
        <row r="316">
          <cell r="A316">
            <v>36808</v>
          </cell>
        </row>
        <row r="317">
          <cell r="A317">
            <v>36809</v>
          </cell>
        </row>
        <row r="318">
          <cell r="A318">
            <v>36810</v>
          </cell>
        </row>
        <row r="319">
          <cell r="A319">
            <v>36811</v>
          </cell>
        </row>
        <row r="320">
          <cell r="A320">
            <v>36812</v>
          </cell>
        </row>
        <row r="321">
          <cell r="A321">
            <v>36813</v>
          </cell>
        </row>
        <row r="322">
          <cell r="A322">
            <v>36814</v>
          </cell>
        </row>
        <row r="323">
          <cell r="A323">
            <v>36815</v>
          </cell>
        </row>
        <row r="324">
          <cell r="A324">
            <v>36816</v>
          </cell>
        </row>
        <row r="325">
          <cell r="A325">
            <v>36817</v>
          </cell>
        </row>
        <row r="326">
          <cell r="A326">
            <v>36818</v>
          </cell>
        </row>
        <row r="327">
          <cell r="A327">
            <v>36819</v>
          </cell>
        </row>
        <row r="328">
          <cell r="A328">
            <v>36820</v>
          </cell>
        </row>
        <row r="329">
          <cell r="A329">
            <v>36821</v>
          </cell>
        </row>
        <row r="330">
          <cell r="A330">
            <v>36822</v>
          </cell>
        </row>
        <row r="331">
          <cell r="A331">
            <v>36823</v>
          </cell>
        </row>
        <row r="332">
          <cell r="A332">
            <v>36824</v>
          </cell>
        </row>
        <row r="333">
          <cell r="A333">
            <v>36825</v>
          </cell>
        </row>
        <row r="334">
          <cell r="A334">
            <v>36826</v>
          </cell>
        </row>
        <row r="335">
          <cell r="A335">
            <v>36827</v>
          </cell>
        </row>
        <row r="336">
          <cell r="A336">
            <v>36828</v>
          </cell>
        </row>
        <row r="337">
          <cell r="A337">
            <v>36829</v>
          </cell>
        </row>
        <row r="338">
          <cell r="A338">
            <v>36830</v>
          </cell>
        </row>
        <row r="339">
          <cell r="A339">
            <v>36831</v>
          </cell>
        </row>
        <row r="340">
          <cell r="A340">
            <v>36832</v>
          </cell>
        </row>
        <row r="341">
          <cell r="A341">
            <v>36833</v>
          </cell>
        </row>
        <row r="342">
          <cell r="A342">
            <v>36834</v>
          </cell>
        </row>
        <row r="343">
          <cell r="A343">
            <v>36835</v>
          </cell>
        </row>
        <row r="344">
          <cell r="A344">
            <v>36836</v>
          </cell>
        </row>
        <row r="345">
          <cell r="A345">
            <v>36837</v>
          </cell>
        </row>
        <row r="346">
          <cell r="A346">
            <v>36838</v>
          </cell>
        </row>
        <row r="347">
          <cell r="A347">
            <v>36839</v>
          </cell>
        </row>
        <row r="348">
          <cell r="A348">
            <v>36840</v>
          </cell>
        </row>
        <row r="349">
          <cell r="A349">
            <v>36841</v>
          </cell>
        </row>
        <row r="350">
          <cell r="A350">
            <v>36842</v>
          </cell>
        </row>
        <row r="351">
          <cell r="A351">
            <v>36843</v>
          </cell>
        </row>
        <row r="352">
          <cell r="A352">
            <v>36844</v>
          </cell>
        </row>
        <row r="353">
          <cell r="A353">
            <v>36845</v>
          </cell>
        </row>
        <row r="354">
          <cell r="A354">
            <v>36846</v>
          </cell>
        </row>
        <row r="355">
          <cell r="A355">
            <v>36847</v>
          </cell>
        </row>
        <row r="356">
          <cell r="A356">
            <v>36848</v>
          </cell>
        </row>
        <row r="357">
          <cell r="A357">
            <v>36849</v>
          </cell>
        </row>
        <row r="358">
          <cell r="A358">
            <v>36850</v>
          </cell>
        </row>
        <row r="359">
          <cell r="A359">
            <v>36851</v>
          </cell>
        </row>
        <row r="360">
          <cell r="A360">
            <v>36852</v>
          </cell>
        </row>
        <row r="361">
          <cell r="A361">
            <v>36853</v>
          </cell>
        </row>
        <row r="362">
          <cell r="A362">
            <v>36854</v>
          </cell>
        </row>
        <row r="363">
          <cell r="A363">
            <v>36855</v>
          </cell>
        </row>
        <row r="364">
          <cell r="A364">
            <v>36856</v>
          </cell>
        </row>
        <row r="365">
          <cell r="A365">
            <v>36857</v>
          </cell>
        </row>
        <row r="366">
          <cell r="A366">
            <v>36858</v>
          </cell>
        </row>
        <row r="367">
          <cell r="A367">
            <v>36859</v>
          </cell>
        </row>
        <row r="368">
          <cell r="A368">
            <v>36860</v>
          </cell>
        </row>
        <row r="369">
          <cell r="A369">
            <v>36861</v>
          </cell>
        </row>
        <row r="370">
          <cell r="A370">
            <v>36862</v>
          </cell>
        </row>
        <row r="371">
          <cell r="A371">
            <v>36863</v>
          </cell>
        </row>
        <row r="372">
          <cell r="A372">
            <v>36864</v>
          </cell>
        </row>
        <row r="373">
          <cell r="A373">
            <v>36865</v>
          </cell>
        </row>
        <row r="374">
          <cell r="A374">
            <v>36866</v>
          </cell>
        </row>
        <row r="375">
          <cell r="A375">
            <v>36867</v>
          </cell>
        </row>
        <row r="376">
          <cell r="A376">
            <v>36868</v>
          </cell>
        </row>
        <row r="377">
          <cell r="A377">
            <v>36869</v>
          </cell>
        </row>
        <row r="378">
          <cell r="A378">
            <v>36870</v>
          </cell>
        </row>
        <row r="379">
          <cell r="A379">
            <v>36871</v>
          </cell>
        </row>
        <row r="380">
          <cell r="A380">
            <v>36872</v>
          </cell>
        </row>
        <row r="381">
          <cell r="A381">
            <v>36873</v>
          </cell>
        </row>
        <row r="382">
          <cell r="A382">
            <v>36874</v>
          </cell>
        </row>
        <row r="383">
          <cell r="A383">
            <v>36875</v>
          </cell>
        </row>
        <row r="384">
          <cell r="A384">
            <v>36876</v>
          </cell>
        </row>
        <row r="385">
          <cell r="A385">
            <v>36877</v>
          </cell>
        </row>
        <row r="386">
          <cell r="A386">
            <v>36878</v>
          </cell>
        </row>
        <row r="387">
          <cell r="A387">
            <v>36879</v>
          </cell>
        </row>
        <row r="388">
          <cell r="A388">
            <v>36880</v>
          </cell>
        </row>
        <row r="389">
          <cell r="A389">
            <v>36881</v>
          </cell>
        </row>
        <row r="390">
          <cell r="A390">
            <v>36882</v>
          </cell>
        </row>
        <row r="391">
          <cell r="A391">
            <v>36883</v>
          </cell>
        </row>
        <row r="392">
          <cell r="A392">
            <v>36884</v>
          </cell>
        </row>
        <row r="393">
          <cell r="A393">
            <v>36885</v>
          </cell>
        </row>
        <row r="394">
          <cell r="A394">
            <v>36886</v>
          </cell>
        </row>
        <row r="395">
          <cell r="A395">
            <v>36887</v>
          </cell>
        </row>
        <row r="396">
          <cell r="A396">
            <v>36888</v>
          </cell>
        </row>
        <row r="397">
          <cell r="A397">
            <v>36889</v>
          </cell>
        </row>
        <row r="398">
          <cell r="A398">
            <v>36890</v>
          </cell>
        </row>
        <row r="399">
          <cell r="A399">
            <v>36891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</row>
        <row r="2">
          <cell r="B2" t="str">
            <v xml:space="preserve">King </v>
          </cell>
          <cell r="C2" t="str">
            <v>Wind River Lateral</v>
          </cell>
          <cell r="D2" t="str">
            <v>Powder River</v>
          </cell>
          <cell r="E2" t="str">
            <v>Laramie East</v>
          </cell>
          <cell r="F2" t="str">
            <v>Tomahawk</v>
          </cell>
          <cell r="G2" t="str">
            <v>Watkins East</v>
          </cell>
          <cell r="H2" t="str">
            <v>Kit Carson East</v>
          </cell>
          <cell r="I2" t="str">
            <v>Springfield Compressor</v>
          </cell>
          <cell r="J2" t="str">
            <v>Morton East</v>
          </cell>
          <cell r="K2" t="str">
            <v>Lakin PEPL</v>
          </cell>
          <cell r="L2" t="str">
            <v>Baker PEPL</v>
          </cell>
          <cell r="M2" t="str">
            <v>Floris</v>
          </cell>
          <cell r="N2" t="str">
            <v>Beaver</v>
          </cell>
          <cell r="O2" t="str">
            <v>Watkins Back Flow</v>
          </cell>
        </row>
        <row r="3">
          <cell r="A3">
            <v>36479</v>
          </cell>
          <cell r="B3">
            <v>41000</v>
          </cell>
          <cell r="C3">
            <v>225000</v>
          </cell>
          <cell r="D3">
            <v>55000</v>
          </cell>
          <cell r="E3">
            <v>382000</v>
          </cell>
          <cell r="F3">
            <v>175000</v>
          </cell>
          <cell r="G3">
            <v>286000</v>
          </cell>
          <cell r="H3">
            <v>285000</v>
          </cell>
          <cell r="I3">
            <v>179000</v>
          </cell>
          <cell r="J3">
            <v>122000</v>
          </cell>
        </row>
        <row r="4">
          <cell r="A4">
            <v>36480</v>
          </cell>
          <cell r="B4">
            <v>58000</v>
          </cell>
          <cell r="C4">
            <v>273000</v>
          </cell>
          <cell r="D4">
            <v>58000</v>
          </cell>
          <cell r="E4">
            <v>440000</v>
          </cell>
          <cell r="F4">
            <v>173000</v>
          </cell>
          <cell r="G4">
            <v>346000</v>
          </cell>
          <cell r="H4">
            <v>311000</v>
          </cell>
          <cell r="I4">
            <v>174000</v>
          </cell>
          <cell r="J4">
            <v>141000</v>
          </cell>
        </row>
        <row r="5">
          <cell r="A5">
            <v>36481</v>
          </cell>
          <cell r="B5">
            <v>78000</v>
          </cell>
          <cell r="C5">
            <v>273000</v>
          </cell>
          <cell r="D5">
            <v>45000</v>
          </cell>
          <cell r="E5">
            <v>510000</v>
          </cell>
          <cell r="F5">
            <v>162000</v>
          </cell>
          <cell r="G5">
            <v>394000</v>
          </cell>
          <cell r="H5">
            <v>253000</v>
          </cell>
          <cell r="I5">
            <v>139000</v>
          </cell>
          <cell r="J5">
            <v>156000</v>
          </cell>
        </row>
        <row r="6">
          <cell r="A6">
            <v>36482</v>
          </cell>
          <cell r="B6">
            <v>66000</v>
          </cell>
          <cell r="C6">
            <v>273000</v>
          </cell>
          <cell r="D6">
            <v>58000</v>
          </cell>
          <cell r="E6">
            <v>475000</v>
          </cell>
          <cell r="F6">
            <v>167000</v>
          </cell>
          <cell r="G6">
            <v>368000</v>
          </cell>
          <cell r="H6">
            <v>264000</v>
          </cell>
          <cell r="I6">
            <v>151000</v>
          </cell>
          <cell r="J6">
            <v>155000</v>
          </cell>
        </row>
        <row r="7">
          <cell r="A7">
            <v>36483</v>
          </cell>
          <cell r="B7">
            <v>63000</v>
          </cell>
          <cell r="C7">
            <v>270000</v>
          </cell>
          <cell r="D7">
            <v>58000</v>
          </cell>
          <cell r="E7">
            <v>454000</v>
          </cell>
          <cell r="F7">
            <v>158000</v>
          </cell>
          <cell r="G7">
            <v>360000</v>
          </cell>
          <cell r="H7">
            <v>305000</v>
          </cell>
          <cell r="I7">
            <v>169000</v>
          </cell>
          <cell r="J7">
            <v>147000</v>
          </cell>
        </row>
        <row r="8">
          <cell r="A8">
            <v>36484</v>
          </cell>
        </row>
        <row r="9">
          <cell r="A9">
            <v>36485</v>
          </cell>
        </row>
        <row r="10">
          <cell r="A10">
            <v>36486</v>
          </cell>
        </row>
        <row r="11">
          <cell r="A11">
            <v>36487</v>
          </cell>
        </row>
        <row r="12">
          <cell r="A12">
            <v>36488</v>
          </cell>
        </row>
        <row r="13">
          <cell r="A13">
            <v>36489</v>
          </cell>
        </row>
        <row r="14">
          <cell r="A14">
            <v>36490</v>
          </cell>
        </row>
        <row r="15">
          <cell r="A15">
            <v>36491</v>
          </cell>
        </row>
        <row r="16">
          <cell r="A16">
            <v>36492</v>
          </cell>
        </row>
        <row r="17">
          <cell r="A17">
            <v>36493</v>
          </cell>
        </row>
        <row r="18">
          <cell r="A18">
            <v>36494</v>
          </cell>
        </row>
        <row r="19">
          <cell r="A19">
            <v>36495</v>
          </cell>
        </row>
        <row r="20">
          <cell r="A20">
            <v>36496</v>
          </cell>
        </row>
        <row r="21">
          <cell r="A21">
            <v>36497</v>
          </cell>
          <cell r="B21">
            <v>19000</v>
          </cell>
          <cell r="C21">
            <v>270000</v>
          </cell>
          <cell r="D21">
            <v>58000</v>
          </cell>
          <cell r="E21">
            <v>355000</v>
          </cell>
          <cell r="F21">
            <v>153000</v>
          </cell>
          <cell r="G21">
            <v>78000</v>
          </cell>
          <cell r="H21">
            <v>34000</v>
          </cell>
          <cell r="I21">
            <v>89000</v>
          </cell>
          <cell r="J21">
            <v>72000</v>
          </cell>
          <cell r="K21">
            <v>82000</v>
          </cell>
          <cell r="L21">
            <v>15000</v>
          </cell>
          <cell r="M21">
            <v>15000</v>
          </cell>
          <cell r="N21">
            <v>49000</v>
          </cell>
        </row>
        <row r="22">
          <cell r="A22">
            <v>36498</v>
          </cell>
        </row>
        <row r="23">
          <cell r="A23">
            <v>36499</v>
          </cell>
        </row>
        <row r="24">
          <cell r="A24">
            <v>36500</v>
          </cell>
          <cell r="B24">
            <v>19000</v>
          </cell>
          <cell r="C24">
            <v>270000</v>
          </cell>
          <cell r="D24">
            <v>58000</v>
          </cell>
          <cell r="E24">
            <v>362000</v>
          </cell>
          <cell r="F24">
            <v>150000</v>
          </cell>
          <cell r="G24">
            <v>56000</v>
          </cell>
          <cell r="H24">
            <v>36000</v>
          </cell>
          <cell r="I24">
            <v>18000</v>
          </cell>
          <cell r="J24">
            <v>72000</v>
          </cell>
          <cell r="K24">
            <v>85000</v>
          </cell>
          <cell r="L24">
            <v>17000</v>
          </cell>
          <cell r="M24">
            <v>15000</v>
          </cell>
          <cell r="N24">
            <v>47000</v>
          </cell>
          <cell r="O24">
            <v>-16000</v>
          </cell>
        </row>
        <row r="25">
          <cell r="A25">
            <v>36501</v>
          </cell>
          <cell r="B25">
            <v>39000</v>
          </cell>
          <cell r="C25">
            <v>270000</v>
          </cell>
          <cell r="D25">
            <v>58000</v>
          </cell>
          <cell r="E25">
            <v>370000</v>
          </cell>
          <cell r="F25">
            <v>112000</v>
          </cell>
          <cell r="G25">
            <v>138000</v>
          </cell>
          <cell r="H25">
            <v>20000</v>
          </cell>
          <cell r="I25">
            <v>115000</v>
          </cell>
          <cell r="J25">
            <v>59000</v>
          </cell>
          <cell r="K25">
            <v>69000</v>
          </cell>
          <cell r="L25">
            <v>22000</v>
          </cell>
          <cell r="M25">
            <v>14000</v>
          </cell>
          <cell r="N25">
            <v>29000</v>
          </cell>
          <cell r="O25">
            <v>76000</v>
          </cell>
        </row>
        <row r="26">
          <cell r="A26">
            <v>36502</v>
          </cell>
          <cell r="B26">
            <v>27000</v>
          </cell>
          <cell r="C26">
            <v>270000</v>
          </cell>
          <cell r="D26">
            <v>58000</v>
          </cell>
          <cell r="E26">
            <v>361000</v>
          </cell>
          <cell r="F26">
            <v>131000</v>
          </cell>
          <cell r="G26">
            <v>149000</v>
          </cell>
          <cell r="H26">
            <v>24000</v>
          </cell>
          <cell r="I26">
            <v>121000</v>
          </cell>
          <cell r="J26">
            <v>32000</v>
          </cell>
          <cell r="K26">
            <v>74000</v>
          </cell>
          <cell r="L26">
            <v>15000</v>
          </cell>
          <cell r="M26">
            <v>0</v>
          </cell>
          <cell r="N26">
            <v>9000</v>
          </cell>
          <cell r="O26">
            <v>80000</v>
          </cell>
        </row>
        <row r="27">
          <cell r="A27">
            <v>36503</v>
          </cell>
          <cell r="B27">
            <v>19000</v>
          </cell>
          <cell r="C27">
            <v>270000</v>
          </cell>
          <cell r="D27">
            <v>58000</v>
          </cell>
          <cell r="E27">
            <v>358000</v>
          </cell>
          <cell r="F27">
            <v>127000</v>
          </cell>
          <cell r="G27">
            <v>-5000</v>
          </cell>
          <cell r="H27">
            <v>7000</v>
          </cell>
          <cell r="I27">
            <v>-19000</v>
          </cell>
          <cell r="J27">
            <v>34000</v>
          </cell>
          <cell r="K27">
            <v>57000</v>
          </cell>
          <cell r="L27">
            <v>14000</v>
          </cell>
          <cell r="M27">
            <v>0</v>
          </cell>
          <cell r="N27">
            <v>11000</v>
          </cell>
          <cell r="O27">
            <v>-62000</v>
          </cell>
        </row>
        <row r="28">
          <cell r="A28">
            <v>36504</v>
          </cell>
          <cell r="B28">
            <v>19000</v>
          </cell>
          <cell r="C28">
            <v>270000</v>
          </cell>
          <cell r="D28">
            <v>58000</v>
          </cell>
          <cell r="E28">
            <v>363000</v>
          </cell>
          <cell r="F28">
            <v>131000</v>
          </cell>
          <cell r="G28">
            <v>38000</v>
          </cell>
          <cell r="H28">
            <v>26000</v>
          </cell>
          <cell r="I28">
            <v>60000</v>
          </cell>
          <cell r="J28">
            <v>16000</v>
          </cell>
          <cell r="K28">
            <v>75000</v>
          </cell>
          <cell r="L28">
            <v>10000</v>
          </cell>
          <cell r="M28">
            <v>0</v>
          </cell>
          <cell r="N28">
            <v>-4000</v>
          </cell>
          <cell r="O28">
            <v>-22000</v>
          </cell>
        </row>
        <row r="29">
          <cell r="A29">
            <v>36505</v>
          </cell>
          <cell r="B29">
            <v>17000</v>
          </cell>
          <cell r="C29">
            <v>270000</v>
          </cell>
          <cell r="D29">
            <v>58000</v>
          </cell>
          <cell r="E29">
            <v>370000</v>
          </cell>
          <cell r="F29">
            <v>134000</v>
          </cell>
          <cell r="G29">
            <v>12000</v>
          </cell>
          <cell r="H29">
            <v>25000</v>
          </cell>
          <cell r="I29">
            <v>-16000</v>
          </cell>
          <cell r="J29">
            <v>38000</v>
          </cell>
          <cell r="K29">
            <v>74000</v>
          </cell>
          <cell r="L29">
            <v>10000</v>
          </cell>
          <cell r="M29">
            <v>0</v>
          </cell>
          <cell r="N29">
            <v>19000</v>
          </cell>
          <cell r="O29">
            <v>-46000</v>
          </cell>
        </row>
        <row r="30">
          <cell r="A30">
            <v>36506</v>
          </cell>
          <cell r="B30">
            <v>17000</v>
          </cell>
          <cell r="C30">
            <v>270000</v>
          </cell>
          <cell r="D30">
            <v>58000</v>
          </cell>
          <cell r="E30">
            <v>373000</v>
          </cell>
          <cell r="F30">
            <v>135000</v>
          </cell>
          <cell r="G30">
            <v>57000</v>
          </cell>
          <cell r="H30">
            <v>26000</v>
          </cell>
          <cell r="I30">
            <v>74000</v>
          </cell>
          <cell r="J30">
            <v>38000</v>
          </cell>
          <cell r="K30">
            <v>75000</v>
          </cell>
          <cell r="L30">
            <v>10000</v>
          </cell>
          <cell r="M30">
            <v>0</v>
          </cell>
          <cell r="N30">
            <v>18000</v>
          </cell>
          <cell r="O30">
            <v>-2000</v>
          </cell>
        </row>
        <row r="31">
          <cell r="A31">
            <v>36507</v>
          </cell>
          <cell r="B31">
            <v>17000</v>
          </cell>
          <cell r="C31">
            <v>270000</v>
          </cell>
          <cell r="D31">
            <v>58000</v>
          </cell>
          <cell r="E31">
            <v>373000</v>
          </cell>
          <cell r="F31">
            <v>135000</v>
          </cell>
          <cell r="G31">
            <v>13000</v>
          </cell>
          <cell r="H31">
            <v>26000</v>
          </cell>
          <cell r="I31">
            <v>-16000</v>
          </cell>
          <cell r="J31">
            <v>38000</v>
          </cell>
          <cell r="K31">
            <v>75000</v>
          </cell>
          <cell r="L31">
            <v>10000</v>
          </cell>
          <cell r="M31">
            <v>0</v>
          </cell>
          <cell r="N31">
            <v>18000</v>
          </cell>
          <cell r="O31">
            <v>-46000</v>
          </cell>
        </row>
        <row r="32">
          <cell r="A32">
            <v>36508</v>
          </cell>
          <cell r="B32">
            <v>18000</v>
          </cell>
          <cell r="C32">
            <v>270000</v>
          </cell>
          <cell r="D32">
            <v>58000</v>
          </cell>
          <cell r="E32">
            <v>373000</v>
          </cell>
          <cell r="F32">
            <v>143000</v>
          </cell>
          <cell r="G32">
            <v>98000</v>
          </cell>
          <cell r="H32">
            <v>24000</v>
          </cell>
          <cell r="I32">
            <v>70000</v>
          </cell>
          <cell r="J32">
            <v>20000</v>
          </cell>
          <cell r="K32">
            <v>73000</v>
          </cell>
          <cell r="L32">
            <v>16000</v>
          </cell>
          <cell r="M32">
            <v>0</v>
          </cell>
          <cell r="N32">
            <v>-6000</v>
          </cell>
          <cell r="O32">
            <v>43000</v>
          </cell>
        </row>
        <row r="33">
          <cell r="A33">
            <v>36509</v>
          </cell>
          <cell r="B33">
            <v>16000</v>
          </cell>
          <cell r="C33">
            <v>270000</v>
          </cell>
          <cell r="D33">
            <v>58000</v>
          </cell>
          <cell r="E33">
            <v>352000</v>
          </cell>
          <cell r="F33">
            <v>145000</v>
          </cell>
          <cell r="G33">
            <v>139000</v>
          </cell>
          <cell r="H33">
            <v>16000</v>
          </cell>
          <cell r="I33">
            <v>120000</v>
          </cell>
          <cell r="J33">
            <v>26000</v>
          </cell>
          <cell r="K33">
            <v>65000</v>
          </cell>
          <cell r="L33">
            <v>12000</v>
          </cell>
          <cell r="M33">
            <v>0</v>
          </cell>
          <cell r="N33">
            <v>5000</v>
          </cell>
          <cell r="O33">
            <v>88000</v>
          </cell>
        </row>
        <row r="34">
          <cell r="A34">
            <v>36510</v>
          </cell>
          <cell r="B34">
            <v>19000</v>
          </cell>
          <cell r="C34">
            <v>270000</v>
          </cell>
          <cell r="D34">
            <v>58000</v>
          </cell>
          <cell r="E34">
            <v>361000</v>
          </cell>
          <cell r="F34">
            <v>135000</v>
          </cell>
          <cell r="G34">
            <v>3000</v>
          </cell>
          <cell r="H34">
            <v>16000</v>
          </cell>
          <cell r="I34">
            <v>16000</v>
          </cell>
          <cell r="J34">
            <v>44000</v>
          </cell>
          <cell r="K34">
            <v>66000</v>
          </cell>
          <cell r="L34">
            <v>17000</v>
          </cell>
          <cell r="M34">
            <v>0</v>
          </cell>
          <cell r="N34">
            <v>18000</v>
          </cell>
          <cell r="O34">
            <v>-50000</v>
          </cell>
        </row>
        <row r="35">
          <cell r="A35">
            <v>36511</v>
          </cell>
          <cell r="B35">
            <v>7000</v>
          </cell>
          <cell r="C35">
            <v>270000</v>
          </cell>
          <cell r="D35">
            <v>58000</v>
          </cell>
          <cell r="E35">
            <v>347000</v>
          </cell>
          <cell r="F35">
            <v>135000</v>
          </cell>
          <cell r="G35">
            <v>81000</v>
          </cell>
          <cell r="H35">
            <v>11000</v>
          </cell>
          <cell r="I35">
            <v>68000</v>
          </cell>
          <cell r="J35">
            <v>34000</v>
          </cell>
          <cell r="K35">
            <v>60000</v>
          </cell>
          <cell r="L35">
            <v>14000</v>
          </cell>
          <cell r="M35">
            <v>0</v>
          </cell>
          <cell r="N35">
            <v>10000</v>
          </cell>
          <cell r="O35">
            <v>25000</v>
          </cell>
        </row>
        <row r="36">
          <cell r="A36">
            <v>36512</v>
          </cell>
          <cell r="B36">
            <v>7000</v>
          </cell>
          <cell r="C36">
            <v>270000</v>
          </cell>
          <cell r="D36">
            <v>58000</v>
          </cell>
          <cell r="E36">
            <v>347000</v>
          </cell>
          <cell r="F36">
            <v>135000</v>
          </cell>
          <cell r="G36">
            <v>81000</v>
          </cell>
          <cell r="H36">
            <v>11000</v>
          </cell>
          <cell r="I36">
            <v>68000</v>
          </cell>
          <cell r="J36">
            <v>34000</v>
          </cell>
          <cell r="K36">
            <v>60000</v>
          </cell>
          <cell r="L36">
            <v>14000</v>
          </cell>
          <cell r="M36">
            <v>0</v>
          </cell>
          <cell r="N36">
            <v>10000</v>
          </cell>
          <cell r="O36">
            <v>25000</v>
          </cell>
        </row>
        <row r="37">
          <cell r="A37">
            <v>36513</v>
          </cell>
          <cell r="B37">
            <v>7000</v>
          </cell>
          <cell r="C37">
            <v>270000</v>
          </cell>
          <cell r="D37">
            <v>58000</v>
          </cell>
          <cell r="E37">
            <v>347000</v>
          </cell>
          <cell r="F37">
            <v>135000</v>
          </cell>
          <cell r="G37">
            <v>81000</v>
          </cell>
          <cell r="H37">
            <v>11000</v>
          </cell>
          <cell r="I37">
            <v>68000</v>
          </cell>
          <cell r="J37">
            <v>34000</v>
          </cell>
          <cell r="K37">
            <v>60000</v>
          </cell>
          <cell r="L37">
            <v>14000</v>
          </cell>
          <cell r="M37">
            <v>0</v>
          </cell>
          <cell r="N37">
            <v>10000</v>
          </cell>
          <cell r="O37">
            <v>25000</v>
          </cell>
        </row>
        <row r="38">
          <cell r="A38">
            <v>36514</v>
          </cell>
          <cell r="B38">
            <v>42000</v>
          </cell>
          <cell r="C38">
            <v>270000</v>
          </cell>
          <cell r="D38">
            <v>58000</v>
          </cell>
          <cell r="E38">
            <v>409000</v>
          </cell>
          <cell r="F38">
            <v>126000</v>
          </cell>
          <cell r="G38">
            <v>2000</v>
          </cell>
          <cell r="H38">
            <v>24000</v>
          </cell>
          <cell r="I38">
            <v>17000</v>
          </cell>
          <cell r="J38">
            <v>62000</v>
          </cell>
          <cell r="K38">
            <v>74000</v>
          </cell>
          <cell r="L38">
            <v>14000</v>
          </cell>
          <cell r="M38">
            <v>12000</v>
          </cell>
          <cell r="N38">
            <v>38000</v>
          </cell>
          <cell r="O38">
            <v>-54000</v>
          </cell>
        </row>
        <row r="39">
          <cell r="A39">
            <v>36515</v>
          </cell>
          <cell r="B39">
            <v>69000</v>
          </cell>
          <cell r="C39">
            <v>270000</v>
          </cell>
          <cell r="D39">
            <v>58000</v>
          </cell>
          <cell r="E39">
            <v>452000</v>
          </cell>
          <cell r="F39">
            <v>132000</v>
          </cell>
          <cell r="G39">
            <v>64000</v>
          </cell>
          <cell r="H39">
            <v>62000</v>
          </cell>
          <cell r="I39">
            <v>-2000</v>
          </cell>
          <cell r="J39">
            <v>32000</v>
          </cell>
          <cell r="K39">
            <v>73000</v>
          </cell>
          <cell r="L39">
            <v>12000</v>
          </cell>
          <cell r="M39">
            <v>4000</v>
          </cell>
          <cell r="N39">
            <v>11000</v>
          </cell>
          <cell r="O39">
            <v>11000</v>
          </cell>
        </row>
        <row r="40">
          <cell r="A40">
            <v>36516</v>
          </cell>
          <cell r="B40">
            <v>90000</v>
          </cell>
          <cell r="C40">
            <v>270000</v>
          </cell>
          <cell r="D40">
            <v>58000</v>
          </cell>
          <cell r="E40">
            <v>465000</v>
          </cell>
          <cell r="F40">
            <v>125000</v>
          </cell>
          <cell r="G40">
            <v>0</v>
          </cell>
          <cell r="H40">
            <v>57000</v>
          </cell>
          <cell r="I40">
            <v>19000</v>
          </cell>
          <cell r="J40">
            <v>56000</v>
          </cell>
          <cell r="K40">
            <v>70000</v>
          </cell>
          <cell r="L40">
            <v>24000</v>
          </cell>
          <cell r="M40">
            <v>0</v>
          </cell>
          <cell r="N40">
            <v>23000</v>
          </cell>
          <cell r="O40">
            <v>-53000</v>
          </cell>
        </row>
        <row r="41">
          <cell r="A41">
            <v>36517</v>
          </cell>
          <cell r="B41">
            <v>75000</v>
          </cell>
          <cell r="C41">
            <v>270000</v>
          </cell>
          <cell r="D41">
            <v>58000</v>
          </cell>
          <cell r="E41">
            <v>441000</v>
          </cell>
          <cell r="F41">
            <v>121000</v>
          </cell>
          <cell r="G41">
            <v>115000</v>
          </cell>
          <cell r="H41">
            <v>33000</v>
          </cell>
          <cell r="I41">
            <v>78000</v>
          </cell>
          <cell r="J41">
            <v>75000</v>
          </cell>
          <cell r="K41">
            <v>66000</v>
          </cell>
          <cell r="L41">
            <v>27000</v>
          </cell>
          <cell r="M41">
            <v>15000</v>
          </cell>
          <cell r="N41">
            <v>38000</v>
          </cell>
          <cell r="O41">
            <v>62000</v>
          </cell>
        </row>
        <row r="42">
          <cell r="A42">
            <v>36518</v>
          </cell>
          <cell r="B42" t="str">
            <v>N/A</v>
          </cell>
          <cell r="C42" t="str">
            <v>N/A</v>
          </cell>
          <cell r="D42" t="str">
            <v>N/A</v>
          </cell>
          <cell r="E42" t="str">
            <v>N/A</v>
          </cell>
          <cell r="F42" t="str">
            <v>N/A</v>
          </cell>
          <cell r="G42" t="str">
            <v>N/A</v>
          </cell>
          <cell r="H42" t="str">
            <v>N/A</v>
          </cell>
          <cell r="I42" t="str">
            <v>N/A</v>
          </cell>
          <cell r="J42" t="str">
            <v>N/A</v>
          </cell>
          <cell r="K42" t="str">
            <v>N/A</v>
          </cell>
          <cell r="L42" t="str">
            <v>N/A</v>
          </cell>
          <cell r="M42" t="str">
            <v>N/A</v>
          </cell>
          <cell r="N42" t="str">
            <v>N/A</v>
          </cell>
          <cell r="O42" t="str">
            <v>N/A</v>
          </cell>
        </row>
        <row r="43">
          <cell r="A43">
            <v>36519</v>
          </cell>
          <cell r="B43">
            <v>82000</v>
          </cell>
          <cell r="C43">
            <v>270000</v>
          </cell>
          <cell r="D43">
            <v>58000</v>
          </cell>
          <cell r="E43">
            <v>448000</v>
          </cell>
          <cell r="F43">
            <v>147000</v>
          </cell>
          <cell r="G43">
            <v>78000</v>
          </cell>
          <cell r="H43">
            <v>57000</v>
          </cell>
          <cell r="I43">
            <v>17000</v>
          </cell>
          <cell r="J43">
            <v>69000</v>
          </cell>
          <cell r="K43">
            <v>98000</v>
          </cell>
          <cell r="L43">
            <v>25000</v>
          </cell>
          <cell r="M43">
            <v>15000</v>
          </cell>
          <cell r="N43">
            <v>35000</v>
          </cell>
          <cell r="O43">
            <v>20000</v>
          </cell>
        </row>
        <row r="44">
          <cell r="A44">
            <v>36520</v>
          </cell>
          <cell r="B44">
            <v>84000</v>
          </cell>
          <cell r="C44">
            <v>270000</v>
          </cell>
          <cell r="D44">
            <v>58000</v>
          </cell>
          <cell r="E44">
            <v>450000</v>
          </cell>
          <cell r="F44">
            <v>146000</v>
          </cell>
          <cell r="G44">
            <v>195000</v>
          </cell>
          <cell r="H44">
            <v>61000</v>
          </cell>
          <cell r="I44">
            <v>108000</v>
          </cell>
          <cell r="J44">
            <v>71000</v>
          </cell>
          <cell r="K44">
            <v>102000</v>
          </cell>
          <cell r="L44">
            <v>25000</v>
          </cell>
          <cell r="M44">
            <v>15000</v>
          </cell>
          <cell r="N44">
            <v>36000</v>
          </cell>
          <cell r="O44">
            <v>136000</v>
          </cell>
        </row>
        <row r="45">
          <cell r="A45">
            <v>36521</v>
          </cell>
          <cell r="B45">
            <v>79000</v>
          </cell>
          <cell r="C45">
            <v>270000</v>
          </cell>
          <cell r="D45">
            <v>58000</v>
          </cell>
          <cell r="E45">
            <v>448000</v>
          </cell>
          <cell r="F45">
            <v>147000</v>
          </cell>
          <cell r="G45">
            <v>230000</v>
          </cell>
          <cell r="H45">
            <v>61000</v>
          </cell>
          <cell r="I45">
            <v>147000</v>
          </cell>
          <cell r="J45">
            <v>71000</v>
          </cell>
          <cell r="K45">
            <v>102000</v>
          </cell>
          <cell r="L45">
            <v>25000</v>
          </cell>
          <cell r="M45">
            <v>15000</v>
          </cell>
          <cell r="N45">
            <v>37000</v>
          </cell>
          <cell r="O45">
            <v>171000</v>
          </cell>
        </row>
        <row r="46">
          <cell r="A46">
            <v>36522</v>
          </cell>
          <cell r="B46">
            <v>52000</v>
          </cell>
          <cell r="C46">
            <v>270000</v>
          </cell>
          <cell r="D46">
            <v>58000</v>
          </cell>
          <cell r="E46">
            <v>411000</v>
          </cell>
          <cell r="F46">
            <v>132000</v>
          </cell>
          <cell r="G46">
            <v>119000</v>
          </cell>
          <cell r="H46">
            <v>25000</v>
          </cell>
          <cell r="I46">
            <v>92000</v>
          </cell>
          <cell r="J46">
            <v>70000</v>
          </cell>
          <cell r="K46">
            <v>64000</v>
          </cell>
          <cell r="L46">
            <v>17000</v>
          </cell>
          <cell r="M46">
            <v>0</v>
          </cell>
          <cell r="N46">
            <v>41000</v>
          </cell>
          <cell r="O46">
            <v>69000</v>
          </cell>
        </row>
        <row r="47">
          <cell r="A47">
            <v>36523</v>
          </cell>
          <cell r="B47">
            <v>20000</v>
          </cell>
          <cell r="C47">
            <v>270000</v>
          </cell>
          <cell r="D47">
            <v>58000</v>
          </cell>
          <cell r="E47">
            <v>378000</v>
          </cell>
          <cell r="F47">
            <v>144000</v>
          </cell>
          <cell r="G47">
            <v>84000</v>
          </cell>
          <cell r="H47">
            <v>20000</v>
          </cell>
          <cell r="I47">
            <v>2000</v>
          </cell>
          <cell r="J47">
            <v>58000</v>
          </cell>
          <cell r="K47">
            <v>72000</v>
          </cell>
          <cell r="L47">
            <v>17000</v>
          </cell>
          <cell r="M47">
            <v>0</v>
          </cell>
          <cell r="N47">
            <v>29000</v>
          </cell>
          <cell r="O47">
            <v>33000</v>
          </cell>
        </row>
        <row r="48">
          <cell r="A48">
            <v>36524</v>
          </cell>
          <cell r="B48">
            <v>19000</v>
          </cell>
          <cell r="C48">
            <v>270000</v>
          </cell>
          <cell r="D48">
            <v>58000</v>
          </cell>
          <cell r="E48">
            <v>369000</v>
          </cell>
          <cell r="F48">
            <v>138000</v>
          </cell>
          <cell r="G48">
            <v>41000</v>
          </cell>
          <cell r="H48">
            <v>41000</v>
          </cell>
          <cell r="I48">
            <v>6000</v>
          </cell>
          <cell r="J48">
            <v>60000</v>
          </cell>
          <cell r="K48">
            <v>80000</v>
          </cell>
          <cell r="L48">
            <v>17000</v>
          </cell>
          <cell r="M48">
            <v>0</v>
          </cell>
          <cell r="N48">
            <v>31000</v>
          </cell>
          <cell r="O48">
            <v>-19000</v>
          </cell>
        </row>
        <row r="49">
          <cell r="A49">
            <v>36525</v>
          </cell>
          <cell r="B49">
            <v>14000</v>
          </cell>
          <cell r="C49">
            <v>270000</v>
          </cell>
          <cell r="D49">
            <v>58000</v>
          </cell>
          <cell r="E49">
            <v>377000</v>
          </cell>
          <cell r="F49">
            <v>143000</v>
          </cell>
          <cell r="G49">
            <v>183000</v>
          </cell>
          <cell r="H49">
            <v>31000</v>
          </cell>
          <cell r="I49">
            <v>148000</v>
          </cell>
          <cell r="J49">
            <v>58000</v>
          </cell>
          <cell r="K49">
            <v>82000</v>
          </cell>
          <cell r="L49">
            <v>23000</v>
          </cell>
          <cell r="M49">
            <v>0</v>
          </cell>
          <cell r="N49">
            <v>23000</v>
          </cell>
          <cell r="O49">
            <v>144000</v>
          </cell>
        </row>
        <row r="50">
          <cell r="A50">
            <v>36526</v>
          </cell>
          <cell r="B50">
            <v>14000</v>
          </cell>
          <cell r="C50">
            <v>270000</v>
          </cell>
          <cell r="D50">
            <v>58000</v>
          </cell>
          <cell r="E50">
            <v>377000</v>
          </cell>
          <cell r="F50">
            <v>143000</v>
          </cell>
          <cell r="G50">
            <v>183000</v>
          </cell>
          <cell r="H50">
            <v>31000</v>
          </cell>
          <cell r="I50">
            <v>148000</v>
          </cell>
          <cell r="J50">
            <v>58000</v>
          </cell>
          <cell r="K50">
            <v>82000</v>
          </cell>
          <cell r="L50">
            <v>23000</v>
          </cell>
          <cell r="M50">
            <v>0</v>
          </cell>
          <cell r="N50">
            <v>23000</v>
          </cell>
          <cell r="O50">
            <v>144000</v>
          </cell>
        </row>
        <row r="51">
          <cell r="A51">
            <v>36527</v>
          </cell>
        </row>
        <row r="52">
          <cell r="A52">
            <v>36528</v>
          </cell>
        </row>
        <row r="53">
          <cell r="A53">
            <v>36529</v>
          </cell>
        </row>
        <row r="54">
          <cell r="A54">
            <v>36530</v>
          </cell>
          <cell r="B54">
            <v>18000</v>
          </cell>
          <cell r="C54">
            <v>270000</v>
          </cell>
          <cell r="D54">
            <v>58000</v>
          </cell>
          <cell r="E54">
            <v>369000</v>
          </cell>
          <cell r="F54">
            <v>143000</v>
          </cell>
          <cell r="G54">
            <v>26000</v>
          </cell>
          <cell r="H54">
            <v>20000</v>
          </cell>
          <cell r="I54">
            <v>53000</v>
          </cell>
          <cell r="J54">
            <v>27000</v>
          </cell>
          <cell r="K54">
            <v>44000</v>
          </cell>
          <cell r="L54">
            <v>10000</v>
          </cell>
          <cell r="M54">
            <v>13000</v>
          </cell>
          <cell r="N54">
            <v>8000</v>
          </cell>
          <cell r="O54">
            <v>-36000</v>
          </cell>
        </row>
        <row r="55">
          <cell r="A55">
            <v>36531</v>
          </cell>
          <cell r="B55">
            <v>18000</v>
          </cell>
          <cell r="C55">
            <v>270000</v>
          </cell>
          <cell r="D55">
            <v>58000</v>
          </cell>
          <cell r="E55">
            <v>401000</v>
          </cell>
          <cell r="F55">
            <v>140000</v>
          </cell>
          <cell r="G55">
            <v>159000</v>
          </cell>
          <cell r="H55">
            <v>6000</v>
          </cell>
          <cell r="I55">
            <v>149000</v>
          </cell>
          <cell r="J55">
            <v>57000</v>
          </cell>
          <cell r="K55">
            <v>47000</v>
          </cell>
          <cell r="L55">
            <v>20000</v>
          </cell>
          <cell r="M55">
            <v>0</v>
          </cell>
          <cell r="N55">
            <v>29000</v>
          </cell>
          <cell r="O55">
            <v>95000</v>
          </cell>
        </row>
        <row r="56">
          <cell r="A56">
            <v>36532</v>
          </cell>
          <cell r="B56">
            <v>21000</v>
          </cell>
          <cell r="C56">
            <v>269000</v>
          </cell>
          <cell r="D56">
            <v>58000</v>
          </cell>
          <cell r="E56">
            <v>387000</v>
          </cell>
          <cell r="F56">
            <v>149000</v>
          </cell>
          <cell r="G56">
            <v>-24000</v>
          </cell>
          <cell r="H56">
            <v>2000</v>
          </cell>
          <cell r="I56">
            <v>32000</v>
          </cell>
          <cell r="J56">
            <v>56000</v>
          </cell>
          <cell r="K56">
            <v>44000</v>
          </cell>
          <cell r="L56">
            <v>18000</v>
          </cell>
          <cell r="M56">
            <v>2000</v>
          </cell>
          <cell r="N56">
            <v>30000</v>
          </cell>
          <cell r="O56">
            <v>-85000</v>
          </cell>
        </row>
        <row r="57">
          <cell r="A57">
            <v>36533</v>
          </cell>
          <cell r="B57">
            <v>21000</v>
          </cell>
          <cell r="C57">
            <v>269000</v>
          </cell>
          <cell r="D57">
            <v>58000</v>
          </cell>
          <cell r="E57">
            <v>387000</v>
          </cell>
          <cell r="F57">
            <v>149000</v>
          </cell>
          <cell r="G57">
            <v>-24000</v>
          </cell>
          <cell r="H57">
            <v>2000</v>
          </cell>
          <cell r="I57">
            <v>32000</v>
          </cell>
          <cell r="J57">
            <v>56000</v>
          </cell>
          <cell r="K57">
            <v>44000</v>
          </cell>
          <cell r="L57">
            <v>18000</v>
          </cell>
          <cell r="M57">
            <v>2000</v>
          </cell>
          <cell r="N57">
            <v>30000</v>
          </cell>
          <cell r="O57">
            <v>-85000</v>
          </cell>
        </row>
        <row r="58">
          <cell r="A58">
            <v>36534</v>
          </cell>
          <cell r="B58">
            <v>21000</v>
          </cell>
          <cell r="C58">
            <v>269000</v>
          </cell>
          <cell r="D58">
            <v>58000</v>
          </cell>
          <cell r="E58">
            <v>387000</v>
          </cell>
          <cell r="F58">
            <v>149000</v>
          </cell>
          <cell r="G58">
            <v>-24000</v>
          </cell>
          <cell r="H58">
            <v>2000</v>
          </cell>
          <cell r="I58">
            <v>32000</v>
          </cell>
          <cell r="J58">
            <v>56000</v>
          </cell>
          <cell r="K58">
            <v>44000</v>
          </cell>
          <cell r="L58">
            <v>18000</v>
          </cell>
          <cell r="M58">
            <v>2000</v>
          </cell>
          <cell r="N58">
            <v>30000</v>
          </cell>
          <cell r="O58">
            <v>-85000</v>
          </cell>
        </row>
        <row r="59">
          <cell r="A59">
            <v>36535</v>
          </cell>
          <cell r="B59">
            <v>23000</v>
          </cell>
          <cell r="C59">
            <v>270000</v>
          </cell>
          <cell r="D59">
            <v>58000</v>
          </cell>
          <cell r="E59">
            <v>400000</v>
          </cell>
          <cell r="F59">
            <v>134000</v>
          </cell>
          <cell r="G59">
            <v>25000</v>
          </cell>
          <cell r="H59">
            <v>5000</v>
          </cell>
          <cell r="I59">
            <v>18000</v>
          </cell>
          <cell r="J59">
            <v>62000</v>
          </cell>
          <cell r="K59">
            <v>46000</v>
          </cell>
          <cell r="L59">
            <v>13000</v>
          </cell>
          <cell r="M59">
            <v>6000</v>
          </cell>
          <cell r="N59">
            <v>41000</v>
          </cell>
          <cell r="O59">
            <v>-48000</v>
          </cell>
        </row>
        <row r="60">
          <cell r="A60">
            <v>36536</v>
          </cell>
          <cell r="B60">
            <v>13000</v>
          </cell>
          <cell r="C60">
            <v>270000</v>
          </cell>
          <cell r="D60">
            <v>58000</v>
          </cell>
          <cell r="E60">
            <v>399000</v>
          </cell>
          <cell r="F60">
            <v>158000</v>
          </cell>
          <cell r="G60">
            <v>99000</v>
          </cell>
          <cell r="H60">
            <v>-10000</v>
          </cell>
          <cell r="I60">
            <v>107000</v>
          </cell>
          <cell r="J60">
            <v>51000</v>
          </cell>
          <cell r="K60">
            <v>31000</v>
          </cell>
          <cell r="L60">
            <v>13000</v>
          </cell>
          <cell r="M60">
            <v>0</v>
          </cell>
          <cell r="N60">
            <v>31000</v>
          </cell>
          <cell r="O60">
            <v>35000</v>
          </cell>
        </row>
        <row r="61">
          <cell r="A61">
            <v>36537</v>
          </cell>
          <cell r="B61">
            <v>15000</v>
          </cell>
          <cell r="C61">
            <v>270000</v>
          </cell>
          <cell r="D61">
            <v>43000</v>
          </cell>
          <cell r="E61">
            <v>430000</v>
          </cell>
          <cell r="F61">
            <v>146000</v>
          </cell>
          <cell r="G61">
            <v>121000</v>
          </cell>
          <cell r="H61">
            <v>-11000</v>
          </cell>
          <cell r="I61">
            <v>129000</v>
          </cell>
          <cell r="J61">
            <v>48000</v>
          </cell>
          <cell r="K61">
            <v>32000</v>
          </cell>
          <cell r="L61">
            <v>5000</v>
          </cell>
          <cell r="M61">
            <v>17000</v>
          </cell>
          <cell r="N61">
            <v>35000</v>
          </cell>
          <cell r="O61">
            <v>61000</v>
          </cell>
        </row>
        <row r="62">
          <cell r="A62">
            <v>36538</v>
          </cell>
          <cell r="B62">
            <v>16000</v>
          </cell>
          <cell r="C62">
            <v>270000</v>
          </cell>
          <cell r="D62">
            <v>58000</v>
          </cell>
          <cell r="E62">
            <v>410000</v>
          </cell>
          <cell r="F62">
            <v>174000</v>
          </cell>
          <cell r="G62">
            <v>12000</v>
          </cell>
          <cell r="H62">
            <v>2000</v>
          </cell>
          <cell r="I62">
            <v>8000</v>
          </cell>
          <cell r="J62">
            <v>51000</v>
          </cell>
          <cell r="K62">
            <v>43000</v>
          </cell>
          <cell r="L62">
            <v>19000</v>
          </cell>
          <cell r="M62">
            <v>0</v>
          </cell>
          <cell r="N62">
            <v>25000</v>
          </cell>
          <cell r="O62">
            <v>-47000</v>
          </cell>
        </row>
        <row r="63">
          <cell r="A63">
            <v>36539</v>
          </cell>
          <cell r="B63">
            <v>12000</v>
          </cell>
          <cell r="C63">
            <v>270000</v>
          </cell>
          <cell r="D63">
            <v>58000</v>
          </cell>
          <cell r="E63">
            <v>389000</v>
          </cell>
          <cell r="F63">
            <v>164000</v>
          </cell>
          <cell r="G63">
            <v>62000</v>
          </cell>
          <cell r="H63">
            <v>-5000</v>
          </cell>
          <cell r="I63">
            <v>65000</v>
          </cell>
          <cell r="J63">
            <v>67000</v>
          </cell>
          <cell r="K63">
            <v>42000</v>
          </cell>
          <cell r="L63">
            <v>7000</v>
          </cell>
          <cell r="M63">
            <v>5000</v>
          </cell>
          <cell r="N63">
            <v>52000</v>
          </cell>
          <cell r="O63">
            <v>-38000</v>
          </cell>
        </row>
        <row r="64">
          <cell r="A64">
            <v>36540</v>
          </cell>
          <cell r="B64">
            <v>12000</v>
          </cell>
          <cell r="C64">
            <v>270000</v>
          </cell>
          <cell r="D64">
            <v>58000</v>
          </cell>
          <cell r="E64">
            <v>377000</v>
          </cell>
          <cell r="F64">
            <v>152000</v>
          </cell>
          <cell r="G64">
            <v>141000</v>
          </cell>
          <cell r="H64">
            <v>-5000</v>
          </cell>
          <cell r="I64">
            <v>144000</v>
          </cell>
          <cell r="J64">
            <v>66000</v>
          </cell>
          <cell r="K64">
            <v>42000</v>
          </cell>
          <cell r="L64">
            <v>12000</v>
          </cell>
          <cell r="M64">
            <v>4000</v>
          </cell>
          <cell r="N64">
            <v>46000</v>
          </cell>
          <cell r="O64">
            <v>86000</v>
          </cell>
        </row>
        <row r="65">
          <cell r="A65">
            <v>36541</v>
          </cell>
          <cell r="B65">
            <v>20000</v>
          </cell>
          <cell r="C65">
            <v>270000</v>
          </cell>
          <cell r="D65">
            <v>58000</v>
          </cell>
          <cell r="E65">
            <v>383000</v>
          </cell>
          <cell r="F65">
            <v>155000</v>
          </cell>
          <cell r="G65">
            <v>121000</v>
          </cell>
          <cell r="H65">
            <v>-5000</v>
          </cell>
          <cell r="I65">
            <v>125000</v>
          </cell>
          <cell r="J65">
            <v>77000</v>
          </cell>
          <cell r="K65">
            <v>42000</v>
          </cell>
          <cell r="L65">
            <v>12000</v>
          </cell>
          <cell r="M65">
            <v>4000</v>
          </cell>
          <cell r="N65">
            <v>57000</v>
          </cell>
          <cell r="O65">
            <v>71000</v>
          </cell>
        </row>
        <row r="66">
          <cell r="A66">
            <v>36542</v>
          </cell>
          <cell r="B66">
            <v>20000</v>
          </cell>
          <cell r="C66">
            <v>270000</v>
          </cell>
          <cell r="D66">
            <v>58000</v>
          </cell>
          <cell r="E66">
            <v>382000</v>
          </cell>
          <cell r="F66">
            <v>150000</v>
          </cell>
          <cell r="G66">
            <v>42000</v>
          </cell>
          <cell r="H66">
            <v>-4000</v>
          </cell>
          <cell r="I66">
            <v>45000</v>
          </cell>
          <cell r="J66">
            <v>82000</v>
          </cell>
          <cell r="K66">
            <v>42000</v>
          </cell>
          <cell r="L66">
            <v>12000</v>
          </cell>
          <cell r="M66">
            <v>4000</v>
          </cell>
          <cell r="N66">
            <v>62000</v>
          </cell>
          <cell r="O66">
            <v>-10000</v>
          </cell>
        </row>
        <row r="67">
          <cell r="A67">
            <v>36543</v>
          </cell>
          <cell r="B67">
            <v>20000</v>
          </cell>
          <cell r="C67">
            <v>270000</v>
          </cell>
          <cell r="D67">
            <v>58000</v>
          </cell>
          <cell r="E67">
            <v>382000</v>
          </cell>
          <cell r="F67">
            <v>150000</v>
          </cell>
          <cell r="G67">
            <v>42000</v>
          </cell>
          <cell r="H67">
            <v>-4000</v>
          </cell>
          <cell r="I67">
            <v>45000</v>
          </cell>
          <cell r="J67">
            <v>82000</v>
          </cell>
          <cell r="K67">
            <v>42000</v>
          </cell>
          <cell r="L67">
            <v>12000</v>
          </cell>
          <cell r="M67">
            <v>4000</v>
          </cell>
          <cell r="N67">
            <v>62000</v>
          </cell>
          <cell r="O67">
            <v>-10000</v>
          </cell>
        </row>
        <row r="68">
          <cell r="A68">
            <v>36544</v>
          </cell>
          <cell r="B68">
            <v>20000</v>
          </cell>
          <cell r="C68">
            <v>270000</v>
          </cell>
          <cell r="D68">
            <v>58000</v>
          </cell>
          <cell r="E68">
            <v>383000</v>
          </cell>
          <cell r="F68">
            <v>152000</v>
          </cell>
          <cell r="G68">
            <v>99000</v>
          </cell>
          <cell r="H68">
            <v>-4000</v>
          </cell>
          <cell r="I68">
            <v>102000</v>
          </cell>
          <cell r="J68">
            <v>86000</v>
          </cell>
          <cell r="K68">
            <v>42000</v>
          </cell>
          <cell r="L68">
            <v>12000</v>
          </cell>
          <cell r="M68">
            <v>4000</v>
          </cell>
          <cell r="N68">
            <v>66000</v>
          </cell>
        </row>
        <row r="69">
          <cell r="A69">
            <v>36545</v>
          </cell>
          <cell r="B69">
            <v>12000</v>
          </cell>
          <cell r="C69">
            <v>270000</v>
          </cell>
          <cell r="D69">
            <v>54000</v>
          </cell>
          <cell r="E69">
            <v>389000</v>
          </cell>
          <cell r="F69">
            <v>154000</v>
          </cell>
          <cell r="G69">
            <v>208000</v>
          </cell>
          <cell r="H69">
            <v>52000</v>
          </cell>
          <cell r="I69">
            <v>109000</v>
          </cell>
          <cell r="J69">
            <v>28000</v>
          </cell>
          <cell r="K69">
            <v>57000</v>
          </cell>
          <cell r="L69">
            <v>8000</v>
          </cell>
          <cell r="M69">
            <v>0</v>
          </cell>
          <cell r="N69">
            <v>12000</v>
          </cell>
          <cell r="O69">
            <v>147000</v>
          </cell>
        </row>
        <row r="70">
          <cell r="A70">
            <v>36546</v>
          </cell>
          <cell r="B70">
            <v>15000</v>
          </cell>
          <cell r="C70">
            <v>270000</v>
          </cell>
          <cell r="D70">
            <v>58000</v>
          </cell>
          <cell r="E70">
            <v>403000</v>
          </cell>
          <cell r="F70">
            <v>139000</v>
          </cell>
          <cell r="G70">
            <v>180000</v>
          </cell>
          <cell r="H70">
            <v>41000</v>
          </cell>
          <cell r="I70">
            <v>137000</v>
          </cell>
          <cell r="J70">
            <v>93000</v>
          </cell>
          <cell r="K70">
            <v>52000</v>
          </cell>
          <cell r="L70">
            <v>33000</v>
          </cell>
          <cell r="M70">
            <v>10000</v>
          </cell>
          <cell r="N70">
            <v>54000</v>
          </cell>
          <cell r="O70">
            <v>117000</v>
          </cell>
        </row>
        <row r="71">
          <cell r="A71">
            <v>36547</v>
          </cell>
        </row>
        <row r="72">
          <cell r="A72">
            <v>36548</v>
          </cell>
          <cell r="B72">
            <v>13000</v>
          </cell>
          <cell r="C72">
            <v>270000</v>
          </cell>
          <cell r="D72">
            <v>58000</v>
          </cell>
          <cell r="E72">
            <v>407000</v>
          </cell>
          <cell r="F72">
            <v>161000</v>
          </cell>
          <cell r="G72">
            <v>105000</v>
          </cell>
          <cell r="H72">
            <v>45000</v>
          </cell>
          <cell r="I72">
            <v>57000</v>
          </cell>
          <cell r="J72">
            <v>78000</v>
          </cell>
          <cell r="K72">
            <v>63000</v>
          </cell>
          <cell r="L72">
            <v>33000</v>
          </cell>
          <cell r="M72">
            <v>7000</v>
          </cell>
          <cell r="N72">
            <v>39000</v>
          </cell>
          <cell r="O72">
            <v>40000</v>
          </cell>
        </row>
        <row r="73">
          <cell r="A73">
            <v>36549</v>
          </cell>
          <cell r="B73">
            <v>13000</v>
          </cell>
          <cell r="C73">
            <v>270000</v>
          </cell>
          <cell r="D73">
            <v>58000</v>
          </cell>
          <cell r="E73">
            <v>407000</v>
          </cell>
          <cell r="F73">
            <v>161000</v>
          </cell>
          <cell r="G73">
            <v>105000</v>
          </cell>
          <cell r="H73">
            <v>45000</v>
          </cell>
          <cell r="I73">
            <v>57000</v>
          </cell>
          <cell r="J73">
            <v>78000</v>
          </cell>
          <cell r="K73">
            <v>63000</v>
          </cell>
          <cell r="L73">
            <v>33000</v>
          </cell>
          <cell r="M73">
            <v>7000</v>
          </cell>
          <cell r="N73">
            <v>39000</v>
          </cell>
          <cell r="O73">
            <v>40000</v>
          </cell>
        </row>
        <row r="74">
          <cell r="A74">
            <v>36550</v>
          </cell>
          <cell r="B74">
            <v>25000</v>
          </cell>
          <cell r="C74">
            <v>270000</v>
          </cell>
          <cell r="D74">
            <v>56000</v>
          </cell>
          <cell r="E74">
            <v>415000</v>
          </cell>
          <cell r="F74">
            <v>157000</v>
          </cell>
          <cell r="G74">
            <v>15000</v>
          </cell>
          <cell r="H74">
            <v>43000</v>
          </cell>
          <cell r="I74">
            <v>34000</v>
          </cell>
          <cell r="J74">
            <v>61000</v>
          </cell>
          <cell r="K74">
            <v>51000</v>
          </cell>
          <cell r="L74">
            <v>15000</v>
          </cell>
          <cell r="M74">
            <v>0</v>
          </cell>
          <cell r="N74">
            <v>40000</v>
          </cell>
          <cell r="O74">
            <v>40000</v>
          </cell>
        </row>
        <row r="75">
          <cell r="A75">
            <v>36551</v>
          </cell>
          <cell r="B75">
            <v>54000</v>
          </cell>
          <cell r="C75">
            <v>270000</v>
          </cell>
          <cell r="D75">
            <v>56000</v>
          </cell>
          <cell r="E75">
            <v>433000</v>
          </cell>
          <cell r="F75">
            <v>145000</v>
          </cell>
          <cell r="G75">
            <v>29000</v>
          </cell>
          <cell r="H75">
            <v>87000</v>
          </cell>
          <cell r="I75">
            <v>61000</v>
          </cell>
          <cell r="J75">
            <v>85000</v>
          </cell>
          <cell r="K75">
            <v>83000</v>
          </cell>
          <cell r="L75">
            <v>31000</v>
          </cell>
          <cell r="M75">
            <v>2000</v>
          </cell>
          <cell r="N75">
            <v>48000</v>
          </cell>
          <cell r="O75">
            <v>-33000</v>
          </cell>
        </row>
        <row r="76">
          <cell r="A76">
            <v>36552</v>
          </cell>
          <cell r="B76">
            <v>45000</v>
          </cell>
          <cell r="C76">
            <v>270000</v>
          </cell>
          <cell r="D76">
            <v>56000</v>
          </cell>
          <cell r="E76">
            <v>436000</v>
          </cell>
          <cell r="F76">
            <v>146000</v>
          </cell>
          <cell r="G76">
            <v>279000</v>
          </cell>
          <cell r="H76">
            <v>101000</v>
          </cell>
          <cell r="I76">
            <v>176000</v>
          </cell>
          <cell r="J76">
            <v>91000</v>
          </cell>
          <cell r="K76">
            <v>96000</v>
          </cell>
          <cell r="L76">
            <v>32000</v>
          </cell>
          <cell r="M76">
            <v>0</v>
          </cell>
          <cell r="N76">
            <v>54000</v>
          </cell>
          <cell r="O76">
            <v>210000</v>
          </cell>
        </row>
        <row r="77">
          <cell r="A77">
            <v>36553</v>
          </cell>
          <cell r="B77">
            <v>55000</v>
          </cell>
          <cell r="C77">
            <v>270000</v>
          </cell>
          <cell r="D77">
            <v>56000</v>
          </cell>
          <cell r="E77">
            <v>464000</v>
          </cell>
          <cell r="F77">
            <v>128000</v>
          </cell>
          <cell r="G77">
            <v>152000</v>
          </cell>
          <cell r="H77">
            <v>70000</v>
          </cell>
          <cell r="I77">
            <v>140000</v>
          </cell>
          <cell r="J77">
            <v>135000</v>
          </cell>
          <cell r="K77">
            <v>99000</v>
          </cell>
          <cell r="L77">
            <v>26000</v>
          </cell>
          <cell r="M77">
            <v>9000</v>
          </cell>
          <cell r="N77">
            <v>101000</v>
          </cell>
          <cell r="O77">
            <v>88000</v>
          </cell>
        </row>
        <row r="78">
          <cell r="A78">
            <v>36554</v>
          </cell>
          <cell r="B78">
            <v>33000</v>
          </cell>
          <cell r="C78">
            <v>270000</v>
          </cell>
          <cell r="D78">
            <v>56000</v>
          </cell>
          <cell r="E78">
            <v>459000</v>
          </cell>
          <cell r="F78">
            <v>133000</v>
          </cell>
          <cell r="G78">
            <v>34000</v>
          </cell>
          <cell r="H78">
            <v>103000</v>
          </cell>
          <cell r="I78">
            <v>54000</v>
          </cell>
          <cell r="J78">
            <v>115000</v>
          </cell>
          <cell r="K78">
            <v>133000</v>
          </cell>
          <cell r="L78">
            <v>18000</v>
          </cell>
          <cell r="M78">
            <v>0</v>
          </cell>
          <cell r="N78">
            <v>90000</v>
          </cell>
          <cell r="O78">
            <v>-22000</v>
          </cell>
        </row>
        <row r="79">
          <cell r="A79">
            <v>36555</v>
          </cell>
          <cell r="B79">
            <v>33000</v>
          </cell>
          <cell r="C79">
            <v>270000</v>
          </cell>
          <cell r="D79">
            <v>56000</v>
          </cell>
          <cell r="E79">
            <v>449000</v>
          </cell>
          <cell r="F79">
            <v>131000</v>
          </cell>
          <cell r="G79">
            <v>-14000</v>
          </cell>
          <cell r="H79">
            <v>101000</v>
          </cell>
          <cell r="I79">
            <v>19000</v>
          </cell>
          <cell r="J79">
            <v>116000</v>
          </cell>
          <cell r="K79">
            <v>131000</v>
          </cell>
          <cell r="L79">
            <v>18000</v>
          </cell>
          <cell r="M79">
            <v>0</v>
          </cell>
          <cell r="N79">
            <v>91000</v>
          </cell>
          <cell r="O79">
            <v>-58000</v>
          </cell>
        </row>
        <row r="80">
          <cell r="A80">
            <v>36556</v>
          </cell>
          <cell r="B80">
            <v>34000</v>
          </cell>
          <cell r="C80">
            <v>270000</v>
          </cell>
          <cell r="D80">
            <v>56000</v>
          </cell>
          <cell r="E80">
            <v>452000</v>
          </cell>
          <cell r="F80">
            <v>131000</v>
          </cell>
          <cell r="G80">
            <v>163000</v>
          </cell>
          <cell r="H80">
            <v>102000</v>
          </cell>
          <cell r="I80">
            <v>59000</v>
          </cell>
          <cell r="J80">
            <v>116000</v>
          </cell>
          <cell r="K80">
            <v>131000</v>
          </cell>
          <cell r="L80">
            <v>18000</v>
          </cell>
          <cell r="M80">
            <v>0</v>
          </cell>
          <cell r="N80">
            <v>91000</v>
          </cell>
          <cell r="O80">
            <v>113000</v>
          </cell>
        </row>
        <row r="81">
          <cell r="A81">
            <v>36557</v>
          </cell>
          <cell r="B81">
            <v>6000</v>
          </cell>
          <cell r="C81">
            <v>260000</v>
          </cell>
          <cell r="D81">
            <v>49000</v>
          </cell>
          <cell r="E81">
            <v>388000</v>
          </cell>
          <cell r="F81">
            <v>128000</v>
          </cell>
          <cell r="G81">
            <v>134000</v>
          </cell>
          <cell r="H81">
            <v>67000</v>
          </cell>
          <cell r="I81">
            <v>67000</v>
          </cell>
          <cell r="J81">
            <v>82000</v>
          </cell>
          <cell r="K81">
            <v>84000</v>
          </cell>
          <cell r="L81">
            <v>16000</v>
          </cell>
          <cell r="M81">
            <v>16000</v>
          </cell>
          <cell r="N81">
            <v>59000</v>
          </cell>
          <cell r="O81">
            <v>77000</v>
          </cell>
        </row>
        <row r="82">
          <cell r="A82">
            <v>36558</v>
          </cell>
          <cell r="B82">
            <v>19000</v>
          </cell>
          <cell r="C82">
            <v>230000</v>
          </cell>
          <cell r="D82">
            <v>48000</v>
          </cell>
          <cell r="E82">
            <v>434000</v>
          </cell>
          <cell r="F82">
            <v>120000</v>
          </cell>
          <cell r="G82">
            <v>130000</v>
          </cell>
          <cell r="H82">
            <v>65000</v>
          </cell>
          <cell r="I82">
            <v>116000</v>
          </cell>
          <cell r="J82">
            <v>141000</v>
          </cell>
          <cell r="K82">
            <v>84000</v>
          </cell>
          <cell r="L82">
            <v>13000</v>
          </cell>
          <cell r="M82">
            <v>8000</v>
          </cell>
          <cell r="N82">
            <v>121000</v>
          </cell>
          <cell r="O82">
            <v>64000</v>
          </cell>
        </row>
        <row r="83">
          <cell r="A83">
            <v>36559</v>
          </cell>
          <cell r="B83">
            <v>36000</v>
          </cell>
          <cell r="C83">
            <v>270000</v>
          </cell>
          <cell r="D83">
            <v>49000</v>
          </cell>
          <cell r="E83">
            <v>450000</v>
          </cell>
          <cell r="F83">
            <v>129000</v>
          </cell>
          <cell r="G83">
            <v>266000</v>
          </cell>
          <cell r="H83">
            <v>93000</v>
          </cell>
          <cell r="I83">
            <v>171000</v>
          </cell>
          <cell r="J83">
            <v>157000</v>
          </cell>
          <cell r="K83">
            <v>96000</v>
          </cell>
          <cell r="L83">
            <v>12000</v>
          </cell>
          <cell r="M83">
            <v>11000</v>
          </cell>
          <cell r="N83">
            <v>134000</v>
          </cell>
          <cell r="O83">
            <v>207000</v>
          </cell>
        </row>
        <row r="84">
          <cell r="A84">
            <v>36560</v>
          </cell>
          <cell r="B84">
            <v>43000</v>
          </cell>
          <cell r="C84">
            <v>270000</v>
          </cell>
          <cell r="D84">
            <v>52000</v>
          </cell>
          <cell r="E84">
            <v>472000</v>
          </cell>
          <cell r="F84">
            <v>122000</v>
          </cell>
          <cell r="G84">
            <v>187000</v>
          </cell>
          <cell r="H84">
            <v>106000</v>
          </cell>
          <cell r="I84">
            <v>124000</v>
          </cell>
          <cell r="J84">
            <v>134000</v>
          </cell>
          <cell r="K84">
            <v>122000</v>
          </cell>
          <cell r="L84">
            <v>115000</v>
          </cell>
          <cell r="M84">
            <v>11000</v>
          </cell>
          <cell r="N84">
            <v>115000</v>
          </cell>
          <cell r="O84">
            <v>123000</v>
          </cell>
        </row>
        <row r="85">
          <cell r="A85">
            <v>36561</v>
          </cell>
          <cell r="B85">
            <v>79000</v>
          </cell>
          <cell r="C85">
            <v>246000</v>
          </cell>
          <cell r="D85">
            <v>54000</v>
          </cell>
          <cell r="E85">
            <v>484000</v>
          </cell>
          <cell r="F85">
            <v>125000</v>
          </cell>
          <cell r="G85">
            <v>264000</v>
          </cell>
          <cell r="H85">
            <v>101000</v>
          </cell>
          <cell r="I85">
            <v>161000</v>
          </cell>
          <cell r="J85">
            <v>140000</v>
          </cell>
          <cell r="K85">
            <v>107000</v>
          </cell>
          <cell r="L85">
            <v>12000</v>
          </cell>
          <cell r="M85">
            <v>10000</v>
          </cell>
          <cell r="N85">
            <v>117000</v>
          </cell>
          <cell r="O85">
            <v>199000</v>
          </cell>
        </row>
        <row r="86">
          <cell r="A86">
            <v>36562</v>
          </cell>
        </row>
        <row r="87">
          <cell r="A87">
            <v>36563</v>
          </cell>
        </row>
        <row r="88">
          <cell r="A88">
            <v>36564</v>
          </cell>
          <cell r="B88">
            <v>64000</v>
          </cell>
          <cell r="C88">
            <v>267000</v>
          </cell>
          <cell r="D88">
            <v>54000</v>
          </cell>
          <cell r="E88">
            <v>478000</v>
          </cell>
          <cell r="F88">
            <v>126000</v>
          </cell>
          <cell r="G88">
            <v>275000</v>
          </cell>
          <cell r="H88">
            <v>96000</v>
          </cell>
          <cell r="I88">
            <v>178000</v>
          </cell>
          <cell r="J88">
            <v>142000</v>
          </cell>
          <cell r="K88">
            <v>124000</v>
          </cell>
          <cell r="L88">
            <v>25000</v>
          </cell>
          <cell r="M88">
            <v>8000</v>
          </cell>
          <cell r="N88">
            <v>106000</v>
          </cell>
          <cell r="O88">
            <v>218000</v>
          </cell>
        </row>
        <row r="89">
          <cell r="A89">
            <v>36565</v>
          </cell>
          <cell r="B89">
            <v>35000</v>
          </cell>
          <cell r="C89">
            <v>268000</v>
          </cell>
          <cell r="D89">
            <v>55000</v>
          </cell>
          <cell r="E89">
            <v>452000</v>
          </cell>
          <cell r="F89">
            <v>117000</v>
          </cell>
          <cell r="G89">
            <v>229000</v>
          </cell>
          <cell r="H89">
            <v>85000</v>
          </cell>
          <cell r="I89">
            <v>142000</v>
          </cell>
          <cell r="J89">
            <v>110000</v>
          </cell>
          <cell r="K89">
            <v>91000</v>
          </cell>
          <cell r="L89">
            <v>13000</v>
          </cell>
          <cell r="M89">
            <v>23000</v>
          </cell>
          <cell r="N89">
            <v>87000</v>
          </cell>
          <cell r="O89">
            <v>164000</v>
          </cell>
        </row>
        <row r="90">
          <cell r="A90">
            <v>36566</v>
          </cell>
          <cell r="B90">
            <v>30000</v>
          </cell>
          <cell r="C90">
            <v>254000</v>
          </cell>
          <cell r="D90">
            <v>56000</v>
          </cell>
          <cell r="E90">
            <v>443000</v>
          </cell>
          <cell r="F90">
            <v>122000</v>
          </cell>
          <cell r="G90">
            <v>157000</v>
          </cell>
          <cell r="H90">
            <v>98000</v>
          </cell>
          <cell r="I90">
            <v>58000</v>
          </cell>
          <cell r="J90">
            <v>92000</v>
          </cell>
          <cell r="K90">
            <v>97000</v>
          </cell>
          <cell r="L90">
            <v>14000</v>
          </cell>
          <cell r="M90">
            <v>13000</v>
          </cell>
          <cell r="N90">
            <v>67000</v>
          </cell>
          <cell r="O90">
            <v>95000</v>
          </cell>
        </row>
        <row r="91">
          <cell r="A91">
            <v>36567</v>
          </cell>
          <cell r="B91">
            <v>27000</v>
          </cell>
          <cell r="C91">
            <v>270000</v>
          </cell>
          <cell r="D91">
            <v>57000</v>
          </cell>
          <cell r="E91">
            <v>445000</v>
          </cell>
          <cell r="F91">
            <v>122000</v>
          </cell>
          <cell r="G91">
            <v>69000</v>
          </cell>
          <cell r="H91">
            <v>120000</v>
          </cell>
          <cell r="I91">
            <v>48000</v>
          </cell>
          <cell r="J91">
            <v>99000</v>
          </cell>
          <cell r="K91">
            <v>104000</v>
          </cell>
          <cell r="L91">
            <v>30000</v>
          </cell>
          <cell r="M91">
            <v>8000</v>
          </cell>
          <cell r="N91">
            <v>59000</v>
          </cell>
          <cell r="O91">
            <v>9000</v>
          </cell>
        </row>
        <row r="92">
          <cell r="A92">
            <v>36568</v>
          </cell>
          <cell r="B92">
            <v>38000</v>
          </cell>
          <cell r="C92">
            <v>270000</v>
          </cell>
          <cell r="D92">
            <v>58000</v>
          </cell>
          <cell r="E92">
            <v>446000</v>
          </cell>
          <cell r="F92">
            <v>123000</v>
          </cell>
          <cell r="G92">
            <v>282000</v>
          </cell>
          <cell r="H92">
            <v>126000</v>
          </cell>
          <cell r="I92">
            <v>156000</v>
          </cell>
          <cell r="J92">
            <v>82000</v>
          </cell>
          <cell r="K92">
            <v>98000</v>
          </cell>
          <cell r="L92">
            <v>48000</v>
          </cell>
          <cell r="M92">
            <v>8000</v>
          </cell>
          <cell r="N92">
            <v>48000</v>
          </cell>
          <cell r="O92">
            <v>215000</v>
          </cell>
        </row>
        <row r="93">
          <cell r="A93">
            <v>36569</v>
          </cell>
          <cell r="B93">
            <v>33000</v>
          </cell>
          <cell r="C93">
            <v>270000</v>
          </cell>
          <cell r="D93">
            <v>57000</v>
          </cell>
          <cell r="E93">
            <v>437000</v>
          </cell>
          <cell r="F93">
            <v>123000</v>
          </cell>
          <cell r="G93">
            <v>163000</v>
          </cell>
          <cell r="H93">
            <v>124000</v>
          </cell>
          <cell r="I93">
            <v>138000</v>
          </cell>
          <cell r="J93">
            <v>80000</v>
          </cell>
          <cell r="K93">
            <v>77000</v>
          </cell>
          <cell r="L93">
            <v>24000</v>
          </cell>
          <cell r="M93">
            <v>8000</v>
          </cell>
          <cell r="N93">
            <v>47000</v>
          </cell>
          <cell r="O93">
            <v>96000</v>
          </cell>
        </row>
        <row r="94">
          <cell r="A94">
            <v>36570</v>
          </cell>
          <cell r="B94">
            <v>33000</v>
          </cell>
          <cell r="C94">
            <v>270000</v>
          </cell>
          <cell r="D94">
            <v>57000</v>
          </cell>
          <cell r="E94">
            <v>433000</v>
          </cell>
          <cell r="F94">
            <v>123000</v>
          </cell>
          <cell r="G94">
            <v>250000</v>
          </cell>
          <cell r="H94">
            <v>128000</v>
          </cell>
          <cell r="I94">
            <v>120000</v>
          </cell>
          <cell r="J94">
            <v>82000</v>
          </cell>
          <cell r="K94">
            <v>100000</v>
          </cell>
          <cell r="L94">
            <v>26000</v>
          </cell>
          <cell r="M94">
            <v>8000</v>
          </cell>
          <cell r="N94">
            <v>47000</v>
          </cell>
          <cell r="O94">
            <v>187000</v>
          </cell>
        </row>
        <row r="95">
          <cell r="A95">
            <v>36571</v>
          </cell>
          <cell r="B95">
            <v>23000</v>
          </cell>
          <cell r="C95">
            <v>270000</v>
          </cell>
          <cell r="D95">
            <v>55000</v>
          </cell>
          <cell r="E95">
            <v>423000</v>
          </cell>
          <cell r="F95">
            <v>114000</v>
          </cell>
          <cell r="G95">
            <v>121000</v>
          </cell>
          <cell r="H95">
            <v>121000</v>
          </cell>
          <cell r="I95">
            <v>25000</v>
          </cell>
          <cell r="J95">
            <v>68000</v>
          </cell>
          <cell r="K95">
            <v>92000</v>
          </cell>
          <cell r="L95">
            <v>16000</v>
          </cell>
          <cell r="M95">
            <v>8000</v>
          </cell>
          <cell r="N95">
            <v>44000</v>
          </cell>
          <cell r="O95">
            <v>58000</v>
          </cell>
        </row>
        <row r="96">
          <cell r="A96">
            <v>36572</v>
          </cell>
          <cell r="B96">
            <v>27000</v>
          </cell>
          <cell r="C96">
            <v>270000</v>
          </cell>
          <cell r="D96">
            <v>55000</v>
          </cell>
          <cell r="E96">
            <v>431000</v>
          </cell>
          <cell r="F96">
            <v>127000</v>
          </cell>
          <cell r="G96">
            <v>208000</v>
          </cell>
          <cell r="H96">
            <v>109000</v>
          </cell>
          <cell r="I96">
            <v>97000</v>
          </cell>
          <cell r="J96">
            <v>64000</v>
          </cell>
          <cell r="K96">
            <v>89000</v>
          </cell>
          <cell r="L96">
            <v>12000</v>
          </cell>
          <cell r="M96">
            <v>8000</v>
          </cell>
          <cell r="N96">
            <v>45000</v>
          </cell>
          <cell r="O96">
            <v>146000</v>
          </cell>
        </row>
        <row r="97">
          <cell r="A97">
            <v>36573</v>
          </cell>
          <cell r="B97">
            <v>33000</v>
          </cell>
          <cell r="C97">
            <v>270000</v>
          </cell>
          <cell r="D97">
            <v>55000</v>
          </cell>
          <cell r="E97">
            <v>450000</v>
          </cell>
          <cell r="F97">
            <v>123000</v>
          </cell>
          <cell r="G97">
            <v>178000</v>
          </cell>
          <cell r="H97">
            <v>175000</v>
          </cell>
          <cell r="I97">
            <v>47000</v>
          </cell>
          <cell r="J97">
            <v>81000</v>
          </cell>
          <cell r="K97">
            <v>106000</v>
          </cell>
          <cell r="L97">
            <v>19000</v>
          </cell>
          <cell r="M97">
            <v>8000</v>
          </cell>
          <cell r="N97">
            <v>55000</v>
          </cell>
          <cell r="O97">
            <v>120000</v>
          </cell>
        </row>
        <row r="98">
          <cell r="A98">
            <v>36574</v>
          </cell>
          <cell r="B98">
            <v>45000</v>
          </cell>
          <cell r="C98">
            <v>270000</v>
          </cell>
          <cell r="D98">
            <v>55000</v>
          </cell>
          <cell r="E98">
            <v>463000</v>
          </cell>
          <cell r="F98">
            <v>119000</v>
          </cell>
          <cell r="G98">
            <v>182000</v>
          </cell>
          <cell r="H98">
            <v>122000</v>
          </cell>
          <cell r="I98">
            <v>57000</v>
          </cell>
          <cell r="J98">
            <v>91000</v>
          </cell>
          <cell r="K98">
            <v>96000</v>
          </cell>
          <cell r="L98">
            <v>20000</v>
          </cell>
          <cell r="M98">
            <v>8000</v>
          </cell>
          <cell r="N98">
            <v>63000</v>
          </cell>
          <cell r="O98">
            <v>120000</v>
          </cell>
        </row>
        <row r="99">
          <cell r="A99">
            <v>36575</v>
          </cell>
          <cell r="B99">
            <v>30000</v>
          </cell>
          <cell r="C99">
            <v>270000</v>
          </cell>
          <cell r="D99">
            <v>55000</v>
          </cell>
          <cell r="E99">
            <v>454000</v>
          </cell>
          <cell r="F99">
            <v>134000</v>
          </cell>
          <cell r="G99">
            <v>188000</v>
          </cell>
          <cell r="H99">
            <v>135000</v>
          </cell>
          <cell r="I99">
            <v>102000</v>
          </cell>
          <cell r="J99">
            <v>97000</v>
          </cell>
          <cell r="K99">
            <v>139000</v>
          </cell>
          <cell r="L99">
            <v>22000</v>
          </cell>
          <cell r="M99">
            <v>8000</v>
          </cell>
          <cell r="N99">
            <v>68000</v>
          </cell>
          <cell r="O99">
            <v>126000</v>
          </cell>
        </row>
        <row r="100">
          <cell r="A100">
            <v>36576</v>
          </cell>
          <cell r="B100">
            <v>30000</v>
          </cell>
          <cell r="C100">
            <v>270000</v>
          </cell>
          <cell r="D100">
            <v>55000</v>
          </cell>
          <cell r="E100">
            <v>442000</v>
          </cell>
          <cell r="F100">
            <v>134000</v>
          </cell>
          <cell r="H100">
            <v>135000</v>
          </cell>
          <cell r="I100">
            <v>64000</v>
          </cell>
          <cell r="J100">
            <v>99000</v>
          </cell>
          <cell r="K100">
            <v>137000</v>
          </cell>
          <cell r="L100">
            <v>23000</v>
          </cell>
          <cell r="M100">
            <v>8000</v>
          </cell>
          <cell r="N100">
            <v>69000</v>
          </cell>
          <cell r="O100">
            <v>136000</v>
          </cell>
        </row>
        <row r="101">
          <cell r="A101">
            <v>36577</v>
          </cell>
          <cell r="B101">
            <v>30000</v>
          </cell>
          <cell r="C101">
            <v>270000</v>
          </cell>
          <cell r="D101">
            <v>51000</v>
          </cell>
          <cell r="E101">
            <v>445000</v>
          </cell>
          <cell r="F101">
            <v>131000</v>
          </cell>
          <cell r="G101">
            <v>173000</v>
          </cell>
          <cell r="H101">
            <v>130000</v>
          </cell>
          <cell r="I101">
            <v>93000</v>
          </cell>
          <cell r="J101">
            <v>99000</v>
          </cell>
          <cell r="K101">
            <v>133000</v>
          </cell>
          <cell r="L101">
            <v>23000</v>
          </cell>
          <cell r="M101">
            <v>8000</v>
          </cell>
          <cell r="N101">
            <v>69000</v>
          </cell>
          <cell r="O101">
            <v>111000</v>
          </cell>
        </row>
        <row r="102">
          <cell r="A102">
            <v>36578</v>
          </cell>
          <cell r="B102">
            <v>30000</v>
          </cell>
          <cell r="C102">
            <v>270000</v>
          </cell>
          <cell r="D102">
            <v>55000</v>
          </cell>
          <cell r="E102">
            <v>443000</v>
          </cell>
          <cell r="F102">
            <v>134000</v>
          </cell>
          <cell r="G102">
            <v>196000</v>
          </cell>
          <cell r="H102">
            <v>133000</v>
          </cell>
          <cell r="I102">
            <v>58000</v>
          </cell>
          <cell r="J102">
            <v>93000</v>
          </cell>
          <cell r="K102">
            <v>135000</v>
          </cell>
          <cell r="L102">
            <v>19000</v>
          </cell>
          <cell r="M102">
            <v>8000</v>
          </cell>
          <cell r="N102">
            <v>66000</v>
          </cell>
          <cell r="O102">
            <v>134000</v>
          </cell>
        </row>
        <row r="103">
          <cell r="A103">
            <v>36579</v>
          </cell>
        </row>
        <row r="104">
          <cell r="A104">
            <v>36580</v>
          </cell>
        </row>
        <row r="105">
          <cell r="A105">
            <v>36581</v>
          </cell>
        </row>
        <row r="106">
          <cell r="A106">
            <v>36582</v>
          </cell>
        </row>
        <row r="107">
          <cell r="A107">
            <v>36583</v>
          </cell>
        </row>
        <row r="108">
          <cell r="A108">
            <v>36584</v>
          </cell>
        </row>
        <row r="109">
          <cell r="A109">
            <v>36585</v>
          </cell>
        </row>
        <row r="110">
          <cell r="A110">
            <v>36586</v>
          </cell>
        </row>
        <row r="111">
          <cell r="A111">
            <v>36587</v>
          </cell>
        </row>
        <row r="112">
          <cell r="A112">
            <v>36588</v>
          </cell>
        </row>
        <row r="113">
          <cell r="A113">
            <v>36589</v>
          </cell>
        </row>
        <row r="114">
          <cell r="A114">
            <v>36590</v>
          </cell>
        </row>
        <row r="115">
          <cell r="A115">
            <v>36591</v>
          </cell>
        </row>
        <row r="116">
          <cell r="A116">
            <v>36592</v>
          </cell>
        </row>
        <row r="117">
          <cell r="A117">
            <v>36593</v>
          </cell>
        </row>
        <row r="118">
          <cell r="A118">
            <v>36594</v>
          </cell>
        </row>
        <row r="119">
          <cell r="A119">
            <v>36595</v>
          </cell>
        </row>
        <row r="120">
          <cell r="A120">
            <v>36596</v>
          </cell>
        </row>
        <row r="121">
          <cell r="A121">
            <v>36597</v>
          </cell>
        </row>
        <row r="122">
          <cell r="A122">
            <v>36598</v>
          </cell>
        </row>
        <row r="123">
          <cell r="A123">
            <v>36599</v>
          </cell>
        </row>
        <row r="124">
          <cell r="A124">
            <v>36600</v>
          </cell>
        </row>
        <row r="125">
          <cell r="A125">
            <v>36601</v>
          </cell>
        </row>
        <row r="126">
          <cell r="A126">
            <v>36602</v>
          </cell>
        </row>
        <row r="127">
          <cell r="A127">
            <v>36603</v>
          </cell>
        </row>
        <row r="128">
          <cell r="A128">
            <v>36604</v>
          </cell>
        </row>
        <row r="129">
          <cell r="A129">
            <v>36605</v>
          </cell>
        </row>
        <row r="130">
          <cell r="A130">
            <v>36606</v>
          </cell>
        </row>
        <row r="131">
          <cell r="A131">
            <v>36607</v>
          </cell>
        </row>
        <row r="132">
          <cell r="A132">
            <v>36608</v>
          </cell>
        </row>
        <row r="133">
          <cell r="A133">
            <v>36609</v>
          </cell>
        </row>
        <row r="134">
          <cell r="A134">
            <v>36610</v>
          </cell>
        </row>
        <row r="135">
          <cell r="A135">
            <v>36611</v>
          </cell>
        </row>
        <row r="136">
          <cell r="A136">
            <v>36612</v>
          </cell>
        </row>
        <row r="137">
          <cell r="A137">
            <v>36613</v>
          </cell>
        </row>
        <row r="138">
          <cell r="A138">
            <v>36614</v>
          </cell>
        </row>
        <row r="139">
          <cell r="A139">
            <v>36615</v>
          </cell>
        </row>
        <row r="140">
          <cell r="A140">
            <v>36616</v>
          </cell>
        </row>
        <row r="141">
          <cell r="A141">
            <v>36617</v>
          </cell>
        </row>
        <row r="142">
          <cell r="A142">
            <v>36618</v>
          </cell>
        </row>
        <row r="143">
          <cell r="A143">
            <v>36619</v>
          </cell>
        </row>
        <row r="144">
          <cell r="A144">
            <v>36620</v>
          </cell>
        </row>
        <row r="145">
          <cell r="A145">
            <v>36621</v>
          </cell>
        </row>
        <row r="146">
          <cell r="A146">
            <v>36622</v>
          </cell>
        </row>
        <row r="147">
          <cell r="A147">
            <v>36623</v>
          </cell>
        </row>
        <row r="148">
          <cell r="A148">
            <v>36624</v>
          </cell>
        </row>
        <row r="149">
          <cell r="A149">
            <v>36625</v>
          </cell>
        </row>
        <row r="150">
          <cell r="A150">
            <v>36626</v>
          </cell>
        </row>
        <row r="151">
          <cell r="A151">
            <v>36627</v>
          </cell>
        </row>
        <row r="152">
          <cell r="A152">
            <v>36628</v>
          </cell>
        </row>
        <row r="153">
          <cell r="A153">
            <v>36629</v>
          </cell>
        </row>
        <row r="154">
          <cell r="A154">
            <v>36630</v>
          </cell>
        </row>
        <row r="155">
          <cell r="A155">
            <v>36631</v>
          </cell>
        </row>
        <row r="156">
          <cell r="A156">
            <v>36632</v>
          </cell>
        </row>
        <row r="157">
          <cell r="A157">
            <v>36633</v>
          </cell>
        </row>
        <row r="158">
          <cell r="A158">
            <v>36634</v>
          </cell>
        </row>
        <row r="159">
          <cell r="A159">
            <v>36635</v>
          </cell>
        </row>
        <row r="160">
          <cell r="A160">
            <v>36636</v>
          </cell>
        </row>
        <row r="161">
          <cell r="A161">
            <v>36637</v>
          </cell>
        </row>
        <row r="162">
          <cell r="A162">
            <v>36638</v>
          </cell>
        </row>
        <row r="163">
          <cell r="A163">
            <v>36639</v>
          </cell>
        </row>
        <row r="164">
          <cell r="A164">
            <v>36640</v>
          </cell>
        </row>
        <row r="165">
          <cell r="A165">
            <v>36641</v>
          </cell>
        </row>
        <row r="166">
          <cell r="A166">
            <v>36642</v>
          </cell>
        </row>
        <row r="167">
          <cell r="A167">
            <v>36643</v>
          </cell>
        </row>
        <row r="168">
          <cell r="A168">
            <v>36644</v>
          </cell>
        </row>
        <row r="169">
          <cell r="A169">
            <v>36645</v>
          </cell>
        </row>
        <row r="170">
          <cell r="A170">
            <v>36646</v>
          </cell>
        </row>
        <row r="171">
          <cell r="A171">
            <v>36647</v>
          </cell>
        </row>
        <row r="172">
          <cell r="A172">
            <v>36648</v>
          </cell>
        </row>
        <row r="173">
          <cell r="A173">
            <v>36649</v>
          </cell>
        </row>
        <row r="174">
          <cell r="A174">
            <v>36650</v>
          </cell>
        </row>
        <row r="175">
          <cell r="A175">
            <v>36651</v>
          </cell>
        </row>
        <row r="176">
          <cell r="A176">
            <v>36652</v>
          </cell>
        </row>
        <row r="177">
          <cell r="A177">
            <v>36653</v>
          </cell>
        </row>
        <row r="178">
          <cell r="A178">
            <v>36654</v>
          </cell>
        </row>
        <row r="179">
          <cell r="A179">
            <v>36655</v>
          </cell>
        </row>
        <row r="180">
          <cell r="A180">
            <v>36656</v>
          </cell>
        </row>
        <row r="181">
          <cell r="A181">
            <v>36657</v>
          </cell>
        </row>
        <row r="182">
          <cell r="A182">
            <v>36658</v>
          </cell>
        </row>
        <row r="183">
          <cell r="A183">
            <v>36659</v>
          </cell>
        </row>
        <row r="184">
          <cell r="A184">
            <v>36660</v>
          </cell>
        </row>
        <row r="185">
          <cell r="A185">
            <v>36661</v>
          </cell>
        </row>
        <row r="186">
          <cell r="A186">
            <v>36662</v>
          </cell>
        </row>
        <row r="187">
          <cell r="A187">
            <v>36663</v>
          </cell>
        </row>
        <row r="188">
          <cell r="A188">
            <v>36664</v>
          </cell>
        </row>
        <row r="189">
          <cell r="A189">
            <v>36665</v>
          </cell>
        </row>
        <row r="190">
          <cell r="A190">
            <v>36666</v>
          </cell>
        </row>
        <row r="191">
          <cell r="A191">
            <v>36667</v>
          </cell>
        </row>
        <row r="192">
          <cell r="A192">
            <v>36668</v>
          </cell>
        </row>
        <row r="193">
          <cell r="A193">
            <v>36669</v>
          </cell>
        </row>
        <row r="194">
          <cell r="A194">
            <v>36670</v>
          </cell>
        </row>
        <row r="195">
          <cell r="A195">
            <v>36671</v>
          </cell>
        </row>
        <row r="196">
          <cell r="A196">
            <v>36672</v>
          </cell>
        </row>
        <row r="197">
          <cell r="A197">
            <v>36673</v>
          </cell>
        </row>
        <row r="198">
          <cell r="A198">
            <v>36674</v>
          </cell>
        </row>
        <row r="199">
          <cell r="A199">
            <v>36675</v>
          </cell>
        </row>
        <row r="200">
          <cell r="A200">
            <v>36676</v>
          </cell>
        </row>
        <row r="201">
          <cell r="A201">
            <v>36677</v>
          </cell>
        </row>
        <row r="202">
          <cell r="A202">
            <v>36678</v>
          </cell>
        </row>
        <row r="203">
          <cell r="A203">
            <v>36679</v>
          </cell>
        </row>
        <row r="204">
          <cell r="A204">
            <v>36680</v>
          </cell>
        </row>
        <row r="205">
          <cell r="A205">
            <v>36681</v>
          </cell>
        </row>
        <row r="206">
          <cell r="A206">
            <v>36682</v>
          </cell>
        </row>
        <row r="207">
          <cell r="A207">
            <v>36683</v>
          </cell>
        </row>
        <row r="208">
          <cell r="A208">
            <v>36684</v>
          </cell>
        </row>
        <row r="209">
          <cell r="A209">
            <v>36685</v>
          </cell>
        </row>
        <row r="210">
          <cell r="A210">
            <v>36686</v>
          </cell>
        </row>
        <row r="211">
          <cell r="A211">
            <v>36687</v>
          </cell>
        </row>
        <row r="212">
          <cell r="A212">
            <v>36688</v>
          </cell>
        </row>
        <row r="213">
          <cell r="A213">
            <v>36689</v>
          </cell>
        </row>
        <row r="214">
          <cell r="A214">
            <v>36690</v>
          </cell>
        </row>
        <row r="215">
          <cell r="A215">
            <v>36691</v>
          </cell>
        </row>
        <row r="216">
          <cell r="A216">
            <v>36692</v>
          </cell>
        </row>
        <row r="217">
          <cell r="A217">
            <v>36693</v>
          </cell>
        </row>
        <row r="218">
          <cell r="A218">
            <v>36694</v>
          </cell>
        </row>
        <row r="219">
          <cell r="A219">
            <v>36695</v>
          </cell>
        </row>
        <row r="220">
          <cell r="A220">
            <v>36696</v>
          </cell>
        </row>
        <row r="221">
          <cell r="A221">
            <v>36697</v>
          </cell>
        </row>
        <row r="222">
          <cell r="A222">
            <v>36698</v>
          </cell>
        </row>
        <row r="223">
          <cell r="A223">
            <v>36699</v>
          </cell>
        </row>
        <row r="224">
          <cell r="A224">
            <v>36700</v>
          </cell>
        </row>
        <row r="225">
          <cell r="A225">
            <v>36701</v>
          </cell>
        </row>
        <row r="226">
          <cell r="A226">
            <v>36702</v>
          </cell>
        </row>
        <row r="227">
          <cell r="A227">
            <v>36703</v>
          </cell>
        </row>
        <row r="228">
          <cell r="A228">
            <v>36704</v>
          </cell>
        </row>
        <row r="229">
          <cell r="A229">
            <v>36705</v>
          </cell>
        </row>
        <row r="230">
          <cell r="A230">
            <v>36706</v>
          </cell>
        </row>
        <row r="231">
          <cell r="A231">
            <v>36707</v>
          </cell>
        </row>
        <row r="232">
          <cell r="A232">
            <v>36708</v>
          </cell>
        </row>
        <row r="233">
          <cell r="A233">
            <v>36709</v>
          </cell>
        </row>
        <row r="234">
          <cell r="A234">
            <v>36710</v>
          </cell>
        </row>
        <row r="235">
          <cell r="A235">
            <v>36711</v>
          </cell>
        </row>
        <row r="236">
          <cell r="A236">
            <v>36712</v>
          </cell>
        </row>
        <row r="237">
          <cell r="A237">
            <v>36713</v>
          </cell>
        </row>
        <row r="238">
          <cell r="A238">
            <v>36714</v>
          </cell>
        </row>
        <row r="239">
          <cell r="A239">
            <v>36715</v>
          </cell>
        </row>
        <row r="240">
          <cell r="A240">
            <v>36716</v>
          </cell>
        </row>
        <row r="241">
          <cell r="A241">
            <v>36717</v>
          </cell>
        </row>
        <row r="242">
          <cell r="A242">
            <v>36718</v>
          </cell>
        </row>
        <row r="243">
          <cell r="A243">
            <v>36719</v>
          </cell>
        </row>
        <row r="244">
          <cell r="A244">
            <v>36720</v>
          </cell>
        </row>
        <row r="245">
          <cell r="A245">
            <v>36721</v>
          </cell>
        </row>
        <row r="246">
          <cell r="A246">
            <v>36722</v>
          </cell>
        </row>
        <row r="247">
          <cell r="A247">
            <v>36723</v>
          </cell>
        </row>
        <row r="248">
          <cell r="A248">
            <v>36724</v>
          </cell>
        </row>
        <row r="249">
          <cell r="A249">
            <v>36725</v>
          </cell>
        </row>
        <row r="250">
          <cell r="A250">
            <v>36726</v>
          </cell>
        </row>
        <row r="251">
          <cell r="A251">
            <v>36727</v>
          </cell>
        </row>
        <row r="252">
          <cell r="A252">
            <v>36728</v>
          </cell>
        </row>
        <row r="253">
          <cell r="A253">
            <v>36729</v>
          </cell>
        </row>
        <row r="254">
          <cell r="A254">
            <v>36730</v>
          </cell>
        </row>
        <row r="255">
          <cell r="A255">
            <v>36731</v>
          </cell>
        </row>
        <row r="256">
          <cell r="A256">
            <v>36732</v>
          </cell>
        </row>
        <row r="257">
          <cell r="A257">
            <v>36733</v>
          </cell>
        </row>
        <row r="258">
          <cell r="A258">
            <v>36734</v>
          </cell>
        </row>
        <row r="259">
          <cell r="A259">
            <v>36735</v>
          </cell>
        </row>
        <row r="260">
          <cell r="A260">
            <v>36736</v>
          </cell>
        </row>
        <row r="261">
          <cell r="A261">
            <v>36737</v>
          </cell>
        </row>
        <row r="262">
          <cell r="A262">
            <v>36738</v>
          </cell>
        </row>
        <row r="263">
          <cell r="A263">
            <v>36739</v>
          </cell>
        </row>
        <row r="264">
          <cell r="A264">
            <v>36740</v>
          </cell>
        </row>
        <row r="265">
          <cell r="A265">
            <v>36741</v>
          </cell>
        </row>
        <row r="266">
          <cell r="A266">
            <v>36742</v>
          </cell>
        </row>
        <row r="267">
          <cell r="A267">
            <v>36743</v>
          </cell>
        </row>
        <row r="268">
          <cell r="A268">
            <v>36744</v>
          </cell>
        </row>
        <row r="269">
          <cell r="A269">
            <v>36745</v>
          </cell>
        </row>
        <row r="270">
          <cell r="A270">
            <v>36746</v>
          </cell>
        </row>
        <row r="271">
          <cell r="A271">
            <v>36747</v>
          </cell>
        </row>
        <row r="272">
          <cell r="A272">
            <v>36748</v>
          </cell>
        </row>
        <row r="273">
          <cell r="A273">
            <v>36749</v>
          </cell>
        </row>
        <row r="274">
          <cell r="A274">
            <v>36750</v>
          </cell>
        </row>
        <row r="275">
          <cell r="A275">
            <v>36751</v>
          </cell>
        </row>
        <row r="276">
          <cell r="A276">
            <v>36752</v>
          </cell>
        </row>
        <row r="277">
          <cell r="A277">
            <v>36753</v>
          </cell>
        </row>
        <row r="278">
          <cell r="A278">
            <v>36754</v>
          </cell>
        </row>
        <row r="279">
          <cell r="A279">
            <v>36755</v>
          </cell>
        </row>
        <row r="280">
          <cell r="A280">
            <v>36756</v>
          </cell>
        </row>
        <row r="281">
          <cell r="A281">
            <v>36757</v>
          </cell>
        </row>
        <row r="282">
          <cell r="A282">
            <v>36758</v>
          </cell>
        </row>
        <row r="283">
          <cell r="A283">
            <v>36759</v>
          </cell>
        </row>
        <row r="284">
          <cell r="A284">
            <v>36760</v>
          </cell>
        </row>
        <row r="285">
          <cell r="A285">
            <v>36761</v>
          </cell>
        </row>
        <row r="286">
          <cell r="A286">
            <v>36762</v>
          </cell>
        </row>
        <row r="287">
          <cell r="A287">
            <v>36763</v>
          </cell>
        </row>
        <row r="288">
          <cell r="A288">
            <v>36764</v>
          </cell>
        </row>
        <row r="289">
          <cell r="A289">
            <v>36765</v>
          </cell>
        </row>
        <row r="290">
          <cell r="A290">
            <v>36766</v>
          </cell>
        </row>
        <row r="291">
          <cell r="A291">
            <v>36767</v>
          </cell>
        </row>
        <row r="292">
          <cell r="A292">
            <v>36768</v>
          </cell>
        </row>
        <row r="293">
          <cell r="A293">
            <v>36769</v>
          </cell>
        </row>
        <row r="294">
          <cell r="A294">
            <v>36770</v>
          </cell>
        </row>
        <row r="295">
          <cell r="A295">
            <v>36771</v>
          </cell>
        </row>
        <row r="296">
          <cell r="A296">
            <v>36772</v>
          </cell>
        </row>
        <row r="297">
          <cell r="A297">
            <v>36773</v>
          </cell>
        </row>
        <row r="298">
          <cell r="A298">
            <v>36774</v>
          </cell>
        </row>
        <row r="299">
          <cell r="A299">
            <v>36775</v>
          </cell>
        </row>
        <row r="300">
          <cell r="A300">
            <v>36776</v>
          </cell>
        </row>
        <row r="301">
          <cell r="A301">
            <v>36777</v>
          </cell>
        </row>
        <row r="302">
          <cell r="A302">
            <v>36778</v>
          </cell>
        </row>
        <row r="303">
          <cell r="A303">
            <v>36779</v>
          </cell>
        </row>
        <row r="304">
          <cell r="A304">
            <v>36780</v>
          </cell>
        </row>
        <row r="305">
          <cell r="A305">
            <v>36781</v>
          </cell>
        </row>
        <row r="306">
          <cell r="A306">
            <v>36782</v>
          </cell>
        </row>
        <row r="307">
          <cell r="A307">
            <v>36783</v>
          </cell>
        </row>
        <row r="308">
          <cell r="A308">
            <v>36784</v>
          </cell>
        </row>
        <row r="309">
          <cell r="A309">
            <v>36785</v>
          </cell>
        </row>
        <row r="310">
          <cell r="A310">
            <v>36786</v>
          </cell>
        </row>
        <row r="311">
          <cell r="A311">
            <v>36787</v>
          </cell>
        </row>
        <row r="312">
          <cell r="A312">
            <v>36788</v>
          </cell>
        </row>
        <row r="313">
          <cell r="A313">
            <v>36789</v>
          </cell>
        </row>
        <row r="314">
          <cell r="A314">
            <v>36790</v>
          </cell>
        </row>
        <row r="315">
          <cell r="A315">
            <v>36791</v>
          </cell>
        </row>
        <row r="316">
          <cell r="A316">
            <v>36792</v>
          </cell>
        </row>
        <row r="317">
          <cell r="A317">
            <v>36793</v>
          </cell>
        </row>
        <row r="318">
          <cell r="A318">
            <v>36794</v>
          </cell>
        </row>
        <row r="319">
          <cell r="A319">
            <v>36795</v>
          </cell>
        </row>
        <row r="320">
          <cell r="A320">
            <v>36796</v>
          </cell>
        </row>
        <row r="321">
          <cell r="A321">
            <v>36797</v>
          </cell>
        </row>
        <row r="322">
          <cell r="A322">
            <v>36798</v>
          </cell>
        </row>
        <row r="323">
          <cell r="A323">
            <v>36799</v>
          </cell>
        </row>
        <row r="324">
          <cell r="A324">
            <v>36800</v>
          </cell>
        </row>
        <row r="325">
          <cell r="A325">
            <v>36801</v>
          </cell>
        </row>
        <row r="326">
          <cell r="A326">
            <v>36802</v>
          </cell>
        </row>
        <row r="327">
          <cell r="A327">
            <v>36803</v>
          </cell>
        </row>
        <row r="328">
          <cell r="A328">
            <v>36804</v>
          </cell>
        </row>
        <row r="329">
          <cell r="A329">
            <v>36805</v>
          </cell>
        </row>
        <row r="330">
          <cell r="A330">
            <v>36806</v>
          </cell>
        </row>
        <row r="331">
          <cell r="A331">
            <v>36807</v>
          </cell>
        </row>
        <row r="332">
          <cell r="A332">
            <v>36808</v>
          </cell>
        </row>
        <row r="333">
          <cell r="A333">
            <v>36809</v>
          </cell>
        </row>
        <row r="334">
          <cell r="A334">
            <v>36810</v>
          </cell>
        </row>
        <row r="335">
          <cell r="A335">
            <v>36811</v>
          </cell>
        </row>
        <row r="336">
          <cell r="A336">
            <v>36812</v>
          </cell>
        </row>
        <row r="337">
          <cell r="A337">
            <v>36813</v>
          </cell>
        </row>
        <row r="338">
          <cell r="A338">
            <v>36814</v>
          </cell>
        </row>
        <row r="339">
          <cell r="A339">
            <v>36815</v>
          </cell>
        </row>
        <row r="340">
          <cell r="A340">
            <v>36816</v>
          </cell>
        </row>
        <row r="341">
          <cell r="A341">
            <v>36817</v>
          </cell>
        </row>
        <row r="342">
          <cell r="A342">
            <v>36818</v>
          </cell>
        </row>
        <row r="343">
          <cell r="A343">
            <v>36819</v>
          </cell>
        </row>
        <row r="344">
          <cell r="A344">
            <v>36820</v>
          </cell>
        </row>
        <row r="345">
          <cell r="A345">
            <v>36821</v>
          </cell>
        </row>
        <row r="346">
          <cell r="A346">
            <v>36822</v>
          </cell>
        </row>
        <row r="347">
          <cell r="A347">
            <v>36823</v>
          </cell>
        </row>
        <row r="348">
          <cell r="A348">
            <v>36824</v>
          </cell>
        </row>
        <row r="349">
          <cell r="A349">
            <v>36825</v>
          </cell>
        </row>
        <row r="350">
          <cell r="A350">
            <v>36826</v>
          </cell>
        </row>
        <row r="351">
          <cell r="A351">
            <v>36827</v>
          </cell>
        </row>
        <row r="352">
          <cell r="A352">
            <v>36828</v>
          </cell>
        </row>
        <row r="353">
          <cell r="A353">
            <v>36829</v>
          </cell>
        </row>
        <row r="354">
          <cell r="A354">
            <v>36830</v>
          </cell>
        </row>
        <row r="355">
          <cell r="A355">
            <v>36831</v>
          </cell>
        </row>
        <row r="356">
          <cell r="A356">
            <v>36832</v>
          </cell>
        </row>
        <row r="357">
          <cell r="A357">
            <v>36833</v>
          </cell>
        </row>
        <row r="358">
          <cell r="A358">
            <v>36834</v>
          </cell>
        </row>
        <row r="359">
          <cell r="A359">
            <v>36835</v>
          </cell>
        </row>
        <row r="360">
          <cell r="A360">
            <v>36836</v>
          </cell>
        </row>
        <row r="361">
          <cell r="A361">
            <v>36837</v>
          </cell>
        </row>
        <row r="362">
          <cell r="A362">
            <v>36838</v>
          </cell>
        </row>
        <row r="363">
          <cell r="A363">
            <v>36839</v>
          </cell>
        </row>
        <row r="364">
          <cell r="A364">
            <v>36840</v>
          </cell>
        </row>
        <row r="365">
          <cell r="A365">
            <v>36841</v>
          </cell>
        </row>
        <row r="366">
          <cell r="A366">
            <v>36842</v>
          </cell>
        </row>
        <row r="367">
          <cell r="A367">
            <v>36843</v>
          </cell>
        </row>
        <row r="368">
          <cell r="A368">
            <v>36844</v>
          </cell>
        </row>
        <row r="369">
          <cell r="A369">
            <v>36845</v>
          </cell>
        </row>
        <row r="370">
          <cell r="A370">
            <v>36846</v>
          </cell>
        </row>
        <row r="371">
          <cell r="A371">
            <v>36847</v>
          </cell>
        </row>
        <row r="372">
          <cell r="A372">
            <v>36848</v>
          </cell>
        </row>
        <row r="373">
          <cell r="A373">
            <v>36849</v>
          </cell>
        </row>
        <row r="374">
          <cell r="A374">
            <v>36850</v>
          </cell>
        </row>
        <row r="375">
          <cell r="A375">
            <v>36851</v>
          </cell>
        </row>
        <row r="376">
          <cell r="A376">
            <v>36852</v>
          </cell>
        </row>
        <row r="377">
          <cell r="A377">
            <v>36853</v>
          </cell>
        </row>
        <row r="378">
          <cell r="A378">
            <v>36854</v>
          </cell>
        </row>
        <row r="379">
          <cell r="A379">
            <v>36855</v>
          </cell>
        </row>
        <row r="380">
          <cell r="A380">
            <v>36856</v>
          </cell>
        </row>
        <row r="381">
          <cell r="A381">
            <v>36857</v>
          </cell>
        </row>
        <row r="382">
          <cell r="A382">
            <v>36858</v>
          </cell>
        </row>
        <row r="383">
          <cell r="A383">
            <v>36859</v>
          </cell>
        </row>
        <row r="384">
          <cell r="A384">
            <v>36860</v>
          </cell>
        </row>
        <row r="385">
          <cell r="A385">
            <v>36861</v>
          </cell>
        </row>
        <row r="386">
          <cell r="A386">
            <v>36862</v>
          </cell>
        </row>
        <row r="387">
          <cell r="A387">
            <v>36863</v>
          </cell>
        </row>
        <row r="388">
          <cell r="A388">
            <v>36864</v>
          </cell>
        </row>
        <row r="389">
          <cell r="A389">
            <v>36865</v>
          </cell>
        </row>
        <row r="390">
          <cell r="A390">
            <v>36866</v>
          </cell>
        </row>
        <row r="391">
          <cell r="A391">
            <v>36867</v>
          </cell>
        </row>
        <row r="392">
          <cell r="A392">
            <v>36868</v>
          </cell>
        </row>
        <row r="393">
          <cell r="A393">
            <v>36869</v>
          </cell>
        </row>
        <row r="394">
          <cell r="A394">
            <v>36870</v>
          </cell>
        </row>
        <row r="395">
          <cell r="A395">
            <v>36871</v>
          </cell>
        </row>
        <row r="396">
          <cell r="A396">
            <v>36872</v>
          </cell>
        </row>
        <row r="397">
          <cell r="A397">
            <v>36873</v>
          </cell>
        </row>
        <row r="398">
          <cell r="A398">
            <v>36874</v>
          </cell>
        </row>
        <row r="399">
          <cell r="A399">
            <v>36875</v>
          </cell>
        </row>
        <row r="400">
          <cell r="A400">
            <v>36876</v>
          </cell>
        </row>
        <row r="401">
          <cell r="A401">
            <v>36877</v>
          </cell>
        </row>
        <row r="402">
          <cell r="A402">
            <v>36878</v>
          </cell>
        </row>
        <row r="403">
          <cell r="A403">
            <v>36879</v>
          </cell>
        </row>
        <row r="404">
          <cell r="A404">
            <v>36880</v>
          </cell>
        </row>
        <row r="405">
          <cell r="A405">
            <v>36881</v>
          </cell>
        </row>
        <row r="406">
          <cell r="A406">
            <v>36882</v>
          </cell>
        </row>
        <row r="407">
          <cell r="A407">
            <v>36883</v>
          </cell>
        </row>
        <row r="408">
          <cell r="A408">
            <v>36884</v>
          </cell>
        </row>
        <row r="409">
          <cell r="A409">
            <v>36885</v>
          </cell>
        </row>
        <row r="410">
          <cell r="A410">
            <v>36886</v>
          </cell>
        </row>
        <row r="411">
          <cell r="A411">
            <v>36887</v>
          </cell>
        </row>
        <row r="412">
          <cell r="A412">
            <v>36888</v>
          </cell>
        </row>
        <row r="413">
          <cell r="A413">
            <v>36889</v>
          </cell>
        </row>
        <row r="414">
          <cell r="A414">
            <v>36890</v>
          </cell>
        </row>
        <row r="415">
          <cell r="A415">
            <v>36891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R347"/>
  <sheetViews>
    <sheetView workbookViewId="0">
      <selection activeCell="B35" sqref="B35"/>
    </sheetView>
  </sheetViews>
  <sheetFormatPr defaultColWidth="8.7109375" defaultRowHeight="11.25"/>
  <cols>
    <col min="1" max="1" width="25.7109375" style="156" customWidth="1"/>
    <col min="2" max="2" width="15.7109375" style="120" customWidth="1"/>
    <col min="3" max="3" width="15.7109375" style="156" customWidth="1"/>
    <col min="4" max="4" width="15.7109375" style="35" customWidth="1"/>
    <col min="5" max="5" width="15.7109375" style="156" customWidth="1"/>
    <col min="6" max="6" width="15.7109375" style="35" customWidth="1"/>
    <col min="7" max="7" width="15.7109375" style="156" customWidth="1"/>
    <col min="8" max="16384" width="8.7109375" style="19"/>
  </cols>
  <sheetData>
    <row r="2" spans="1:44">
      <c r="A2" s="154"/>
      <c r="C2" s="156" t="s">
        <v>90</v>
      </c>
      <c r="E2" s="156" t="s">
        <v>90</v>
      </c>
    </row>
    <row r="3" spans="1:44" ht="21.75" customHeight="1">
      <c r="A3" s="155" t="s">
        <v>318</v>
      </c>
      <c r="B3" s="120" t="s">
        <v>1</v>
      </c>
      <c r="C3" s="164">
        <f ca="1">TODAY()</f>
        <v>36578</v>
      </c>
      <c r="E3" s="164">
        <f ca="1">+C3-4</f>
        <v>36574</v>
      </c>
      <c r="G3" s="157" t="s">
        <v>2</v>
      </c>
    </row>
    <row r="4" spans="1:44">
      <c r="A4" s="154"/>
      <c r="C4" s="157" t="s">
        <v>1</v>
      </c>
      <c r="E4" s="157" t="s">
        <v>1</v>
      </c>
    </row>
    <row r="5" spans="1:44">
      <c r="A5" s="154"/>
      <c r="C5" s="156" t="s">
        <v>3</v>
      </c>
      <c r="D5" s="35" t="s">
        <v>4</v>
      </c>
      <c r="E5" s="156" t="s">
        <v>3</v>
      </c>
      <c r="F5" s="35" t="s">
        <v>4</v>
      </c>
      <c r="G5" s="156" t="s">
        <v>3</v>
      </c>
    </row>
    <row r="6" spans="1:44">
      <c r="A6" s="154"/>
      <c r="C6" s="156" t="s">
        <v>5</v>
      </c>
      <c r="D6" s="35" t="s">
        <v>6</v>
      </c>
      <c r="E6" s="156" t="s">
        <v>5</v>
      </c>
      <c r="F6" s="35" t="s">
        <v>6</v>
      </c>
      <c r="G6" s="156" t="s">
        <v>5</v>
      </c>
    </row>
    <row r="7" spans="1:44" s="182" customFormat="1" ht="12" thickBot="1">
      <c r="A7" s="179"/>
      <c r="B7" s="180" t="s">
        <v>7</v>
      </c>
      <c r="C7" s="179" t="s">
        <v>8</v>
      </c>
      <c r="D7" s="181" t="s">
        <v>7</v>
      </c>
      <c r="E7" s="179" t="s">
        <v>8</v>
      </c>
      <c r="F7" s="181" t="s">
        <v>7</v>
      </c>
      <c r="G7" s="179" t="s">
        <v>8</v>
      </c>
    </row>
    <row r="8" spans="1:44">
      <c r="A8" s="157" t="s">
        <v>9</v>
      </c>
    </row>
    <row r="9" spans="1:44">
      <c r="A9" s="156" t="s">
        <v>10</v>
      </c>
      <c r="B9" s="121">
        <v>500000</v>
      </c>
      <c r="C9" s="165">
        <f ca="1">VLOOKUP($C$3,'Flow Historicals'!$A$1:$CM$23952,2)</f>
        <v>218412</v>
      </c>
      <c r="D9" s="134">
        <f ca="1">+B9-C9</f>
        <v>281588</v>
      </c>
      <c r="E9" s="165">
        <f ca="1">VLOOKUP($E$3,'Flow Historicals'!$A$1:$CM$23952,2)</f>
        <v>228879</v>
      </c>
      <c r="F9" s="134">
        <f ca="1">+B9-E9</f>
        <v>271121</v>
      </c>
      <c r="G9" s="165">
        <f ca="1">+C9-E9</f>
        <v>-10467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156" t="s">
        <v>11</v>
      </c>
      <c r="B10" s="121">
        <v>1114000</v>
      </c>
      <c r="C10" s="165">
        <f ca="1">VLOOKUP($C$3,'Flow Historicals'!$A$1:$CM$23952,3)</f>
        <v>296312</v>
      </c>
      <c r="D10" s="134">
        <f ca="1">+B10-C10</f>
        <v>817688</v>
      </c>
      <c r="E10" s="165">
        <f ca="1">VLOOKUP($E$3,'Flow Historicals'!$A$1:$CM$23952,3)</f>
        <v>293721</v>
      </c>
      <c r="F10" s="134">
        <f ca="1">+B10-E10</f>
        <v>820279</v>
      </c>
      <c r="G10" s="165">
        <f ca="1">+C10-E10</f>
        <v>2591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156" t="s">
        <v>313</v>
      </c>
      <c r="B11" s="121">
        <v>1410000</v>
      </c>
      <c r="C11" s="165">
        <f ca="1">VLOOKUP($C$3,'Flow Historicals'!$A$1:$CM$23952,4)</f>
        <v>704643</v>
      </c>
      <c r="D11" s="134">
        <f ca="1">+B11-C11</f>
        <v>705357</v>
      </c>
      <c r="E11" s="165">
        <f ca="1">VLOOKUP($E$3,'Flow Historicals'!$A$1:$CM$23952,4)</f>
        <v>650241</v>
      </c>
      <c r="F11" s="134">
        <f ca="1">+B11-E11</f>
        <v>759759</v>
      </c>
      <c r="G11" s="165">
        <f ca="1">+C11-E11</f>
        <v>54402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156" t="s">
        <v>81</v>
      </c>
      <c r="B12" s="121">
        <v>545000</v>
      </c>
      <c r="C12" s="165">
        <f ca="1">VLOOKUP($C$3,'Flow Historicals'!$A$1:$CM$23952,5)</f>
        <v>539462</v>
      </c>
      <c r="D12" s="134">
        <f ca="1">+B12-C12</f>
        <v>5538</v>
      </c>
      <c r="E12" s="165">
        <f ca="1">VLOOKUP($E$3,'Flow Historicals'!$A$1:$CM$23952,5)</f>
        <v>545038</v>
      </c>
      <c r="F12" s="134">
        <f ca="1">+B12-E12</f>
        <v>-38</v>
      </c>
      <c r="G12" s="165">
        <f ca="1">+C12-E12</f>
        <v>-5576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s="182" customFormat="1" ht="12" thickBot="1">
      <c r="A13" s="183" t="s">
        <v>13</v>
      </c>
      <c r="B13" s="184"/>
      <c r="C13" s="185"/>
      <c r="D13" s="186"/>
      <c r="E13" s="185"/>
      <c r="F13" s="186"/>
      <c r="G13" s="185">
        <f ca="1">SUM(G9:G12)</f>
        <v>40950</v>
      </c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</row>
    <row r="14" spans="1:44" s="198" customFormat="1" ht="12" thickBot="1">
      <c r="A14" s="190"/>
      <c r="B14" s="191" t="s">
        <v>1</v>
      </c>
      <c r="C14" s="192"/>
      <c r="D14" s="193"/>
      <c r="E14" s="192"/>
      <c r="F14" s="193" t="s">
        <v>1</v>
      </c>
      <c r="G14" s="192" t="s">
        <v>1</v>
      </c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</row>
    <row r="15" spans="1:44">
      <c r="A15" s="157" t="s">
        <v>14</v>
      </c>
      <c r="B15" s="121"/>
      <c r="C15" s="165"/>
      <c r="D15" s="134"/>
      <c r="E15" s="165"/>
      <c r="F15" s="134" t="s">
        <v>1</v>
      </c>
      <c r="G15" s="165" t="s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156" t="s">
        <v>15</v>
      </c>
      <c r="B16" s="121">
        <v>700000</v>
      </c>
      <c r="C16" s="165">
        <f ca="1">VLOOKUP($C$3,'Flow Historicals'!$A$1:$CM$23952,6)</f>
        <v>692977</v>
      </c>
      <c r="D16" s="134">
        <f ca="1">+B16-C16</f>
        <v>7023</v>
      </c>
      <c r="E16" s="165">
        <f ca="1">VLOOKUP($E$3,'Flow Historicals'!$A$1:$CM$23952,6)</f>
        <v>655977</v>
      </c>
      <c r="F16" s="134">
        <f ca="1">+B16-E16</f>
        <v>44023</v>
      </c>
      <c r="G16" s="165">
        <f ca="1">+C16-E16</f>
        <v>37000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156" t="s">
        <v>16</v>
      </c>
      <c r="B17" s="121">
        <v>300000</v>
      </c>
      <c r="C17" s="165">
        <f ca="1">VLOOKUP($C$3,'Flow Historicals'!$A$1:$CM$23952,7)</f>
        <v>30000</v>
      </c>
      <c r="D17" s="134">
        <f ca="1">+B17-C17</f>
        <v>270000</v>
      </c>
      <c r="E17" s="165">
        <f ca="1">VLOOKUP($E$3,'Flow Historicals'!$A$1:$CM$23952,7)</f>
        <v>20000</v>
      </c>
      <c r="F17" s="134">
        <f ca="1">+B17-E17</f>
        <v>280000</v>
      </c>
      <c r="G17" s="165">
        <f ca="1">+C17-E17</f>
        <v>10000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156" t="s">
        <v>17</v>
      </c>
      <c r="B18" s="121">
        <v>350000</v>
      </c>
      <c r="C18" s="165">
        <f ca="1">VLOOKUP($C$3,'Flow Historicals'!$A$1:$CM$23952,8)</f>
        <v>174858</v>
      </c>
      <c r="D18" s="134">
        <f ca="1">+B18-C18</f>
        <v>175142</v>
      </c>
      <c r="E18" s="165">
        <f ca="1">VLOOKUP($E$3,'Flow Historicals'!$A$1:$CM$23952,8)</f>
        <v>194858</v>
      </c>
      <c r="F18" s="134">
        <f ca="1">+B18-E18</f>
        <v>155142</v>
      </c>
      <c r="G18" s="165">
        <f ca="1">+C18-E18</f>
        <v>-20000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156" t="s">
        <v>18</v>
      </c>
      <c r="B19" s="121">
        <v>64000</v>
      </c>
      <c r="C19" s="165">
        <f ca="1">VLOOKUP($C$3,'Flow Historicals'!$A$1:$CM$23952,9)</f>
        <v>11976</v>
      </c>
      <c r="D19" s="134">
        <f ca="1">+B19-C19</f>
        <v>52024</v>
      </c>
      <c r="E19" s="165">
        <f ca="1">VLOOKUP($E$3,'Flow Historicals'!$A$1:$CM$23952,9)</f>
        <v>12738</v>
      </c>
      <c r="F19" s="134">
        <f ca="1">+B19-E19</f>
        <v>51262</v>
      </c>
      <c r="G19" s="165">
        <f ca="1">+C19-E19</f>
        <v>-762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s="21" customFormat="1">
      <c r="A20" s="157" t="s">
        <v>19</v>
      </c>
      <c r="B20" s="122">
        <v>950000</v>
      </c>
      <c r="C20" s="166">
        <f ca="1">SUM(C16:C19)</f>
        <v>909811</v>
      </c>
      <c r="D20" s="135">
        <f ca="1">+B20-C20</f>
        <v>40189</v>
      </c>
      <c r="E20" s="166">
        <f ca="1">SUM(E16:E19)</f>
        <v>883573</v>
      </c>
      <c r="F20" s="135">
        <f ca="1">+B20-E20</f>
        <v>66427</v>
      </c>
      <c r="G20" s="166" t="s">
        <v>1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s="182" customFormat="1" ht="12" thickBot="1">
      <c r="A21" s="183" t="s">
        <v>13</v>
      </c>
      <c r="B21" s="184"/>
      <c r="C21" s="185"/>
      <c r="D21" s="186"/>
      <c r="E21" s="185"/>
      <c r="F21" s="186" t="s">
        <v>1</v>
      </c>
      <c r="G21" s="185">
        <f ca="1">SUM(G16:G19)</f>
        <v>26238</v>
      </c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</row>
    <row r="22" spans="1:44" s="198" customFormat="1" ht="12" thickBot="1">
      <c r="A22" s="190"/>
      <c r="B22" s="191"/>
      <c r="C22" s="192"/>
      <c r="D22" s="193"/>
      <c r="E22" s="192"/>
      <c r="F22" s="193" t="s">
        <v>1</v>
      </c>
      <c r="G22" s="192" t="s">
        <v>1</v>
      </c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</row>
    <row r="23" spans="1:44">
      <c r="A23" s="157" t="s">
        <v>20</v>
      </c>
      <c r="B23" s="121"/>
      <c r="C23" s="165"/>
      <c r="D23" s="134"/>
      <c r="E23" s="165"/>
      <c r="F23" s="134" t="s">
        <v>1</v>
      </c>
      <c r="G23" s="165" t="s">
        <v>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156" t="s">
        <v>21</v>
      </c>
      <c r="B24" s="121">
        <v>1870000</v>
      </c>
      <c r="C24" s="165">
        <f ca="1">VLOOKUP($C$3,'Flow Historicals'!$A$1:$CM$23952,10)</f>
        <v>1721100</v>
      </c>
      <c r="D24" s="134">
        <f ca="1">+B24-C24</f>
        <v>148900</v>
      </c>
      <c r="E24" s="165">
        <f ca="1">VLOOKUP($E$3,'Flow Historicals'!$A$1:$CM$23952,10)</f>
        <v>1720800</v>
      </c>
      <c r="F24" s="134">
        <f ca="1">+B24-E24</f>
        <v>149200</v>
      </c>
      <c r="G24" s="165">
        <f ca="1">+C24-E24</f>
        <v>300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156" t="s">
        <v>22</v>
      </c>
      <c r="B25" s="121">
        <v>113000</v>
      </c>
      <c r="C25" s="165">
        <f ca="1">VLOOKUP($C$3,'Flow Historicals'!$A$1:$CM$23952,11)</f>
        <v>97600</v>
      </c>
      <c r="D25" s="134">
        <f ca="1">+B25-C25</f>
        <v>15400</v>
      </c>
      <c r="E25" s="165">
        <f ca="1">VLOOKUP($E$3,'Flow Historicals'!$A$1:$CM$23952,11)</f>
        <v>92100</v>
      </c>
      <c r="F25" s="134">
        <f ca="1">+B25-E25</f>
        <v>20900</v>
      </c>
      <c r="G25" s="165">
        <f ca="1">+C25-E25</f>
        <v>5500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157" t="s">
        <v>13</v>
      </c>
      <c r="B26" s="121"/>
      <c r="C26" s="165"/>
      <c r="D26" s="134"/>
      <c r="E26" s="165"/>
      <c r="F26" s="134"/>
      <c r="G26" s="165">
        <f ca="1">SUM(G24:G25)</f>
        <v>5800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B27" s="121"/>
      <c r="C27" s="165"/>
      <c r="D27" s="134"/>
      <c r="E27" s="165"/>
      <c r="F27" s="134" t="s">
        <v>1</v>
      </c>
      <c r="G27" s="165" t="s">
        <v>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157" t="s">
        <v>23</v>
      </c>
      <c r="B28" s="121"/>
      <c r="C28" s="165"/>
      <c r="D28" s="134"/>
      <c r="E28" s="165"/>
      <c r="F28" s="134" t="s">
        <v>1</v>
      </c>
      <c r="G28" s="165" t="s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156" t="s">
        <v>0</v>
      </c>
      <c r="B29" s="121">
        <v>700000</v>
      </c>
      <c r="C29" s="165">
        <v>700000</v>
      </c>
      <c r="D29" s="134">
        <f>+B29-C29</f>
        <v>0</v>
      </c>
      <c r="E29" s="165">
        <v>700000</v>
      </c>
      <c r="F29" s="134">
        <f>+B29-C29</f>
        <v>0</v>
      </c>
      <c r="G29" s="165">
        <f>+C29-E29</f>
        <v>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156" t="s">
        <v>24</v>
      </c>
      <c r="B30" s="121">
        <v>375000</v>
      </c>
      <c r="C30" s="165">
        <f ca="1">VLOOKUP(C$3,'Flow Historicals'!$A$1:$ET$23952,117)</f>
        <v>216347</v>
      </c>
      <c r="D30" s="134">
        <f ca="1">+B30-C30</f>
        <v>158653</v>
      </c>
      <c r="E30" s="165">
        <f ca="1">VLOOKUP(E$3,'Flow Historicals'!$A$1:$ET$23952,117)</f>
        <v>235687</v>
      </c>
      <c r="F30" s="134">
        <f ca="1">+B30-C30</f>
        <v>158653</v>
      </c>
      <c r="G30" s="165">
        <f ca="1">+C30-E30</f>
        <v>-19340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s="182" customFormat="1" ht="12" thickBot="1">
      <c r="A31" s="179" t="s">
        <v>25</v>
      </c>
      <c r="B31" s="184">
        <v>300000</v>
      </c>
      <c r="C31" s="185">
        <f ca="1">VLOOKUP(C$3,'Flow Historicals'!$A$1:$ET$23952,140)</f>
        <v>15172</v>
      </c>
      <c r="D31" s="186">
        <f ca="1">+B31-C31</f>
        <v>284828</v>
      </c>
      <c r="E31" s="185">
        <f ca="1">VLOOKUP(E$3,'Flow Historicals'!$A$1:$ET$23952,140)</f>
        <v>30009</v>
      </c>
      <c r="F31" s="186">
        <f ca="1">+B31-C31</f>
        <v>284828</v>
      </c>
      <c r="G31" s="185">
        <f ca="1">+C31-E31</f>
        <v>-14837</v>
      </c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</row>
    <row r="32" spans="1:44" s="35" customFormat="1">
      <c r="A32" s="156"/>
      <c r="B32" s="121"/>
      <c r="C32" s="165"/>
      <c r="D32" s="134"/>
      <c r="E32" s="165"/>
      <c r="F32" s="134"/>
      <c r="G32" s="165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</row>
    <row r="33" spans="1:44" s="181" customFormat="1" ht="12" thickBot="1">
      <c r="A33" s="179"/>
      <c r="B33" s="184"/>
      <c r="C33" s="185"/>
      <c r="D33" s="186"/>
      <c r="E33" s="185"/>
      <c r="F33" s="186" t="s">
        <v>1</v>
      </c>
      <c r="G33" s="185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>
      <c r="A34" s="157" t="s">
        <v>26</v>
      </c>
      <c r="B34" s="121" t="s">
        <v>1</v>
      </c>
      <c r="C34" s="166"/>
      <c r="D34" s="134" t="s">
        <v>1</v>
      </c>
      <c r="E34" s="166"/>
      <c r="F34" s="134" t="s">
        <v>1</v>
      </c>
      <c r="G34" s="166">
        <f>+C34-E34</f>
        <v>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B35" s="121"/>
      <c r="C35" s="165"/>
      <c r="D35" s="134"/>
      <c r="E35" s="165"/>
      <c r="F35" s="134"/>
      <c r="G35" s="16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157" t="s">
        <v>27</v>
      </c>
      <c r="B36" s="121"/>
      <c r="C36" s="165"/>
      <c r="D36" s="134"/>
      <c r="E36" s="165"/>
      <c r="F36" s="134"/>
      <c r="G36" s="16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156" t="s">
        <v>28</v>
      </c>
      <c r="B37" s="121">
        <v>585000</v>
      </c>
      <c r="C37" s="165">
        <f ca="1">VLOOKUP(C$3,'Flow Historicals'!$A$1:$CT$23952,93)</f>
        <v>527493</v>
      </c>
      <c r="D37" s="134">
        <f t="shared" ref="D37:D43" ca="1" si="0">+B37-C37</f>
        <v>57507</v>
      </c>
      <c r="E37" s="165">
        <f ca="1">VLOOKUP(E$3,'Flow Historicals'!$A$1:$CT$23952,93)</f>
        <v>537638</v>
      </c>
      <c r="F37" s="134">
        <f ca="1">+B37-E37</f>
        <v>47362</v>
      </c>
      <c r="G37" s="165">
        <f ca="1">+C37-E37</f>
        <v>-10145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>
      <c r="A38" s="156" t="s">
        <v>29</v>
      </c>
      <c r="B38" s="121">
        <v>675000</v>
      </c>
      <c r="C38" s="165">
        <f ca="1">VLOOKUP(C$3,'Flow Historicals'!$A$1:$CT$23952,94)</f>
        <v>562137</v>
      </c>
      <c r="D38" s="134">
        <f t="shared" ca="1" si="0"/>
        <v>112863</v>
      </c>
      <c r="E38" s="165">
        <f ca="1">VLOOKUP(E$3,'Flow Historicals'!$A$1:$CT$23952,94)</f>
        <v>616230</v>
      </c>
      <c r="F38" s="134">
        <f t="shared" ref="F38:F43" ca="1" si="1">+B38-E38</f>
        <v>58770</v>
      </c>
      <c r="G38" s="165">
        <f ca="1">+C38-E38</f>
        <v>-54093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>
      <c r="A39" s="156" t="s">
        <v>30</v>
      </c>
      <c r="B39" s="121">
        <v>2700000</v>
      </c>
      <c r="C39" s="165">
        <f ca="1">VLOOKUP($C$3,'Flow Historicals'!$A$1:$CM$23952,18)</f>
        <v>2689647</v>
      </c>
      <c r="D39" s="134">
        <f t="shared" ca="1" si="0"/>
        <v>10353</v>
      </c>
      <c r="E39" s="165">
        <f ca="1">VLOOKUP($E$3,'Flow Historicals'!$A$1:$CM$23952,18)</f>
        <v>2710741</v>
      </c>
      <c r="F39" s="134">
        <f t="shared" ca="1" si="1"/>
        <v>-10741</v>
      </c>
      <c r="G39" s="165">
        <f ca="1">+C39-E39</f>
        <v>-21094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156" t="s">
        <v>31</v>
      </c>
      <c r="B40" s="121">
        <v>2085000</v>
      </c>
      <c r="C40" s="165">
        <f ca="1">VLOOKUP(C$3,DailyHistoricals!$A$3:$BD$15000,22,0)</f>
        <v>1996925</v>
      </c>
      <c r="D40" s="134">
        <f t="shared" ca="1" si="0"/>
        <v>88075</v>
      </c>
      <c r="E40" s="165">
        <f ca="1">VLOOKUP(E$3,DailyHistoricals!$A$3:$BD$15000,22,0)</f>
        <v>2016687</v>
      </c>
      <c r="F40" s="134">
        <f ca="1">+B40-E40</f>
        <v>68313</v>
      </c>
      <c r="G40" s="165">
        <f ca="1">+C40-E40</f>
        <v>-19762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B41" s="121"/>
      <c r="C41" s="165"/>
      <c r="D41" s="134"/>
      <c r="E41" s="165"/>
      <c r="F41" s="134"/>
      <c r="G41" s="16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156" t="s">
        <v>34</v>
      </c>
      <c r="B42" s="121">
        <v>300000</v>
      </c>
      <c r="C42" s="165">
        <f ca="1">VLOOKUP(C$3,'Flow Historicals'!$A$1:$CT$23952,95)</f>
        <v>196101</v>
      </c>
      <c r="D42" s="134">
        <f t="shared" ca="1" si="0"/>
        <v>103899</v>
      </c>
      <c r="E42" s="165">
        <f ca="1">VLOOKUP(E$3,'Flow Historicals'!$A$1:$CT$23952,95)</f>
        <v>178770</v>
      </c>
      <c r="F42" s="134">
        <f t="shared" ca="1" si="1"/>
        <v>121230</v>
      </c>
      <c r="G42" s="165">
        <f ca="1">+C42-E42</f>
        <v>17331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182" customFormat="1" ht="12" thickBot="1">
      <c r="A43" s="179" t="s">
        <v>35</v>
      </c>
      <c r="B43" s="184">
        <v>200000</v>
      </c>
      <c r="C43" s="185">
        <f ca="1">VLOOKUP($C$3,'Flow Historicals'!$A$1:$CM$23952,22)</f>
        <v>54246</v>
      </c>
      <c r="D43" s="186">
        <f t="shared" ca="1" si="0"/>
        <v>145754</v>
      </c>
      <c r="E43" s="185">
        <f ca="1">VLOOKUP($E$3,'Flow Historicals'!$A$1:$CM$23952,22)</f>
        <v>54246</v>
      </c>
      <c r="F43" s="186">
        <f t="shared" ca="1" si="1"/>
        <v>145754</v>
      </c>
      <c r="G43" s="185">
        <f ca="1">+C43-E43</f>
        <v>0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</row>
    <row r="44" spans="1:44" s="198" customFormat="1" ht="12" thickBot="1">
      <c r="A44" s="190" t="s">
        <v>1</v>
      </c>
      <c r="B44" s="191"/>
      <c r="C44" s="192"/>
      <c r="D44" s="193"/>
      <c r="E44" s="192"/>
      <c r="F44" s="193"/>
      <c r="G44" s="192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</row>
    <row r="45" spans="1:44">
      <c r="A45" s="157" t="s">
        <v>197</v>
      </c>
      <c r="B45" s="121"/>
      <c r="C45" s="165"/>
      <c r="D45" s="134"/>
      <c r="E45" s="165"/>
      <c r="F45" s="134"/>
      <c r="G45" s="16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157" t="s">
        <v>198</v>
      </c>
      <c r="B46" s="121"/>
      <c r="C46" s="165"/>
      <c r="D46" s="134"/>
      <c r="E46" s="165"/>
      <c r="F46" s="134"/>
      <c r="G46" s="16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156" t="s">
        <v>134</v>
      </c>
      <c r="B47" s="121">
        <v>400000</v>
      </c>
      <c r="C47" s="165">
        <f ca="1">VLOOKUP($C$3,'Flow Historicals'!$A$1:$CM$23952,23)</f>
        <v>52287</v>
      </c>
      <c r="D47" s="134">
        <f ca="1">+B47-C47</f>
        <v>347713</v>
      </c>
      <c r="E47" s="165">
        <f ca="1">VLOOKUP($E$3,'Flow Historicals'!$A$1:$CM$23952,23)</f>
        <v>42344</v>
      </c>
      <c r="F47" s="134">
        <f ca="1">+B47-E47</f>
        <v>357656</v>
      </c>
      <c r="G47" s="165">
        <f ca="1">+C47-E47</f>
        <v>9943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156" t="s">
        <v>131</v>
      </c>
      <c r="B48" s="121">
        <v>300000</v>
      </c>
      <c r="C48" s="165">
        <f ca="1">VLOOKUP($C$3,'Flow Historicals'!$A$1:$CM$23952,24)</f>
        <v>142289</v>
      </c>
      <c r="D48" s="134">
        <f ca="1">+B48-C48</f>
        <v>157711</v>
      </c>
      <c r="E48" s="165">
        <f ca="1">VLOOKUP($E$3,'Flow Historicals'!$A$1:$CM$23952,24)</f>
        <v>137487</v>
      </c>
      <c r="F48" s="134">
        <f ca="1">+B48-E48</f>
        <v>162513</v>
      </c>
      <c r="G48" s="165">
        <f ca="1">+C48-E48</f>
        <v>4802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>
      <c r="A49" s="156" t="s">
        <v>218</v>
      </c>
      <c r="B49" s="121">
        <v>410000</v>
      </c>
      <c r="C49" s="165">
        <f ca="1">VLOOKUP($C$3,'Flow Historicals'!$A$1:$CM$23952,25)</f>
        <v>355500</v>
      </c>
      <c r="D49" s="134">
        <f ca="1">+B49-C49</f>
        <v>54500</v>
      </c>
      <c r="E49" s="165">
        <f ca="1">VLOOKUP($E$3,'Flow Historicals'!$A$1:$CM$23952,25)</f>
        <v>348696</v>
      </c>
      <c r="F49" s="134">
        <f ca="1">+B49-E49</f>
        <v>61304</v>
      </c>
      <c r="G49" s="165">
        <f ca="1">+C49-E49</f>
        <v>6804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>
      <c r="B50" s="121"/>
      <c r="C50" s="165"/>
      <c r="D50" s="134"/>
      <c r="E50" s="165"/>
      <c r="F50" s="134"/>
      <c r="G50" s="16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157" t="s">
        <v>199</v>
      </c>
      <c r="B51" s="121"/>
      <c r="C51" s="165"/>
      <c r="D51" s="134"/>
      <c r="E51" s="165"/>
      <c r="F51" s="134"/>
      <c r="G51" s="16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156" t="s">
        <v>217</v>
      </c>
      <c r="B52" s="121">
        <v>400000</v>
      </c>
      <c r="C52" s="165">
        <f ca="1">VLOOKUP($C$3,'Flow Historicals'!$A$1:$CM$23952,26)</f>
        <v>275894</v>
      </c>
      <c r="D52" s="134">
        <f ca="1">+B52-C52</f>
        <v>124106</v>
      </c>
      <c r="E52" s="165">
        <f ca="1">VLOOKUP($E$3,'Flow Historicals'!$A$1:$CM$23952,26)</f>
        <v>277498</v>
      </c>
      <c r="F52" s="134">
        <f ca="1">+B52-E52</f>
        <v>122502</v>
      </c>
      <c r="G52" s="165">
        <f ca="1">+C52-E52</f>
        <v>-1604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s="182" customFormat="1" ht="12" thickBot="1">
      <c r="A53" s="179" t="s">
        <v>206</v>
      </c>
      <c r="B53" s="184">
        <v>560000</v>
      </c>
      <c r="C53" s="185">
        <f ca="1">VLOOKUP($C$3,'Flow Historicals'!$A$1:$CM$23952,27)</f>
        <v>334243</v>
      </c>
      <c r="D53" s="186">
        <f ca="1">+B53-C53</f>
        <v>225757</v>
      </c>
      <c r="E53" s="185">
        <f ca="1">VLOOKUP($E$3,'Flow Historicals'!$A$1:$CM$23952,27)</f>
        <v>313903</v>
      </c>
      <c r="F53" s="186">
        <f ca="1">+B53-E53</f>
        <v>246097</v>
      </c>
      <c r="G53" s="185">
        <f ca="1">+C53-E53</f>
        <v>20340</v>
      </c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</row>
    <row r="54" spans="1:44" s="198" customFormat="1" ht="12" thickBot="1">
      <c r="A54" s="190"/>
      <c r="B54" s="191"/>
      <c r="C54" s="192"/>
      <c r="D54" s="193"/>
      <c r="E54" s="192"/>
      <c r="F54" s="193"/>
      <c r="G54" s="192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</row>
    <row r="55" spans="1:44">
      <c r="A55" s="157" t="s">
        <v>200</v>
      </c>
      <c r="B55" s="121"/>
      <c r="C55" s="165"/>
      <c r="D55" s="134"/>
      <c r="E55" s="165"/>
      <c r="F55" s="134"/>
      <c r="G55" s="165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156" t="s">
        <v>207</v>
      </c>
      <c r="B56" s="121">
        <v>165000</v>
      </c>
      <c r="C56" s="165">
        <f ca="1">VLOOKUP($C$3,'Flow Historicals'!$A$1:$CM$23952,28)</f>
        <v>74612</v>
      </c>
      <c r="D56" s="134">
        <f ca="1">+B56-C56</f>
        <v>90388</v>
      </c>
      <c r="E56" s="165">
        <f ca="1">VLOOKUP($E$3,'Flow Historicals'!$A$1:$CM$23952,28)</f>
        <v>74612</v>
      </c>
      <c r="F56" s="134">
        <f ca="1">+B56-E56</f>
        <v>90388</v>
      </c>
      <c r="G56" s="165">
        <f ca="1">+C56-E56</f>
        <v>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182" customFormat="1" ht="12" thickBot="1">
      <c r="A57" s="179" t="s">
        <v>208</v>
      </c>
      <c r="B57" s="184">
        <v>250000</v>
      </c>
      <c r="C57" s="185">
        <f ca="1">VLOOKUP($C$3,'Flow Historicals'!$A$1:$CM$23952,29)</f>
        <v>139264</v>
      </c>
      <c r="D57" s="186">
        <f ca="1">+B57-C57</f>
        <v>110736</v>
      </c>
      <c r="E57" s="185">
        <f ca="1">VLOOKUP($E$3,'Flow Historicals'!$A$1:$CM$23952,29)</f>
        <v>145089</v>
      </c>
      <c r="F57" s="186">
        <f ca="1">+B57-E57</f>
        <v>104911</v>
      </c>
      <c r="G57" s="185">
        <f ca="1">+C57-E57</f>
        <v>-5825</v>
      </c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</row>
    <row r="58" spans="1:44" s="198" customFormat="1" ht="10.5" customHeight="1" thickBot="1">
      <c r="A58" s="190" t="s">
        <v>1</v>
      </c>
      <c r="B58" s="191"/>
      <c r="C58" s="192"/>
      <c r="D58" s="193"/>
      <c r="E58" s="192"/>
      <c r="F58" s="193"/>
      <c r="G58" s="192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</row>
    <row r="59" spans="1:44">
      <c r="A59" s="157" t="s">
        <v>201</v>
      </c>
      <c r="B59" s="121"/>
      <c r="C59" s="165"/>
      <c r="D59" s="134"/>
      <c r="E59" s="165"/>
      <c r="F59" s="134"/>
      <c r="G59" s="165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156" t="s">
        <v>210</v>
      </c>
      <c r="B60" s="121">
        <v>250000</v>
      </c>
      <c r="C60" s="165">
        <f ca="1">VLOOKUP($C$3,'Flow Historicals'!$A$1:$CM$23952,30)</f>
        <v>75169</v>
      </c>
      <c r="D60" s="134">
        <f ca="1">+B60-C60</f>
        <v>174831</v>
      </c>
      <c r="E60" s="165">
        <f ca="1">VLOOKUP($E$3,'Flow Historicals'!$A$1:$CM$23952,30)</f>
        <v>91297</v>
      </c>
      <c r="F60" s="134">
        <f ca="1">+B60-E60</f>
        <v>158703</v>
      </c>
      <c r="G60" s="165">
        <f ca="1">+C60-E60</f>
        <v>-16128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s="182" customFormat="1" ht="12" thickBot="1">
      <c r="A61" s="179" t="s">
        <v>211</v>
      </c>
      <c r="B61" s="184">
        <v>200000</v>
      </c>
      <c r="C61" s="185">
        <f ca="1">VLOOKUP($C$3,'Flow Historicals'!$A$1:$CM$23952,31)</f>
        <v>5314</v>
      </c>
      <c r="D61" s="186">
        <f ca="1">+B61-C61</f>
        <v>194686</v>
      </c>
      <c r="E61" s="185">
        <f ca="1">VLOOKUP($E$3,'Flow Historicals'!$A$1:$CM$23952,31)</f>
        <v>5409</v>
      </c>
      <c r="F61" s="186">
        <f ca="1">+B61-E61</f>
        <v>194591</v>
      </c>
      <c r="G61" s="185">
        <f ca="1">+C61-E61</f>
        <v>-95</v>
      </c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</row>
    <row r="62" spans="1:44" s="198" customFormat="1" ht="12" thickBot="1">
      <c r="A62" s="190"/>
      <c r="B62" s="191"/>
      <c r="C62" s="192"/>
      <c r="D62" s="193"/>
      <c r="E62" s="192"/>
      <c r="F62" s="193"/>
      <c r="G62" s="192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</row>
    <row r="63" spans="1:44">
      <c r="A63" s="157" t="s">
        <v>202</v>
      </c>
      <c r="B63" s="121"/>
      <c r="C63" s="165"/>
      <c r="D63" s="134"/>
      <c r="E63" s="165"/>
      <c r="F63" s="134"/>
      <c r="G63" s="165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156" t="s">
        <v>166</v>
      </c>
      <c r="B64" s="121">
        <v>200000</v>
      </c>
      <c r="C64" s="165">
        <f ca="1">VLOOKUP($C$3,'Flow Historicals'!$A$1:$CM$23952,32)</f>
        <v>129922</v>
      </c>
      <c r="D64" s="134">
        <f ca="1">+B64-C64</f>
        <v>70078</v>
      </c>
      <c r="E64" s="165">
        <f ca="1">VLOOKUP($E$3,'Flow Historicals'!$A$1:$CM$23952,32)</f>
        <v>169310</v>
      </c>
      <c r="F64" s="134">
        <f ca="1">+B64-E64</f>
        <v>30690</v>
      </c>
      <c r="G64" s="165">
        <f ca="1">+C64-E64</f>
        <v>-39388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s="182" customFormat="1" ht="12" thickBot="1">
      <c r="A65" s="179" t="s">
        <v>212</v>
      </c>
      <c r="B65" s="184">
        <v>190000</v>
      </c>
      <c r="C65" s="185">
        <f ca="1">VLOOKUP($C$3,'Flow Historicals'!$A$1:$CM$23952,33)</f>
        <v>4058</v>
      </c>
      <c r="D65" s="186">
        <f ca="1">+B65-C65</f>
        <v>185942</v>
      </c>
      <c r="E65" s="185">
        <f ca="1">VLOOKUP($E$3,'Flow Historicals'!$A$1:$CM$23952,33)</f>
        <v>48772</v>
      </c>
      <c r="F65" s="186">
        <f ca="1">+B65-E65</f>
        <v>141228</v>
      </c>
      <c r="G65" s="185">
        <f ca="1">+C65-E65</f>
        <v>-44714</v>
      </c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</row>
    <row r="66" spans="1:44" s="197" customFormat="1" ht="12" thickBot="1">
      <c r="A66" s="190"/>
      <c r="B66" s="191"/>
      <c r="C66" s="192"/>
      <c r="D66" s="193"/>
      <c r="E66" s="192"/>
      <c r="F66" s="193"/>
      <c r="G66" s="192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</row>
    <row r="67" spans="1:44">
      <c r="A67" s="157" t="s">
        <v>203</v>
      </c>
      <c r="B67" s="121"/>
      <c r="C67" s="165"/>
      <c r="D67" s="134"/>
      <c r="E67" s="165"/>
      <c r="F67" s="134"/>
      <c r="G67" s="16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156" t="s">
        <v>213</v>
      </c>
      <c r="B68" s="121">
        <v>250000</v>
      </c>
      <c r="C68" s="165">
        <f ca="1">VLOOKUP($C$3,'Flow Historicals'!$A$1:$CM$23952,34)</f>
        <v>183690</v>
      </c>
      <c r="D68" s="134">
        <f ca="1">+B68-C68</f>
        <v>66310</v>
      </c>
      <c r="E68" s="165">
        <f ca="1">VLOOKUP($E$3,'Flow Historicals'!$A$1:$CM$23952,34)</f>
        <v>192946</v>
      </c>
      <c r="F68" s="134">
        <f ca="1">+B68-E68</f>
        <v>57054</v>
      </c>
      <c r="G68" s="165">
        <f ca="1">+C68-E68</f>
        <v>-9256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s="182" customFormat="1" ht="12" thickBot="1">
      <c r="A69" s="179" t="s">
        <v>214</v>
      </c>
      <c r="B69" s="184">
        <v>700000</v>
      </c>
      <c r="C69" s="185">
        <f ca="1">VLOOKUP($C$3,'Flow Historicals'!$A$1:$CM$23952,35)</f>
        <v>331804</v>
      </c>
      <c r="D69" s="186">
        <f ca="1">+B69-C69</f>
        <v>368196</v>
      </c>
      <c r="E69" s="185">
        <f ca="1">VLOOKUP($E$3,'Flow Historicals'!$A$1:$CM$23952,35)</f>
        <v>308164</v>
      </c>
      <c r="F69" s="186">
        <f ca="1">+B69-E69</f>
        <v>391836</v>
      </c>
      <c r="G69" s="185">
        <f ca="1">+C69-E69</f>
        <v>23640</v>
      </c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</row>
    <row r="70" spans="1:44" s="197" customFormat="1" ht="12" thickBot="1">
      <c r="A70" s="190"/>
      <c r="B70" s="191"/>
      <c r="C70" s="192"/>
      <c r="D70" s="193"/>
      <c r="E70" s="192"/>
      <c r="F70" s="193"/>
      <c r="G70" s="192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1:44">
      <c r="A71" s="157" t="s">
        <v>204</v>
      </c>
      <c r="B71" s="121"/>
      <c r="C71" s="165"/>
      <c r="D71" s="134"/>
      <c r="E71" s="165"/>
      <c r="F71" s="134"/>
      <c r="G71" s="165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156" t="s">
        <v>215</v>
      </c>
      <c r="B72" s="121">
        <v>200000</v>
      </c>
      <c r="C72" s="165">
        <f ca="1">VLOOKUP($C$3,'Flow Historicals'!$A$1:$CM$23952,36)</f>
        <v>75624</v>
      </c>
      <c r="D72" s="134">
        <f ca="1">+B72-C72</f>
        <v>124376</v>
      </c>
      <c r="E72" s="165">
        <f ca="1">VLOOKUP($E$3,'Flow Historicals'!$A$1:$CM$23952,36)</f>
        <v>75624</v>
      </c>
      <c r="F72" s="134">
        <f ca="1">+B72-E72</f>
        <v>124376</v>
      </c>
      <c r="G72" s="165">
        <f ca="1">+C72-E72</f>
        <v>0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s="182" customFormat="1" ht="12" thickBot="1">
      <c r="A73" s="179" t="s">
        <v>216</v>
      </c>
      <c r="B73" s="184">
        <v>200000</v>
      </c>
      <c r="C73" s="185">
        <f ca="1">VLOOKUP($C$3,'Flow Historicals'!$A$1:$CM$23952,37)</f>
        <v>73470</v>
      </c>
      <c r="D73" s="186">
        <f ca="1">+B73-C73</f>
        <v>126530</v>
      </c>
      <c r="E73" s="185">
        <f ca="1">VLOOKUP($E$3,'Flow Historicals'!$A$1:$CM$23952,37)</f>
        <v>74032</v>
      </c>
      <c r="F73" s="186">
        <f ca="1">+B73-E73</f>
        <v>125968</v>
      </c>
      <c r="G73" s="185">
        <f ca="1">+C73-E73</f>
        <v>-562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</row>
    <row r="74" spans="1:44" s="197" customFormat="1" ht="12" thickBot="1">
      <c r="A74" s="190"/>
      <c r="B74" s="191"/>
      <c r="C74" s="192"/>
      <c r="D74" s="193"/>
      <c r="E74" s="192"/>
      <c r="F74" s="193"/>
      <c r="G74" s="192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1:44">
      <c r="A75" s="157" t="s">
        <v>205</v>
      </c>
      <c r="B75" s="121">
        <v>900000</v>
      </c>
      <c r="C75" s="165">
        <f ca="1">VLOOKUP($C$3,'Flow Historicals'!$A$1:$CM$23952,38)</f>
        <v>914649</v>
      </c>
      <c r="D75" s="134">
        <f ca="1">+B75-C75</f>
        <v>-14649</v>
      </c>
      <c r="E75" s="165">
        <f ca="1">VLOOKUP($E$3,'Flow Historicals'!$A$1:$CM$23952,38)</f>
        <v>903769</v>
      </c>
      <c r="F75" s="134">
        <f ca="1">+B75-E75</f>
        <v>-3769</v>
      </c>
      <c r="G75" s="165">
        <f ca="1">+C75-E75</f>
        <v>10880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B76" s="121"/>
      <c r="C76" s="165"/>
      <c r="D76" s="134"/>
      <c r="E76" s="165"/>
      <c r="F76" s="134"/>
      <c r="G76" s="165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156" t="s">
        <v>33</v>
      </c>
      <c r="B77" s="121">
        <v>343000</v>
      </c>
      <c r="C77" s="165">
        <f ca="1">VLOOKUP($C$3,'Flow Historicals'!$A$1:$CM$23952,39)</f>
        <v>124325</v>
      </c>
      <c r="D77" s="134">
        <f t="shared" ref="D77:D82" ca="1" si="2">+B77-C77</f>
        <v>218675</v>
      </c>
      <c r="E77" s="165">
        <f ca="1">VLOOKUP($E$3,'Flow Historicals'!$A$1:$CM$23952,39)</f>
        <v>158103</v>
      </c>
      <c r="F77" s="134">
        <f t="shared" ref="F77:F82" ca="1" si="3">+B77-E77</f>
        <v>184897</v>
      </c>
      <c r="G77" s="165">
        <f t="shared" ref="G77:G82" ca="1" si="4">+C77-E77</f>
        <v>-33778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156" t="s">
        <v>36</v>
      </c>
      <c r="B78" s="121">
        <v>112000</v>
      </c>
      <c r="C78" s="165">
        <f ca="1">VLOOKUP(C$3,'Flow Historicals'!A1:$DH$15000,108,0)</f>
        <v>20363</v>
      </c>
      <c r="D78" s="134">
        <f t="shared" ca="1" si="2"/>
        <v>91637</v>
      </c>
      <c r="E78" s="165">
        <f ca="1">VLOOKUP($E$3,'Flow Historicals'!$A$2:$DH$15000,108,0)</f>
        <v>33170</v>
      </c>
      <c r="F78" s="134">
        <f t="shared" ca="1" si="3"/>
        <v>78830</v>
      </c>
      <c r="G78" s="165">
        <f t="shared" ca="1" si="4"/>
        <v>-12807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156" t="s">
        <v>37</v>
      </c>
      <c r="B79" s="121">
        <v>400000</v>
      </c>
      <c r="C79" s="165">
        <f ca="1">VLOOKUP(C$3,'Flow Historicals'!A2:$DH$15000,109,0)</f>
        <v>721</v>
      </c>
      <c r="D79" s="134">
        <f t="shared" ca="1" si="2"/>
        <v>399279</v>
      </c>
      <c r="E79" s="165">
        <f ca="1">VLOOKUP($E$3,'Flow Historicals'!$A$2:$DH$15000,109,0)</f>
        <v>6721</v>
      </c>
      <c r="F79" s="134">
        <f t="shared" ca="1" si="3"/>
        <v>393279</v>
      </c>
      <c r="G79" s="165">
        <f t="shared" ca="1" si="4"/>
        <v>-6000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156" t="s">
        <v>223</v>
      </c>
      <c r="B80" s="121">
        <v>400000</v>
      </c>
      <c r="C80" s="165">
        <f ca="1">VLOOKUP(C$3,'Flow Historicals'!A3:$DH$15000,110,0)</f>
        <v>0</v>
      </c>
      <c r="D80" s="134">
        <f t="shared" ca="1" si="2"/>
        <v>400000</v>
      </c>
      <c r="E80" s="165">
        <f ca="1">VLOOKUP($E$3,'Flow Historicals'!$A$2:$DH$15000,110,0)</f>
        <v>0</v>
      </c>
      <c r="F80" s="134">
        <f t="shared" ca="1" si="3"/>
        <v>400000</v>
      </c>
      <c r="G80" s="165">
        <f t="shared" ca="1" si="4"/>
        <v>0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156" t="s">
        <v>222</v>
      </c>
      <c r="B81" s="121">
        <v>400000</v>
      </c>
      <c r="C81" s="165">
        <f ca="1">VLOOKUP(C$3,'Flow Historicals'!A4:$DH$15000,111,0)</f>
        <v>0</v>
      </c>
      <c r="D81" s="134">
        <f t="shared" ca="1" si="2"/>
        <v>400000</v>
      </c>
      <c r="E81" s="165">
        <f ca="1">VLOOKUP($E$3,'Flow Historicals'!$A$2:$DH$15000,111,0)</f>
        <v>0</v>
      </c>
      <c r="F81" s="134">
        <f t="shared" ca="1" si="3"/>
        <v>400000</v>
      </c>
      <c r="G81" s="165">
        <f t="shared" ca="1" si="4"/>
        <v>0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s="182" customFormat="1" ht="12" thickBot="1">
      <c r="A82" s="179" t="s">
        <v>38</v>
      </c>
      <c r="B82" s="184">
        <v>300000</v>
      </c>
      <c r="C82" s="185">
        <f ca="1">VLOOKUP(C$3,'Flow Historicals'!A5:$DH$15000,112,0)</f>
        <v>155527</v>
      </c>
      <c r="D82" s="186">
        <f t="shared" ca="1" si="2"/>
        <v>144473</v>
      </c>
      <c r="E82" s="185">
        <f ca="1">VLOOKUP($E$3,'Flow Historicals'!$A$2:$DH$15000,112,0)</f>
        <v>160555</v>
      </c>
      <c r="F82" s="186">
        <f t="shared" ca="1" si="3"/>
        <v>139445</v>
      </c>
      <c r="G82" s="185">
        <f t="shared" ca="1" si="4"/>
        <v>-5028</v>
      </c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</row>
    <row r="83" spans="1:44">
      <c r="B83" s="121"/>
      <c r="C83" s="165"/>
      <c r="D83" s="134"/>
      <c r="E83" s="165"/>
      <c r="F83" s="134"/>
      <c r="G83" s="165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B84" s="121"/>
      <c r="C84" s="165"/>
      <c r="D84" s="134"/>
      <c r="E84" s="165"/>
      <c r="F84" s="134"/>
      <c r="G84" s="165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B85" s="121"/>
      <c r="C85" s="165"/>
      <c r="D85" s="134"/>
      <c r="E85" s="165"/>
      <c r="F85" s="134"/>
      <c r="G85" s="165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B86" s="121"/>
      <c r="C86" s="165"/>
      <c r="D86" s="134"/>
      <c r="E86" s="165"/>
      <c r="F86" s="134"/>
      <c r="G86" s="165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B87" s="121"/>
      <c r="C87" s="165"/>
      <c r="D87" s="134"/>
      <c r="E87" s="165"/>
      <c r="F87" s="134"/>
      <c r="G87" s="165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s="209" customFormat="1">
      <c r="A88" s="203"/>
      <c r="B88" s="204"/>
      <c r="C88" s="205"/>
      <c r="D88" s="51"/>
      <c r="E88" s="205"/>
      <c r="F88" s="51"/>
      <c r="G88" s="205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</row>
    <row r="89" spans="1:44" s="209" customFormat="1">
      <c r="A89" s="210" t="s">
        <v>39</v>
      </c>
      <c r="B89" s="204"/>
      <c r="C89" s="205"/>
      <c r="D89" s="51"/>
      <c r="E89" s="205"/>
      <c r="F89" s="51"/>
      <c r="G89" s="205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</row>
    <row r="90" spans="1:44" s="209" customFormat="1">
      <c r="A90" s="203" t="s">
        <v>40</v>
      </c>
      <c r="B90" s="204">
        <v>-100000</v>
      </c>
      <c r="C90" s="205">
        <f ca="1">VLOOKUP(C$3,'Flow Historicals'!$A$1:$DC$23952,99)</f>
        <v>14954</v>
      </c>
      <c r="D90" s="51">
        <f t="shared" ref="D90:D98" ca="1" si="5">+B90-C90</f>
        <v>-114954</v>
      </c>
      <c r="E90" s="205">
        <f ca="1">VLOOKUP(E$3,'Flow Historicals'!$A$1:$DC$23952,99)</f>
        <v>16849</v>
      </c>
      <c r="F90" s="51">
        <f t="shared" ref="F90:F98" ca="1" si="6">+B90-E90</f>
        <v>-116849</v>
      </c>
      <c r="G90" s="205">
        <f t="shared" ref="G90:G98" ca="1" si="7">+C90-E90</f>
        <v>-1895</v>
      </c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</row>
    <row r="91" spans="1:44" s="209" customFormat="1">
      <c r="A91" s="203" t="s">
        <v>91</v>
      </c>
      <c r="B91" s="204">
        <v>-120000</v>
      </c>
      <c r="C91" s="205">
        <f ca="1">VLOOKUP(C$3,'Flow Historicals'!$A$1:$DC$23952,100)</f>
        <v>0</v>
      </c>
      <c r="D91" s="51">
        <f t="shared" ca="1" si="5"/>
        <v>-120000</v>
      </c>
      <c r="E91" s="205">
        <f ca="1">VLOOKUP(E$3,'Flow Historicals'!$A$1:$DC$23952,100)</f>
        <v>0</v>
      </c>
      <c r="F91" s="51">
        <f t="shared" ca="1" si="6"/>
        <v>-120000</v>
      </c>
      <c r="G91" s="205">
        <f t="shared" ca="1" si="7"/>
        <v>0</v>
      </c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</row>
    <row r="92" spans="1:44" s="209" customFormat="1">
      <c r="A92" s="203" t="s">
        <v>41</v>
      </c>
      <c r="B92" s="204">
        <v>-305000</v>
      </c>
      <c r="C92" s="205">
        <f ca="1">VLOOKUP(C$3,'Flow Historicals'!$A$1:$DC$23952,101)</f>
        <v>17846</v>
      </c>
      <c r="D92" s="51">
        <f t="shared" ca="1" si="5"/>
        <v>-322846</v>
      </c>
      <c r="E92" s="205">
        <f ca="1">VLOOKUP(E$3,'Flow Historicals'!$A$1:$DC$23952,101)</f>
        <v>48654</v>
      </c>
      <c r="F92" s="51">
        <f t="shared" ca="1" si="6"/>
        <v>-353654</v>
      </c>
      <c r="G92" s="205">
        <f t="shared" ca="1" si="7"/>
        <v>-30808</v>
      </c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</row>
    <row r="93" spans="1:44" s="209" customFormat="1">
      <c r="A93" s="203" t="s">
        <v>42</v>
      </c>
      <c r="B93" s="204">
        <v>-45000</v>
      </c>
      <c r="C93" s="205">
        <f ca="1">VLOOKUP(C$3,'Flow Historicals'!$A$1:$DC$23952,102)</f>
        <v>25241</v>
      </c>
      <c r="D93" s="51">
        <f t="shared" ca="1" si="5"/>
        <v>-70241</v>
      </c>
      <c r="E93" s="205">
        <f ca="1">VLOOKUP(E$3,'Flow Historicals'!$A$1:$DC$23952,102)</f>
        <v>25763</v>
      </c>
      <c r="F93" s="51">
        <f t="shared" ca="1" si="6"/>
        <v>-70763</v>
      </c>
      <c r="G93" s="205">
        <f t="shared" ca="1" si="7"/>
        <v>-522</v>
      </c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</row>
    <row r="94" spans="1:44" s="209" customFormat="1">
      <c r="A94" s="203" t="s">
        <v>43</v>
      </c>
      <c r="B94" s="204">
        <v>-70000</v>
      </c>
      <c r="C94" s="205">
        <f ca="1">VLOOKUP(C$3,'Flow Historicals'!$A$1:$DC$23952,103)</f>
        <v>52278</v>
      </c>
      <c r="D94" s="51">
        <f t="shared" ca="1" si="5"/>
        <v>-122278</v>
      </c>
      <c r="E94" s="205">
        <f ca="1">VLOOKUP(E$3,'Flow Historicals'!$A$1:$DC$23952,103)</f>
        <v>52841</v>
      </c>
      <c r="F94" s="51">
        <f t="shared" ca="1" si="6"/>
        <v>-122841</v>
      </c>
      <c r="G94" s="205">
        <f t="shared" ca="1" si="7"/>
        <v>-563</v>
      </c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</row>
    <row r="95" spans="1:44" s="209" customFormat="1">
      <c r="A95" s="203" t="s">
        <v>44</v>
      </c>
      <c r="B95" s="204">
        <v>-70000</v>
      </c>
      <c r="C95" s="205">
        <f ca="1">VLOOKUP(C$3,'Flow Historicals'!$A$1:$DC$23952,104)</f>
        <v>17205</v>
      </c>
      <c r="D95" s="51">
        <f t="shared" ca="1" si="5"/>
        <v>-87205</v>
      </c>
      <c r="E95" s="205">
        <f ca="1">VLOOKUP(E$3,'Flow Historicals'!$A$1:$DC$23952,104)</f>
        <v>17205</v>
      </c>
      <c r="F95" s="51">
        <f t="shared" ca="1" si="6"/>
        <v>-87205</v>
      </c>
      <c r="G95" s="205">
        <f t="shared" ca="1" si="7"/>
        <v>0</v>
      </c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</row>
    <row r="96" spans="1:44" s="209" customFormat="1">
      <c r="A96" s="203" t="s">
        <v>75</v>
      </c>
      <c r="B96" s="204">
        <v>-100000</v>
      </c>
      <c r="C96" s="205">
        <f ca="1">VLOOKUP(C$3,'Flow Historicals'!$A$1:$DC$23952,105)</f>
        <v>88363</v>
      </c>
      <c r="D96" s="51">
        <f ca="1">+B96-C96</f>
        <v>-188363</v>
      </c>
      <c r="E96" s="205">
        <f ca="1">VLOOKUP(E$3,'Flow Historicals'!$A$1:$DC$23952,105)</f>
        <v>86121</v>
      </c>
      <c r="F96" s="51">
        <f ca="1">+B96-E96</f>
        <v>-186121</v>
      </c>
      <c r="G96" s="205">
        <f t="shared" ca="1" si="7"/>
        <v>2242</v>
      </c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</row>
    <row r="97" spans="1:44" s="209" customFormat="1">
      <c r="A97" s="203" t="s">
        <v>84</v>
      </c>
      <c r="B97" s="204">
        <v>200000</v>
      </c>
      <c r="C97" s="205">
        <f ca="1">VLOOKUP(C$3,'Flow Historicals'!$A$1:$DC$23952,106)</f>
        <v>192164</v>
      </c>
      <c r="D97" s="51">
        <f t="shared" ca="1" si="5"/>
        <v>7836</v>
      </c>
      <c r="E97" s="205">
        <f ca="1">VLOOKUP(E$3,'Flow Historicals'!$A$1:$DC$23952,106)</f>
        <v>193364</v>
      </c>
      <c r="F97" s="51">
        <f t="shared" ca="1" si="6"/>
        <v>6636</v>
      </c>
      <c r="G97" s="205">
        <f t="shared" ca="1" si="7"/>
        <v>-1200</v>
      </c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</row>
    <row r="98" spans="1:44" s="209" customFormat="1">
      <c r="A98" s="203" t="s">
        <v>45</v>
      </c>
      <c r="B98" s="204">
        <v>200000</v>
      </c>
      <c r="C98" s="205">
        <v>19900</v>
      </c>
      <c r="D98" s="51">
        <f t="shared" si="5"/>
        <v>180100</v>
      </c>
      <c r="E98" s="205">
        <v>19900</v>
      </c>
      <c r="F98" s="51">
        <f t="shared" si="6"/>
        <v>180100</v>
      </c>
      <c r="G98" s="205">
        <f t="shared" si="7"/>
        <v>0</v>
      </c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</row>
    <row r="99" spans="1:44" s="209" customFormat="1">
      <c r="A99" s="210" t="s">
        <v>46</v>
      </c>
      <c r="B99" s="211">
        <v>200000</v>
      </c>
      <c r="C99" s="205"/>
      <c r="D99" s="51"/>
      <c r="E99" s="205"/>
      <c r="F99" s="51"/>
      <c r="G99" s="205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</row>
    <row r="100" spans="1:44" s="209" customFormat="1">
      <c r="A100" s="203"/>
      <c r="B100" s="204"/>
      <c r="C100" s="205"/>
      <c r="D100" s="51"/>
      <c r="E100" s="205"/>
      <c r="F100" s="51"/>
      <c r="G100" s="205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</row>
    <row r="101" spans="1:44" s="209" customFormat="1">
      <c r="A101" s="203" t="s">
        <v>47</v>
      </c>
      <c r="B101" s="204">
        <v>353000</v>
      </c>
      <c r="C101" s="205">
        <f ca="1">VLOOKUP($C$3,'Flow Historicals'!$A$1:$CM$23952,53)</f>
        <v>256266</v>
      </c>
      <c r="D101" s="51">
        <f ca="1">+B101-C101</f>
        <v>96734</v>
      </c>
      <c r="E101" s="205">
        <f ca="1">VLOOKUP($E$3,'Flow Historicals'!$A$1:$CM$23952,53)</f>
        <v>309739</v>
      </c>
      <c r="F101" s="51">
        <f ca="1">+B101-E101</f>
        <v>43261</v>
      </c>
      <c r="G101" s="205">
        <f ca="1">+C101-E101</f>
        <v>-53473</v>
      </c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</row>
    <row r="102" spans="1:44" s="209" customFormat="1">
      <c r="A102" s="203"/>
      <c r="B102" s="204"/>
      <c r="C102" s="205" t="s">
        <v>1</v>
      </c>
      <c r="D102" s="51"/>
      <c r="E102" s="205" t="s">
        <v>1</v>
      </c>
      <c r="F102" s="51"/>
      <c r="G102" s="205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</row>
    <row r="103" spans="1:44" s="217" customFormat="1">
      <c r="A103" s="210" t="s">
        <v>48</v>
      </c>
      <c r="B103" s="211"/>
      <c r="C103" s="212">
        <f ca="1">+C101</f>
        <v>256266</v>
      </c>
      <c r="D103" s="213">
        <f ca="1">+B103-C103</f>
        <v>-256266</v>
      </c>
      <c r="E103" s="212">
        <f ca="1">+E101</f>
        <v>309739</v>
      </c>
      <c r="F103" s="213">
        <f ca="1">+B103-E103</f>
        <v>-309739</v>
      </c>
      <c r="G103" s="212">
        <f ca="1">+C103-E103</f>
        <v>-53473</v>
      </c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</row>
    <row r="104" spans="1:44" s="209" customFormat="1">
      <c r="A104" s="210"/>
      <c r="B104" s="204"/>
      <c r="C104" s="205"/>
      <c r="D104" s="51"/>
      <c r="E104" s="205"/>
      <c r="F104" s="51"/>
      <c r="G104" s="205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</row>
    <row r="105" spans="1:44" s="209" customFormat="1">
      <c r="A105" s="203" t="s">
        <v>123</v>
      </c>
      <c r="B105" s="204">
        <v>75000</v>
      </c>
      <c r="C105" s="205">
        <f ca="1">VLOOKUP($C$3,'Flow Historicals'!$A$1:$CM$23952,55)</f>
        <v>0</v>
      </c>
      <c r="D105" s="51">
        <f ca="1">+B105-C105</f>
        <v>75000</v>
      </c>
      <c r="E105" s="205">
        <f ca="1">VLOOKUP($E$3,'Flow Historicals'!$A$1:$CM$23952,55)</f>
        <v>358</v>
      </c>
      <c r="F105" s="51">
        <f ca="1">+B105-E105</f>
        <v>74642</v>
      </c>
      <c r="G105" s="205">
        <f ca="1">+C105-E105</f>
        <v>-358</v>
      </c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</row>
    <row r="106" spans="1:44" s="209" customFormat="1">
      <c r="A106" s="203" t="s">
        <v>124</v>
      </c>
      <c r="B106" s="204">
        <v>65000</v>
      </c>
      <c r="C106" s="205">
        <f ca="1">VLOOKUP($C$3,'Flow Historicals'!$A$1:$CM$23952,56)</f>
        <v>30521</v>
      </c>
      <c r="D106" s="51">
        <f ca="1">+B106-C106</f>
        <v>34479</v>
      </c>
      <c r="E106" s="205">
        <f ca="1">VLOOKUP($E$3,'Flow Historicals'!$A$1:$CM$23952,56)</f>
        <v>30521</v>
      </c>
      <c r="F106" s="51">
        <f ca="1">+B106-E106</f>
        <v>34479</v>
      </c>
      <c r="G106" s="205">
        <f ca="1">+C106-E106</f>
        <v>0</v>
      </c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</row>
    <row r="107" spans="1:44" s="209" customFormat="1">
      <c r="A107" s="203" t="s">
        <v>128</v>
      </c>
      <c r="B107" s="204">
        <v>65000</v>
      </c>
      <c r="C107" s="205">
        <f ca="1">VLOOKUP($C$3,'Flow Historicals'!$A$1:$CM$23952,57)</f>
        <v>0</v>
      </c>
      <c r="D107" s="51">
        <f ca="1">+B107-C107</f>
        <v>65000</v>
      </c>
      <c r="E107" s="205">
        <f ca="1">VLOOKUP($E$3,'Flow Historicals'!$A$1:$CM$23952,57)</f>
        <v>0</v>
      </c>
      <c r="F107" s="51">
        <f ca="1">+B107-E107</f>
        <v>65000</v>
      </c>
      <c r="G107" s="205">
        <f ca="1">+C107-E107</f>
        <v>0</v>
      </c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</row>
    <row r="108" spans="1:44" s="209" customFormat="1">
      <c r="A108" s="203" t="s">
        <v>125</v>
      </c>
      <c r="B108" s="204">
        <v>120000</v>
      </c>
      <c r="C108" s="205">
        <f ca="1">VLOOKUP($C$3,'Flow Historicals'!$A$1:$CM$23952,58)</f>
        <v>1867</v>
      </c>
      <c r="D108" s="51">
        <f ca="1">+B108-C108</f>
        <v>118133</v>
      </c>
      <c r="E108" s="205">
        <f ca="1">VLOOKUP($E$3,'Flow Historicals'!$A$1:$CM$23952,58)</f>
        <v>1867</v>
      </c>
      <c r="F108" s="51">
        <f ca="1">+B108-E108</f>
        <v>118133</v>
      </c>
      <c r="G108" s="205">
        <f ca="1">+C108-E108</f>
        <v>0</v>
      </c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</row>
    <row r="109" spans="1:44" s="209" customFormat="1">
      <c r="A109" s="203" t="s">
        <v>126</v>
      </c>
      <c r="B109" s="204">
        <v>79000</v>
      </c>
      <c r="C109" s="205">
        <v>10000</v>
      </c>
      <c r="D109" s="51">
        <f>+B109-C109</f>
        <v>69000</v>
      </c>
      <c r="E109" s="205">
        <f ca="1">VLOOKUP($E$3,'Flow Historicals'!$A$1:$CM$23952,59)</f>
        <v>32746</v>
      </c>
      <c r="F109" s="51">
        <f ca="1">+B109-E109</f>
        <v>46254</v>
      </c>
      <c r="G109" s="205">
        <f ca="1">+C109-E109</f>
        <v>-22746</v>
      </c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  <c r="AG109" s="207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</row>
    <row r="110" spans="1:44" s="209" customFormat="1">
      <c r="A110" s="210"/>
      <c r="B110" s="204"/>
      <c r="C110" s="205"/>
      <c r="D110" s="51"/>
      <c r="E110" s="205"/>
      <c r="F110" s="51"/>
      <c r="G110" s="205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7"/>
      <c r="X110" s="207"/>
      <c r="Y110" s="207"/>
      <c r="Z110" s="207"/>
      <c r="AA110" s="207"/>
      <c r="AB110" s="207"/>
      <c r="AC110" s="207"/>
      <c r="AD110" s="207"/>
      <c r="AE110" s="207"/>
      <c r="AF110" s="207"/>
      <c r="AG110" s="207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</row>
    <row r="111" spans="1:44" s="217" customFormat="1">
      <c r="A111" s="210" t="s">
        <v>127</v>
      </c>
      <c r="B111" s="211">
        <f t="shared" ref="B111:G111" si="8">SUM(B105:B110)</f>
        <v>404000</v>
      </c>
      <c r="C111" s="212">
        <f t="shared" ca="1" si="8"/>
        <v>42388</v>
      </c>
      <c r="D111" s="213">
        <f t="shared" ca="1" si="8"/>
        <v>361612</v>
      </c>
      <c r="E111" s="212">
        <f t="shared" ca="1" si="8"/>
        <v>65492</v>
      </c>
      <c r="F111" s="213">
        <f t="shared" ca="1" si="8"/>
        <v>338508</v>
      </c>
      <c r="G111" s="212">
        <f t="shared" ca="1" si="8"/>
        <v>-23104</v>
      </c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</row>
    <row r="112" spans="1:44" s="209" customFormat="1">
      <c r="A112" s="210"/>
      <c r="B112" s="204"/>
      <c r="C112" s="205"/>
      <c r="D112" s="51"/>
      <c r="E112" s="205"/>
      <c r="F112" s="51"/>
      <c r="G112" s="205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</row>
    <row r="113" spans="1:44" s="209" customFormat="1">
      <c r="A113" s="210" t="s">
        <v>234</v>
      </c>
      <c r="B113" s="204"/>
      <c r="C113" s="205"/>
      <c r="D113" s="51"/>
      <c r="E113" s="205"/>
      <c r="F113" s="51"/>
      <c r="G113" s="205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</row>
    <row r="114" spans="1:44" s="209" customFormat="1">
      <c r="A114" s="203" t="s">
        <v>235</v>
      </c>
      <c r="B114" s="204">
        <v>185000</v>
      </c>
      <c r="C114" s="205">
        <f ca="1">VLOOKUP(C$3,'Flow Historicals'!$A$1:$ET$23952,144)</f>
        <v>135000</v>
      </c>
      <c r="D114" s="51">
        <f t="shared" ref="D114:D120" ca="1" si="9">+B114-C114</f>
        <v>50000</v>
      </c>
      <c r="E114" s="205">
        <f ca="1">VLOOKUP(E$3,'Flow Historicals'!$A$1:$ET$23952,144)</f>
        <v>96000</v>
      </c>
      <c r="F114" s="51">
        <f t="shared" ref="F114:F120" ca="1" si="10">+B114-E114</f>
        <v>89000</v>
      </c>
      <c r="G114" s="205">
        <f t="shared" ref="G114:G120" ca="1" si="11">+C114-E114</f>
        <v>39000</v>
      </c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</row>
    <row r="115" spans="1:44" s="209" customFormat="1">
      <c r="A115" s="203" t="s">
        <v>236</v>
      </c>
      <c r="B115" s="204">
        <v>65000</v>
      </c>
      <c r="C115" s="205">
        <f ca="1">VLOOKUP(C$3,'Flow Historicals'!$A$1:$ET$23952,145)</f>
        <v>19000</v>
      </c>
      <c r="D115" s="51">
        <f t="shared" ca="1" si="9"/>
        <v>46000</v>
      </c>
      <c r="E115" s="205">
        <f ca="1">VLOOKUP(E$3,'Flow Historicals'!$A$1:$ET$23952,145)</f>
        <v>20000</v>
      </c>
      <c r="F115" s="51">
        <f t="shared" ca="1" si="10"/>
        <v>45000</v>
      </c>
      <c r="G115" s="205">
        <f t="shared" ca="1" si="11"/>
        <v>-1000</v>
      </c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</row>
    <row r="116" spans="1:44" s="209" customFormat="1">
      <c r="A116" s="203" t="s">
        <v>237</v>
      </c>
      <c r="B116" s="204"/>
      <c r="C116" s="205">
        <v>0</v>
      </c>
      <c r="D116" s="51">
        <f t="shared" si="9"/>
        <v>0</v>
      </c>
      <c r="E116" s="205">
        <v>0</v>
      </c>
      <c r="F116" s="51">
        <f t="shared" si="10"/>
        <v>0</v>
      </c>
      <c r="G116" s="205">
        <f t="shared" si="11"/>
        <v>0</v>
      </c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</row>
    <row r="117" spans="1:44" s="209" customFormat="1">
      <c r="A117" s="203" t="s">
        <v>238</v>
      </c>
      <c r="B117" s="204"/>
      <c r="C117" s="205">
        <v>0</v>
      </c>
      <c r="D117" s="51">
        <f t="shared" si="9"/>
        <v>0</v>
      </c>
      <c r="E117" s="205">
        <v>0</v>
      </c>
      <c r="F117" s="51">
        <f t="shared" si="10"/>
        <v>0</v>
      </c>
      <c r="G117" s="205">
        <f t="shared" si="11"/>
        <v>0</v>
      </c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  <c r="AG117" s="207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</row>
    <row r="118" spans="1:44" s="209" customFormat="1">
      <c r="A118" s="203" t="s">
        <v>239</v>
      </c>
      <c r="B118" s="204"/>
      <c r="C118" s="205">
        <v>0</v>
      </c>
      <c r="D118" s="51">
        <f t="shared" si="9"/>
        <v>0</v>
      </c>
      <c r="E118" s="205">
        <v>0</v>
      </c>
      <c r="F118" s="51">
        <f t="shared" si="10"/>
        <v>0</v>
      </c>
      <c r="G118" s="205">
        <f t="shared" si="11"/>
        <v>0</v>
      </c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</row>
    <row r="119" spans="1:44" s="209" customFormat="1">
      <c r="A119" s="203" t="s">
        <v>240</v>
      </c>
      <c r="B119" s="204">
        <v>150000</v>
      </c>
      <c r="C119" s="205">
        <f ca="1">VLOOKUP(C$3,'Flow Historicals'!$A$1:$ET$23952,149)</f>
        <v>66000</v>
      </c>
      <c r="D119" s="51">
        <f t="shared" ca="1" si="9"/>
        <v>84000</v>
      </c>
      <c r="E119" s="205">
        <f ca="1">VLOOKUP(E$3,'Flow Historicals'!$A$1:$ET$23952,149)</f>
        <v>63000</v>
      </c>
      <c r="F119" s="51">
        <f t="shared" ca="1" si="10"/>
        <v>87000</v>
      </c>
      <c r="G119" s="205">
        <f t="shared" ca="1" si="11"/>
        <v>3000</v>
      </c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</row>
    <row r="120" spans="1:44" s="209" customFormat="1">
      <c r="A120" s="203" t="s">
        <v>241</v>
      </c>
      <c r="B120" s="204">
        <v>70000</v>
      </c>
      <c r="C120" s="205">
        <f ca="1">VLOOKUP(C$3,'Flow Historicals'!$A$1:$ET$23952,150)</f>
        <v>8000</v>
      </c>
      <c r="D120" s="51">
        <f t="shared" ca="1" si="9"/>
        <v>62000</v>
      </c>
      <c r="E120" s="205">
        <f ca="1">VLOOKUP(E$3,'Flow Historicals'!$A$1:$ET$23952,150)</f>
        <v>8000</v>
      </c>
      <c r="F120" s="51">
        <f t="shared" ca="1" si="10"/>
        <v>62000</v>
      </c>
      <c r="G120" s="205">
        <f t="shared" ca="1" si="11"/>
        <v>0</v>
      </c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</row>
    <row r="121" spans="1:44" s="209" customFormat="1">
      <c r="A121" s="210"/>
      <c r="B121" s="204"/>
      <c r="C121" s="205" t="s">
        <v>1</v>
      </c>
      <c r="D121" s="51" t="s">
        <v>1</v>
      </c>
      <c r="E121" s="205" t="s">
        <v>1</v>
      </c>
      <c r="F121" s="51" t="s">
        <v>1</v>
      </c>
      <c r="G121" s="205" t="s">
        <v>1</v>
      </c>
      <c r="H121" s="206" t="s">
        <v>1</v>
      </c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</row>
    <row r="122" spans="1:44" s="209" customFormat="1">
      <c r="A122" s="210"/>
      <c r="B122" s="204"/>
      <c r="C122" s="205"/>
      <c r="D122" s="51"/>
      <c r="E122" s="205"/>
      <c r="F122" s="51"/>
      <c r="G122" s="205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</row>
    <row r="123" spans="1:44" s="209" customFormat="1">
      <c r="A123" s="203" t="s">
        <v>49</v>
      </c>
      <c r="B123" s="204">
        <v>353000</v>
      </c>
      <c r="C123" s="205">
        <f ca="1">VLOOKUP($C$3,'Flow Historicals'!$A$1:$CM$23952,60)</f>
        <v>287310</v>
      </c>
      <c r="D123" s="51">
        <f ca="1">+B123-C123</f>
        <v>65690</v>
      </c>
      <c r="E123" s="205">
        <f ca="1">VLOOKUP($E$3,'Flow Historicals'!$A$1:$CM$23952,60)</f>
        <v>200389</v>
      </c>
      <c r="F123" s="51">
        <f ca="1">+B123-E123</f>
        <v>152611</v>
      </c>
      <c r="G123" s="205">
        <f ca="1">+C123-E123</f>
        <v>86921</v>
      </c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  <c r="AG123" s="207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</row>
    <row r="124" spans="1:44" s="209" customFormat="1">
      <c r="A124" s="210"/>
      <c r="B124" s="204"/>
      <c r="C124" s="205"/>
      <c r="D124" s="51"/>
      <c r="E124" s="205"/>
      <c r="F124" s="51"/>
      <c r="G124" s="205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</row>
    <row r="125" spans="1:44" s="209" customFormat="1">
      <c r="A125" s="203" t="s">
        <v>50</v>
      </c>
      <c r="B125" s="204">
        <v>1140000</v>
      </c>
      <c r="C125" s="205">
        <f ca="1">VLOOKUP($C$3,'Flow Historicals'!$A$1:$CM$23952,61)-35000</f>
        <v>679117</v>
      </c>
      <c r="D125" s="51">
        <f t="shared" ref="D125:D131" ca="1" si="12">+B125-C125</f>
        <v>460883</v>
      </c>
      <c r="E125" s="205">
        <f ca="1">VLOOKUP($E$3,'Flow Historicals'!$A$1:$CM$23952,61)</f>
        <v>606788</v>
      </c>
      <c r="F125" s="51">
        <f t="shared" ref="F125:F131" ca="1" si="13">+B125-E125</f>
        <v>533212</v>
      </c>
      <c r="G125" s="205">
        <f ca="1">+C125-E125</f>
        <v>72329</v>
      </c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</row>
    <row r="126" spans="1:44" s="209" customFormat="1">
      <c r="A126" s="203" t="s">
        <v>51</v>
      </c>
      <c r="B126" s="204">
        <v>1140000</v>
      </c>
      <c r="C126" s="205">
        <f ca="1">VLOOKUP($C$3,'Flow Historicals'!$A$1:$CM$23952,62)</f>
        <v>77210</v>
      </c>
      <c r="D126" s="51">
        <f t="shared" ca="1" si="12"/>
        <v>1062790</v>
      </c>
      <c r="E126" s="205">
        <f ca="1">VLOOKUP($E$3,'Flow Historicals'!$A$1:$CM$23952,62)</f>
        <v>10316</v>
      </c>
      <c r="F126" s="51">
        <f t="shared" ca="1" si="13"/>
        <v>1129684</v>
      </c>
      <c r="G126" s="205">
        <f ca="1">+C126-E126</f>
        <v>66894</v>
      </c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</row>
    <row r="127" spans="1:44" s="209" customFormat="1">
      <c r="A127" s="203" t="s">
        <v>219</v>
      </c>
      <c r="B127" s="204">
        <v>300000</v>
      </c>
      <c r="C127" s="205">
        <f ca="1">VLOOKUP($C$3,'Flow Historicals'!$A$1:$EV$23952,152)</f>
        <v>0</v>
      </c>
      <c r="D127" s="51">
        <f ca="1">+B127-C127</f>
        <v>300000</v>
      </c>
      <c r="E127" s="205">
        <f ca="1">VLOOKUP($E$3,'Flow Historicals'!$A$1:$EV$23952,152)</f>
        <v>0</v>
      </c>
      <c r="F127" s="51">
        <f ca="1">+B127-E127</f>
        <v>300000</v>
      </c>
      <c r="G127" s="205">
        <f ca="1">+C127-E127</f>
        <v>0</v>
      </c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</row>
    <row r="128" spans="1:44" s="217" customFormat="1">
      <c r="A128" s="210" t="s">
        <v>52</v>
      </c>
      <c r="B128" s="211"/>
      <c r="C128" s="212">
        <f ca="1">+C125+C127-C126</f>
        <v>601907</v>
      </c>
      <c r="D128" s="213">
        <f t="shared" ca="1" si="12"/>
        <v>-601907</v>
      </c>
      <c r="E128" s="212">
        <f ca="1">+E125+E127-E126</f>
        <v>596472</v>
      </c>
      <c r="F128" s="213">
        <f t="shared" ca="1" si="13"/>
        <v>-596472</v>
      </c>
      <c r="G128" s="212">
        <f ca="1">+C128-E128</f>
        <v>5435</v>
      </c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</row>
    <row r="129" spans="1:44" s="209" customFormat="1">
      <c r="A129" s="203"/>
      <c r="B129" s="204"/>
      <c r="C129" s="205"/>
      <c r="D129" s="51"/>
      <c r="E129" s="205"/>
      <c r="F129" s="51"/>
      <c r="G129" s="205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</row>
    <row r="130" spans="1:44" s="209" customFormat="1">
      <c r="A130" s="203" t="s">
        <v>53</v>
      </c>
      <c r="B130" s="204">
        <v>400000</v>
      </c>
      <c r="C130" s="205">
        <f ca="1">VLOOKUP(C$3,'Flow Historicals'!$A$1:$CT$23952,96)</f>
        <v>8840</v>
      </c>
      <c r="D130" s="51">
        <f t="shared" ca="1" si="12"/>
        <v>391160</v>
      </c>
      <c r="E130" s="205">
        <f ca="1">VLOOKUP(E$3,'Flow Historicals'!$A$1:$CT$23952,96)</f>
        <v>4911</v>
      </c>
      <c r="F130" s="51">
        <f t="shared" ca="1" si="13"/>
        <v>395089</v>
      </c>
      <c r="G130" s="205">
        <f ca="1">+C130-E130</f>
        <v>3929</v>
      </c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</row>
    <row r="131" spans="1:44" s="209" customFormat="1">
      <c r="A131" s="203" t="s">
        <v>54</v>
      </c>
      <c r="B131" s="204">
        <v>350000</v>
      </c>
      <c r="C131" s="205">
        <f ca="1">VLOOKUP(C$3,'Flow Historicals'!$A$1:$CT$23952,97)</f>
        <v>0</v>
      </c>
      <c r="D131" s="51">
        <f t="shared" ca="1" si="12"/>
        <v>350000</v>
      </c>
      <c r="E131" s="205">
        <f ca="1">VLOOKUP(E$3,'Flow Historicals'!$A$1:$CT$23952,97)</f>
        <v>0</v>
      </c>
      <c r="F131" s="51">
        <f t="shared" ca="1" si="13"/>
        <v>350000</v>
      </c>
      <c r="G131" s="205">
        <f ca="1">+C131-E131</f>
        <v>0</v>
      </c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</row>
    <row r="132" spans="1:44">
      <c r="B132" s="121"/>
      <c r="C132" s="165"/>
      <c r="D132" s="134"/>
      <c r="E132" s="165"/>
      <c r="F132" s="134"/>
      <c r="G132" s="165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</row>
    <row r="133" spans="1:44">
      <c r="A133" s="157" t="s">
        <v>55</v>
      </c>
      <c r="B133" s="121"/>
      <c r="C133" s="165"/>
      <c r="D133" s="134"/>
      <c r="E133" s="165"/>
      <c r="F133" s="134"/>
      <c r="G133" s="165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</row>
    <row r="134" spans="1:44">
      <c r="A134" s="156" t="s">
        <v>56</v>
      </c>
      <c r="B134" s="121">
        <v>200000</v>
      </c>
      <c r="C134" s="165">
        <f ca="1">VLOOKUP(C$3,'Flow Historicals'!$A$1:$CT$23952,98)</f>
        <v>207980</v>
      </c>
      <c r="D134" s="134">
        <f ca="1">+B134-C134</f>
        <v>-7980</v>
      </c>
      <c r="E134" s="165">
        <f ca="1">VLOOKUP(E$3,'Flow Historicals'!$A$1:$CT$23952,98)</f>
        <v>209626</v>
      </c>
      <c r="F134" s="134">
        <f ca="1">+B134-E134</f>
        <v>-9626</v>
      </c>
      <c r="G134" s="165">
        <f ca="1">+C134-E134</f>
        <v>-1646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</row>
    <row r="135" spans="1:44">
      <c r="A135" s="156" t="s">
        <v>57</v>
      </c>
      <c r="B135" s="121">
        <v>180000</v>
      </c>
      <c r="C135" s="166">
        <v>126305</v>
      </c>
      <c r="D135" s="134">
        <f>+B135-C135</f>
        <v>53695</v>
      </c>
      <c r="E135" s="166">
        <v>180000</v>
      </c>
      <c r="F135" s="134">
        <f>+B135-E135</f>
        <v>0</v>
      </c>
      <c r="G135" s="165">
        <f>+C135-E135</f>
        <v>-53695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</row>
    <row r="136" spans="1:44">
      <c r="A136" s="156" t="s">
        <v>58</v>
      </c>
      <c r="B136" s="121">
        <v>300000</v>
      </c>
      <c r="C136" s="165">
        <f ca="1">VLOOKUP($C$3,'Flow Historicals'!$A$1:$CM$23952,62)</f>
        <v>77210</v>
      </c>
      <c r="D136" s="134">
        <f ca="1">+B136-C136</f>
        <v>222790</v>
      </c>
      <c r="E136" s="165">
        <f ca="1">VLOOKUP($E$3,'Flow Historicals'!$A$1:$CM$23952,62)</f>
        <v>10316</v>
      </c>
      <c r="F136" s="134">
        <f ca="1">+B136-E136</f>
        <v>289684</v>
      </c>
      <c r="G136" s="165">
        <f ca="1">+C136-E136</f>
        <v>66894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</row>
    <row r="137" spans="1:44" s="21" customFormat="1">
      <c r="A137" s="157" t="s">
        <v>59</v>
      </c>
      <c r="B137" s="122"/>
      <c r="C137" s="166">
        <f ca="1">+C134+C135+C136</f>
        <v>411495</v>
      </c>
      <c r="D137" s="135"/>
      <c r="E137" s="166">
        <f ca="1">+E134+E135+E136</f>
        <v>399942</v>
      </c>
      <c r="F137" s="135"/>
      <c r="G137" s="166">
        <f ca="1">SUM(G134:G136)</f>
        <v>11553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</row>
    <row r="138" spans="1:44">
      <c r="B138" s="121"/>
      <c r="C138" s="165"/>
      <c r="D138" s="134"/>
      <c r="E138" s="165"/>
      <c r="F138" s="134"/>
      <c r="G138" s="165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</row>
    <row r="139" spans="1:44">
      <c r="A139" s="157" t="s">
        <v>60</v>
      </c>
      <c r="B139" s="121"/>
      <c r="C139" s="165"/>
      <c r="D139" s="134"/>
      <c r="E139" s="165"/>
      <c r="F139" s="134"/>
      <c r="G139" s="165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</row>
    <row r="140" spans="1:44">
      <c r="A140" s="154" t="s">
        <v>9</v>
      </c>
      <c r="B140" s="121"/>
      <c r="C140" s="165"/>
      <c r="D140" s="134"/>
      <c r="E140" s="165"/>
      <c r="F140" s="134"/>
      <c r="G140" s="165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</row>
    <row r="141" spans="1:44">
      <c r="A141" s="156" t="s">
        <v>61</v>
      </c>
      <c r="B141" s="121">
        <v>-450000</v>
      </c>
      <c r="C141" s="165">
        <f ca="1">VLOOKUP($C$3,'Flow Historicals'!$A$1:$CM$23952,70)</f>
        <v>126191</v>
      </c>
      <c r="D141" s="134">
        <f t="shared" ref="D141:D146" ca="1" si="14">+B141-C141</f>
        <v>-576191</v>
      </c>
      <c r="E141" s="165">
        <f ca="1">VLOOKUP($E$3,'Flow Historicals'!$A$1:$CM$23952,70)</f>
        <v>97177</v>
      </c>
      <c r="F141" s="134">
        <f t="shared" ref="F141:F146" ca="1" si="15">+B141-E141</f>
        <v>-547177</v>
      </c>
      <c r="G141" s="165">
        <f ca="1">+C141-E141</f>
        <v>29014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</row>
    <row r="142" spans="1:44">
      <c r="A142" s="156" t="s">
        <v>62</v>
      </c>
      <c r="B142" s="121">
        <v>-350000</v>
      </c>
      <c r="C142" s="165">
        <f ca="1">VLOOKUP($C$3,'Flow Historicals'!$A$1:$CM$23952,71)</f>
        <v>164591</v>
      </c>
      <c r="D142" s="134">
        <f t="shared" ca="1" si="14"/>
        <v>-514591</v>
      </c>
      <c r="E142" s="165">
        <f ca="1">VLOOKUP($E$3,'Flow Historicals'!$A$1:$CM$23952,71)</f>
        <v>78373</v>
      </c>
      <c r="F142" s="134">
        <f t="shared" ca="1" si="15"/>
        <v>-428373</v>
      </c>
      <c r="G142" s="165">
        <f ca="1">+C142-E142</f>
        <v>86218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</row>
    <row r="143" spans="1:44">
      <c r="A143" s="156" t="s">
        <v>63</v>
      </c>
      <c r="B143" s="121">
        <v>-350000</v>
      </c>
      <c r="C143" s="165">
        <f ca="1">VLOOKUP($C$3,'Flow Historicals'!$A$1:$CM$23952,72)</f>
        <v>122150</v>
      </c>
      <c r="D143" s="134">
        <f t="shared" ca="1" si="14"/>
        <v>-472150</v>
      </c>
      <c r="E143" s="165">
        <f ca="1">VLOOKUP($E$3,'Flow Historicals'!$A$1:$CM$23952,72)</f>
        <v>124456</v>
      </c>
      <c r="F143" s="134">
        <f t="shared" ca="1" si="15"/>
        <v>-474456</v>
      </c>
      <c r="G143" s="165">
        <f ca="1">+C143-E143</f>
        <v>-2306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</row>
    <row r="144" spans="1:44">
      <c r="A144" s="156" t="s">
        <v>64</v>
      </c>
      <c r="B144" s="121">
        <v>-200000</v>
      </c>
      <c r="C144" s="165">
        <f ca="1">VLOOKUP($C$3,'Flow Historicals'!$A$1:$CM$23952,73)</f>
        <v>103284</v>
      </c>
      <c r="D144" s="134">
        <f t="shared" ca="1" si="14"/>
        <v>-303284</v>
      </c>
      <c r="E144" s="165">
        <f ca="1">VLOOKUP($E$3,'Flow Historicals'!$A$1:$CM$23952,73)</f>
        <v>128229</v>
      </c>
      <c r="F144" s="134">
        <f t="shared" ca="1" si="15"/>
        <v>-328229</v>
      </c>
      <c r="G144" s="165">
        <f ca="1">+C144-E144</f>
        <v>-24945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</row>
    <row r="145" spans="1:44">
      <c r="A145" s="157" t="s">
        <v>1</v>
      </c>
      <c r="B145" s="121"/>
      <c r="C145" s="165"/>
      <c r="D145" s="134"/>
      <c r="E145" s="165"/>
      <c r="F145" s="134"/>
      <c r="G145" s="165" t="s">
        <v>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</row>
    <row r="146" spans="1:44" s="21" customFormat="1">
      <c r="A146" s="154" t="s">
        <v>65</v>
      </c>
      <c r="B146" s="122">
        <v>-1000000</v>
      </c>
      <c r="C146" s="166">
        <f ca="1">SUM(C141:C144)</f>
        <v>516216</v>
      </c>
      <c r="D146" s="135">
        <f t="shared" ca="1" si="14"/>
        <v>-1516216</v>
      </c>
      <c r="E146" s="166">
        <f ca="1">SUM(E141:E144)</f>
        <v>428235</v>
      </c>
      <c r="F146" s="135">
        <f t="shared" ca="1" si="15"/>
        <v>-1428235</v>
      </c>
      <c r="G146" s="166">
        <f ca="1">+C146-E146</f>
        <v>87981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1:44">
      <c r="B147" s="121"/>
      <c r="C147" s="165"/>
      <c r="D147" s="134"/>
      <c r="E147" s="165"/>
      <c r="F147" s="134"/>
      <c r="G147" s="165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</row>
    <row r="148" spans="1:44">
      <c r="A148" s="154" t="s">
        <v>14</v>
      </c>
      <c r="B148" s="122"/>
      <c r="C148" s="165"/>
      <c r="D148" s="134"/>
      <c r="E148" s="165"/>
      <c r="F148" s="134"/>
      <c r="G148" s="165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</row>
    <row r="149" spans="1:44">
      <c r="A149" s="156" t="s">
        <v>66</v>
      </c>
      <c r="B149" s="121">
        <v>-300000</v>
      </c>
      <c r="C149" s="165">
        <f ca="1">VLOOKUP($C$3,'Flow Historicals'!$A$1:$CM$23952,75)</f>
        <v>90816</v>
      </c>
      <c r="D149" s="134">
        <f t="shared" ref="D149:D154" ca="1" si="16">+B149-C149</f>
        <v>-390816</v>
      </c>
      <c r="E149" s="165">
        <f ca="1">VLOOKUP($E$3,'Flow Historicals'!$A$1:$CM$23952,75)</f>
        <v>90812</v>
      </c>
      <c r="F149" s="134">
        <f t="shared" ref="F149:F154" ca="1" si="17">+B149-E149</f>
        <v>-390812</v>
      </c>
      <c r="G149" s="165">
        <f t="shared" ref="G149:G154" ca="1" si="18">+C149-E149</f>
        <v>4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</row>
    <row r="150" spans="1:44">
      <c r="A150" s="156" t="s">
        <v>86</v>
      </c>
      <c r="B150" s="121">
        <v>-95000</v>
      </c>
      <c r="C150" s="165">
        <f ca="1">VLOOKUP($C$3,'Flow Historicals'!$A$1:$CM$23952,76)</f>
        <v>44556</v>
      </c>
      <c r="D150" s="134">
        <f t="shared" ca="1" si="16"/>
        <v>-139556</v>
      </c>
      <c r="E150" s="165">
        <f ca="1">VLOOKUP($E$3,'Flow Historicals'!$A$1:$CM$23952,76)</f>
        <v>20000</v>
      </c>
      <c r="F150" s="134">
        <f t="shared" ca="1" si="17"/>
        <v>-115000</v>
      </c>
      <c r="G150" s="165">
        <f t="shared" ca="1" si="18"/>
        <v>24556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</row>
    <row r="151" spans="1:44">
      <c r="A151" s="156" t="s">
        <v>87</v>
      </c>
      <c r="B151" s="121">
        <v>-75000</v>
      </c>
      <c r="C151" s="165">
        <f ca="1">VLOOKUP($C$3,'Flow Historicals'!$A$1:$CM$23952,77)</f>
        <v>36512</v>
      </c>
      <c r="D151" s="134">
        <f t="shared" ca="1" si="16"/>
        <v>-111512</v>
      </c>
      <c r="E151" s="165">
        <f ca="1">VLOOKUP($E$3,'Flow Historicals'!$A$1:$CM$23952,77)</f>
        <v>36512</v>
      </c>
      <c r="F151" s="134">
        <f t="shared" ca="1" si="17"/>
        <v>-111512</v>
      </c>
      <c r="G151" s="165">
        <f t="shared" ca="1" si="18"/>
        <v>0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</row>
    <row r="152" spans="1:44">
      <c r="A152" s="156" t="s">
        <v>88</v>
      </c>
      <c r="B152" s="121">
        <v>-106000</v>
      </c>
      <c r="C152" s="165">
        <f ca="1">VLOOKUP($C$3,'Flow Historicals'!$A$1:$CM$23952,78)</f>
        <v>15735</v>
      </c>
      <c r="D152" s="134">
        <f t="shared" ca="1" si="16"/>
        <v>-121735</v>
      </c>
      <c r="E152" s="165">
        <f ca="1">VLOOKUP($E$3,'Flow Historicals'!$A$1:$CM$23952,78)</f>
        <v>25735</v>
      </c>
      <c r="F152" s="134">
        <f t="shared" ca="1" si="17"/>
        <v>-131735</v>
      </c>
      <c r="G152" s="165">
        <f t="shared" ca="1" si="18"/>
        <v>-10000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</row>
    <row r="153" spans="1:44">
      <c r="A153" s="156" t="s">
        <v>67</v>
      </c>
      <c r="B153" s="121">
        <v>-100000</v>
      </c>
      <c r="C153" s="165">
        <f ca="1">VLOOKUP($C$3,'Flow Historicals'!$A$1:$CM$23952,79)</f>
        <v>26699</v>
      </c>
      <c r="D153" s="134">
        <f t="shared" ca="1" si="16"/>
        <v>-126699</v>
      </c>
      <c r="E153" s="165">
        <f ca="1">VLOOKUP($E$3,'Flow Historicals'!$A$1:$CM$23952,79)</f>
        <v>21699</v>
      </c>
      <c r="F153" s="134">
        <f t="shared" ca="1" si="17"/>
        <v>-121699</v>
      </c>
      <c r="G153" s="165">
        <f t="shared" ca="1" si="18"/>
        <v>5000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</row>
    <row r="154" spans="1:44">
      <c r="A154" s="156" t="s">
        <v>68</v>
      </c>
      <c r="B154" s="121">
        <v>-180000</v>
      </c>
      <c r="C154" s="165">
        <f ca="1">VLOOKUP($C$3,'Flow Historicals'!$A$1:$CM$23952,80)</f>
        <v>46761</v>
      </c>
      <c r="D154" s="134">
        <f t="shared" ca="1" si="16"/>
        <v>-226761</v>
      </c>
      <c r="E154" s="165">
        <f ca="1">VLOOKUP($E$3,'Flow Historicals'!$A$1:$CM$23952,80)</f>
        <v>61761</v>
      </c>
      <c r="F154" s="134">
        <f t="shared" ca="1" si="17"/>
        <v>-241761</v>
      </c>
      <c r="G154" s="165">
        <f t="shared" ca="1" si="18"/>
        <v>-15000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</row>
    <row r="155" spans="1:44">
      <c r="B155" s="121"/>
      <c r="C155" s="165"/>
      <c r="D155" s="134"/>
      <c r="E155" s="165"/>
      <c r="F155" s="134"/>
      <c r="G155" s="165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</row>
    <row r="156" spans="1:44" s="21" customFormat="1">
      <c r="A156" s="154" t="s">
        <v>65</v>
      </c>
      <c r="B156" s="123"/>
      <c r="C156" s="166">
        <f ca="1">SUM(C149:C154)</f>
        <v>261079</v>
      </c>
      <c r="D156" s="136"/>
      <c r="E156" s="166">
        <f ca="1">SUM(E149:E154)</f>
        <v>256519</v>
      </c>
      <c r="F156" s="136"/>
      <c r="G156" s="177">
        <f ca="1">SUM(G149:G154)</f>
        <v>4560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</row>
    <row r="157" spans="1:44">
      <c r="A157" s="157"/>
      <c r="B157" s="124"/>
      <c r="C157" s="167"/>
      <c r="D157" s="137"/>
      <c r="E157" s="167"/>
      <c r="F157" s="137"/>
      <c r="G157" s="16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</row>
    <row r="158" spans="1:44">
      <c r="A158" s="157" t="s">
        <v>69</v>
      </c>
      <c r="B158" s="121"/>
      <c r="C158" s="165"/>
      <c r="D158" s="134"/>
      <c r="E158" s="165"/>
      <c r="F158" s="134"/>
      <c r="G158" s="165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</row>
    <row r="159" spans="1:44">
      <c r="A159" s="156" t="s">
        <v>242</v>
      </c>
      <c r="B159" s="121">
        <v>1097000</v>
      </c>
      <c r="C159" s="165">
        <f ca="1">VLOOKUP($C$3,'Flow Historicals'!$A$1:$CM$23952,82)</f>
        <v>905451</v>
      </c>
      <c r="D159" s="134">
        <f ca="1">+B159-C159</f>
        <v>191549</v>
      </c>
      <c r="E159" s="165">
        <f ca="1">VLOOKUP($E$3,'Flow Historicals'!$A$1:$CM$23952,82)</f>
        <v>880674</v>
      </c>
      <c r="F159" s="134">
        <f ca="1">+B159-E159</f>
        <v>216326</v>
      </c>
      <c r="G159" s="165">
        <f ca="1">+C159-E159</f>
        <v>24777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</row>
    <row r="160" spans="1:44">
      <c r="A160" s="156" t="s">
        <v>70</v>
      </c>
      <c r="B160" s="121">
        <v>2550000</v>
      </c>
      <c r="C160" s="165">
        <f ca="1">VLOOKUP($C$3,'Flow Historicals'!$A$1:$CM$23952,83)</f>
        <v>2492200</v>
      </c>
      <c r="D160" s="134">
        <f ca="1">+B160-C160</f>
        <v>57800</v>
      </c>
      <c r="E160" s="165">
        <f ca="1">VLOOKUP($E$3,'Flow Historicals'!$A$1:$CM$23952,83)</f>
        <v>2502700</v>
      </c>
      <c r="F160" s="134">
        <f ca="1">+B160-E160</f>
        <v>47300</v>
      </c>
      <c r="G160" s="165">
        <f ca="1">+C160-E160</f>
        <v>-10500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</row>
    <row r="161" spans="1:44">
      <c r="B161" s="121"/>
      <c r="C161" s="165"/>
      <c r="D161" s="134"/>
      <c r="E161" s="165"/>
      <c r="F161" s="134"/>
      <c r="G161" s="165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</row>
    <row r="162" spans="1:44">
      <c r="A162" s="156" t="s">
        <v>227</v>
      </c>
      <c r="B162" s="121">
        <v>48000</v>
      </c>
      <c r="C162" s="165">
        <f ca="1">VLOOKUP($C$3,'Flow Historicals'!$A$1:$CM$23952,84)</f>
        <v>0</v>
      </c>
      <c r="D162" s="134">
        <f ca="1">+B162-C162</f>
        <v>48000</v>
      </c>
      <c r="E162" s="165">
        <f ca="1">VLOOKUP($E$3,'Flow Historicals'!$A$1:$CM$23952,84)</f>
        <v>0</v>
      </c>
      <c r="F162" s="134">
        <f ca="1">+B162-E162</f>
        <v>48000</v>
      </c>
      <c r="G162" s="165">
        <f ca="1">+C162-E162</f>
        <v>0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</row>
    <row r="163" spans="1:44">
      <c r="A163" s="156" t="s">
        <v>228</v>
      </c>
      <c r="B163" s="121">
        <v>90000</v>
      </c>
      <c r="C163" s="165">
        <f ca="1">VLOOKUP($C$3,'Flow Historicals'!$A$1:$CM$23952,85)</f>
        <v>82900</v>
      </c>
      <c r="D163" s="134">
        <f ca="1">+B163-C163</f>
        <v>7100</v>
      </c>
      <c r="E163" s="165">
        <f ca="1">VLOOKUP($E$3,'Flow Historicals'!$A$1:$CM$23952,85)</f>
        <v>82900</v>
      </c>
      <c r="F163" s="134">
        <f ca="1">+B163-E163</f>
        <v>7100</v>
      </c>
      <c r="G163" s="165">
        <f ca="1">+C163-E163</f>
        <v>0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</row>
    <row r="164" spans="1:44">
      <c r="A164" s="156" t="s">
        <v>229</v>
      </c>
      <c r="B164" s="121">
        <v>106000</v>
      </c>
      <c r="C164" s="165">
        <f ca="1">VLOOKUP($C$3,'Flow Historicals'!$A$1:$CM$23952,86)</f>
        <v>40200</v>
      </c>
      <c r="D164" s="134">
        <f ca="1">+B164-C164</f>
        <v>65800</v>
      </c>
      <c r="E164" s="165">
        <f ca="1">VLOOKUP($E$3,'Flow Historicals'!$A$1:$CM$23952,86)</f>
        <v>40200</v>
      </c>
      <c r="F164" s="134">
        <f ca="1">+B164-E164</f>
        <v>65800</v>
      </c>
      <c r="G164" s="165">
        <f ca="1">+C164-E164</f>
        <v>0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</row>
    <row r="165" spans="1:44">
      <c r="A165" s="156" t="s">
        <v>230</v>
      </c>
      <c r="B165" s="121">
        <v>48000</v>
      </c>
      <c r="C165" s="165">
        <f ca="1">VLOOKUP($C$3,'Flow Historicals'!$A$1:$CM$23952,87)</f>
        <v>0</v>
      </c>
      <c r="D165" s="134">
        <f ca="1">+B165-C165</f>
        <v>48000</v>
      </c>
      <c r="E165" s="165">
        <f ca="1">VLOOKUP($E$3,'Flow Historicals'!$A$1:$CM$23952,87)</f>
        <v>0</v>
      </c>
      <c r="F165" s="134">
        <f ca="1">+B165-E165</f>
        <v>48000</v>
      </c>
      <c r="G165" s="165">
        <f ca="1">+C165-E165</f>
        <v>0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</row>
    <row r="166" spans="1:44">
      <c r="A166" s="156" t="s">
        <v>231</v>
      </c>
      <c r="B166" s="121">
        <v>158000</v>
      </c>
      <c r="C166" s="165">
        <f ca="1">VLOOKUP($C$3,'Flow Historicals'!$A$1:$CM$23952,88)</f>
        <v>64138</v>
      </c>
      <c r="D166" s="134">
        <f ca="1">+B166-C166</f>
        <v>93862</v>
      </c>
      <c r="E166" s="165">
        <v>0</v>
      </c>
      <c r="F166" s="134">
        <f>+B166-E166</f>
        <v>158000</v>
      </c>
      <c r="G166" s="165">
        <f ca="1">+C166-E166</f>
        <v>64138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</row>
    <row r="167" spans="1:44">
      <c r="B167" s="121"/>
      <c r="C167" s="166">
        <f ca="1">SUM(C162:C166)</f>
        <v>187238</v>
      </c>
      <c r="D167" s="134"/>
      <c r="E167" s="166">
        <f ca="1">SUM(E162:E166)</f>
        <v>123100</v>
      </c>
      <c r="F167" s="134"/>
      <c r="G167" s="166">
        <f ca="1">SUM(G162:G166)</f>
        <v>64138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</row>
    <row r="168" spans="1:44">
      <c r="A168" s="157" t="s">
        <v>71</v>
      </c>
      <c r="B168" s="121"/>
      <c r="C168" s="165"/>
      <c r="D168" s="134"/>
      <c r="E168" s="165"/>
      <c r="F168" s="134"/>
      <c r="G168" s="165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</row>
    <row r="169" spans="1:44">
      <c r="A169" s="156" t="s">
        <v>72</v>
      </c>
      <c r="B169" s="121">
        <v>511000</v>
      </c>
      <c r="C169" s="165">
        <f ca="1">VLOOKUP(C$3,'Flow Historicals'!$A$1:$CM$23952,89)</f>
        <v>265422</v>
      </c>
      <c r="D169" s="134">
        <f ca="1">+B169-C169</f>
        <v>245578</v>
      </c>
      <c r="E169" s="165">
        <f ca="1">VLOOKUP($E$3,'Flow Historicals'!$A$1:$CM$23952,89)</f>
        <v>278912</v>
      </c>
      <c r="F169" s="134">
        <f ca="1">+B169-E169</f>
        <v>232088</v>
      </c>
      <c r="G169" s="165">
        <f ca="1">+C169-E169</f>
        <v>-13490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</row>
    <row r="170" spans="1:44">
      <c r="A170" s="156" t="s">
        <v>73</v>
      </c>
      <c r="B170" s="121">
        <v>-200000</v>
      </c>
      <c r="C170" s="165">
        <f ca="1">VLOOKUP(C$3,'Flow Historicals'!$A$1:$CM$23952,90)</f>
        <v>2056</v>
      </c>
      <c r="D170" s="134">
        <f ca="1">+B170-C170</f>
        <v>-202056</v>
      </c>
      <c r="E170" s="165">
        <f ca="1">VLOOKUP($E$3,'Flow Historicals'!$A$1:$CM$23952,90)</f>
        <v>5633</v>
      </c>
      <c r="F170" s="134">
        <f ca="1">+B170-E170</f>
        <v>-205633</v>
      </c>
      <c r="G170" s="165">
        <f ca="1">+C170-E170</f>
        <v>-3577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</row>
    <row r="171" spans="1:44">
      <c r="A171" s="156" t="s">
        <v>74</v>
      </c>
      <c r="B171" s="121"/>
      <c r="C171" s="165">
        <f ca="1">VLOOKUP($C$3,'Flow Historicals'!$A$1:$CM$23952,91)</f>
        <v>255300</v>
      </c>
      <c r="D171" s="134">
        <f ca="1">+B171-C171</f>
        <v>-255300</v>
      </c>
      <c r="E171" s="165">
        <f ca="1">VLOOKUP($E$3,'Flow Historicals'!$A$1:$CM$23952,91)</f>
        <v>270200</v>
      </c>
      <c r="F171" s="134">
        <f ca="1">+B171-E171</f>
        <v>-270200</v>
      </c>
      <c r="G171" s="165">
        <f ca="1">+C171-E171</f>
        <v>-14900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</row>
    <row r="172" spans="1:44">
      <c r="B172" s="121"/>
      <c r="C172" s="165"/>
      <c r="D172" s="134"/>
      <c r="E172" s="165"/>
      <c r="F172" s="134"/>
      <c r="G172" s="165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</row>
    <row r="173" spans="1:44">
      <c r="A173" s="158" t="s">
        <v>246</v>
      </c>
      <c r="B173" s="124"/>
      <c r="C173" s="167"/>
      <c r="D173" s="137"/>
      <c r="E173" s="167"/>
      <c r="F173" s="137"/>
      <c r="G173" s="16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</row>
    <row r="174" spans="1:44">
      <c r="A174" s="159" t="s">
        <v>247</v>
      </c>
      <c r="B174" s="125">
        <v>113600</v>
      </c>
      <c r="C174" s="168">
        <f t="shared" ref="C174:C182" ca="1" si="19">+B174-D174</f>
        <v>99608</v>
      </c>
      <c r="D174" s="138">
        <f ca="1">VLOOKUP(C$3,'Flow Historicals'!$A$1:$EJ$15000,128,0)</f>
        <v>13992</v>
      </c>
      <c r="E174" s="168">
        <f ca="1">B174-F174</f>
        <v>99608</v>
      </c>
      <c r="F174" s="138">
        <f ca="1">VLOOKUP(E$3,'Flow Historicals'!$A$1:$EJ$15000,128,0)</f>
        <v>13992</v>
      </c>
      <c r="G174" s="165">
        <f t="shared" ref="G174:G182" ca="1" si="20">+C174-E174</f>
        <v>0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</row>
    <row r="175" spans="1:44">
      <c r="A175" s="159" t="s">
        <v>248</v>
      </c>
      <c r="B175" s="125">
        <v>153700</v>
      </c>
      <c r="C175" s="168">
        <f t="shared" ca="1" si="19"/>
        <v>50615</v>
      </c>
      <c r="D175" s="138">
        <f ca="1">VLOOKUP(C$3,'Flow Historicals'!$A$1:$EJ$15000,129,0)</f>
        <v>103085</v>
      </c>
      <c r="E175" s="168">
        <f t="shared" ref="E175:E182" ca="1" si="21">B175-F175</f>
        <v>50615</v>
      </c>
      <c r="F175" s="138">
        <f ca="1">VLOOKUP(E$3,'Flow Historicals'!$A$1:$EJ$15000,129,0)</f>
        <v>103085</v>
      </c>
      <c r="G175" s="165">
        <f t="shared" ca="1" si="20"/>
        <v>0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</row>
    <row r="176" spans="1:44">
      <c r="A176" s="159" t="s">
        <v>249</v>
      </c>
      <c r="B176" s="125">
        <v>156100</v>
      </c>
      <c r="C176" s="168">
        <f t="shared" ca="1" si="19"/>
        <v>27954</v>
      </c>
      <c r="D176" s="138">
        <f ca="1">VLOOKUP(C$3,'Flow Historicals'!$A$1:$EJ$15000,130,0)</f>
        <v>128146</v>
      </c>
      <c r="E176" s="168">
        <f t="shared" ca="1" si="21"/>
        <v>28426</v>
      </c>
      <c r="F176" s="138">
        <f ca="1">VLOOKUP(E$3,'Flow Historicals'!$A$1:$EJ$15000,130,0)</f>
        <v>127674</v>
      </c>
      <c r="G176" s="165">
        <f t="shared" ca="1" si="20"/>
        <v>-472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</row>
    <row r="177" spans="1:44">
      <c r="A177" s="159" t="s">
        <v>250</v>
      </c>
      <c r="B177" s="125">
        <v>152900</v>
      </c>
      <c r="C177" s="168">
        <f t="shared" ca="1" si="19"/>
        <v>91562</v>
      </c>
      <c r="D177" s="138">
        <f ca="1">VLOOKUP(C$3,'Flow Historicals'!$A$1:$EJ$15000,131,0)</f>
        <v>61338</v>
      </c>
      <c r="E177" s="168">
        <f t="shared" ca="1" si="21"/>
        <v>88835</v>
      </c>
      <c r="F177" s="138">
        <f ca="1">VLOOKUP(E$3,'Flow Historicals'!$A$1:$EJ$15000,131,0)</f>
        <v>64065</v>
      </c>
      <c r="G177" s="165">
        <f t="shared" ca="1" si="20"/>
        <v>2727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</row>
    <row r="178" spans="1:44">
      <c r="A178" s="159" t="s">
        <v>251</v>
      </c>
      <c r="B178" s="125">
        <v>403600</v>
      </c>
      <c r="C178" s="168">
        <f t="shared" ca="1" si="19"/>
        <v>-15458</v>
      </c>
      <c r="D178" s="138">
        <f ca="1">VLOOKUP(C$3,'Flow Historicals'!$A$1:$EJ$15000,132,0)</f>
        <v>419058</v>
      </c>
      <c r="E178" s="168">
        <f t="shared" ca="1" si="21"/>
        <v>-18450</v>
      </c>
      <c r="F178" s="138">
        <f ca="1">VLOOKUP(E$3,'Flow Historicals'!$A$1:$EJ$15000,132,0)</f>
        <v>422050</v>
      </c>
      <c r="G178" s="165">
        <f t="shared" ca="1" si="20"/>
        <v>2992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</row>
    <row r="179" spans="1:44">
      <c r="A179" s="159" t="s">
        <v>252</v>
      </c>
      <c r="B179" s="125">
        <v>137500</v>
      </c>
      <c r="C179" s="168">
        <f t="shared" ca="1" si="19"/>
        <v>-7425</v>
      </c>
      <c r="D179" s="138">
        <f ca="1">VLOOKUP(C$3,'Flow Historicals'!$A$1:$EJ$15000,126,0)</f>
        <v>144925</v>
      </c>
      <c r="E179" s="168">
        <f t="shared" ca="1" si="21"/>
        <v>-7425</v>
      </c>
      <c r="F179" s="138">
        <f ca="1">VLOOKUP(E$3,'Flow Historicals'!$A$1:$EJ$15000,126,0)</f>
        <v>144925</v>
      </c>
      <c r="G179" s="165">
        <f t="shared" ca="1" si="20"/>
        <v>0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</row>
    <row r="180" spans="1:44">
      <c r="A180" s="159" t="s">
        <v>253</v>
      </c>
      <c r="B180" s="125">
        <v>187200</v>
      </c>
      <c r="C180" s="168">
        <f t="shared" ca="1" si="19"/>
        <v>-11331</v>
      </c>
      <c r="D180" s="138">
        <f ca="1">VLOOKUP(C$3,'Flow Historicals'!$A$1:$EJ$15000,127,0)</f>
        <v>198531</v>
      </c>
      <c r="E180" s="168">
        <f t="shared" ca="1" si="21"/>
        <v>-11331</v>
      </c>
      <c r="F180" s="138">
        <f ca="1">VLOOKUP(E$3,'Flow Historicals'!$A$1:$EJ$15000,127,0)</f>
        <v>198531</v>
      </c>
      <c r="G180" s="165">
        <f t="shared" ca="1" si="20"/>
        <v>0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</row>
    <row r="181" spans="1:44">
      <c r="A181" s="159" t="s">
        <v>254</v>
      </c>
      <c r="B181" s="125">
        <v>131600</v>
      </c>
      <c r="C181" s="168">
        <f t="shared" ca="1" si="19"/>
        <v>-7321</v>
      </c>
      <c r="D181" s="138">
        <f ca="1">VLOOKUP(C$3,'Flow Historicals'!$A$1:$EJ$15000,125,0)</f>
        <v>138921</v>
      </c>
      <c r="E181" s="168">
        <f t="shared" ca="1" si="21"/>
        <v>-7621</v>
      </c>
      <c r="F181" s="138">
        <f ca="1">VLOOKUP(E$3,'Flow Historicals'!$A$1:$EJ$15000,125,0)</f>
        <v>139221</v>
      </c>
      <c r="G181" s="165">
        <f t="shared" ca="1" si="20"/>
        <v>300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</row>
    <row r="182" spans="1:44">
      <c r="A182" s="159" t="s">
        <v>255</v>
      </c>
      <c r="B182" s="125">
        <v>500000</v>
      </c>
      <c r="C182" s="168">
        <f t="shared" ca="1" si="19"/>
        <v>500000</v>
      </c>
      <c r="D182" s="138">
        <f ca="1">VLOOKUP(C$3,'Flow Historicals'!$A$1:$EJ$15000,133,0)</f>
        <v>0</v>
      </c>
      <c r="E182" s="168">
        <f t="shared" ca="1" si="21"/>
        <v>500000</v>
      </c>
      <c r="F182" s="138">
        <f ca="1">VLOOKUP(E$3,'Flow Historicals'!$A$1:$EJ$15000,133,0)</f>
        <v>0</v>
      </c>
      <c r="G182" s="165">
        <f t="shared" ca="1" si="20"/>
        <v>0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</row>
    <row r="183" spans="1:44">
      <c r="A183" s="158" t="s">
        <v>256</v>
      </c>
      <c r="B183" s="125"/>
      <c r="C183" s="168">
        <f ca="1">SUM(C174:C182)</f>
        <v>728204</v>
      </c>
      <c r="D183" s="137"/>
      <c r="E183" s="165">
        <f ca="1">SUM(E174:E182)</f>
        <v>722657</v>
      </c>
      <c r="F183" s="134" t="s">
        <v>1</v>
      </c>
      <c r="G183" s="165" t="s">
        <v>1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</row>
    <row r="184" spans="1:44">
      <c r="A184" s="158"/>
      <c r="B184" s="126"/>
      <c r="C184" s="168" t="s">
        <v>107</v>
      </c>
      <c r="D184" s="137"/>
      <c r="E184" s="165" t="s">
        <v>1</v>
      </c>
      <c r="F184" s="134" t="s">
        <v>1</v>
      </c>
      <c r="G184" s="165" t="s">
        <v>1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</row>
    <row r="185" spans="1:44">
      <c r="A185" s="159" t="s">
        <v>257</v>
      </c>
      <c r="B185" s="125">
        <v>6513</v>
      </c>
      <c r="C185" s="168">
        <f t="shared" ref="C185:C190" ca="1" si="22">+B185-D185</f>
        <v>172</v>
      </c>
      <c r="D185" s="138">
        <f ca="1">VLOOKUP(C$3,'Flow Historicals'!$A$1:$EJ$15000,134,0)</f>
        <v>6341</v>
      </c>
      <c r="E185" s="165">
        <v>173</v>
      </c>
      <c r="F185" s="138">
        <f ca="1">VLOOKUP(E$3,'Flow Historicals'!$A$1:$EJ$15000,134,0)</f>
        <v>6341</v>
      </c>
      <c r="G185" s="165">
        <f t="shared" ref="G185:G192" ca="1" si="23">+C185-E185</f>
        <v>-1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</row>
    <row r="186" spans="1:44">
      <c r="A186" s="159" t="s">
        <v>258</v>
      </c>
      <c r="B186" s="125">
        <v>338000</v>
      </c>
      <c r="C186" s="168">
        <f t="shared" ca="1" si="22"/>
        <v>51414</v>
      </c>
      <c r="D186" s="138">
        <f ca="1">VLOOKUP(C$3,'Flow Historicals'!$A$1:$EJ$15000,135,0)</f>
        <v>286586</v>
      </c>
      <c r="E186" s="168">
        <f ca="1">B186-F186</f>
        <v>51450</v>
      </c>
      <c r="F186" s="138">
        <f ca="1">VLOOKUP(E$3,'Flow Historicals'!$A$1:$EJ$15000,135,0)</f>
        <v>286550</v>
      </c>
      <c r="G186" s="165">
        <f t="shared" ca="1" si="23"/>
        <v>-36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</row>
    <row r="187" spans="1:44">
      <c r="A187" s="159" t="s">
        <v>259</v>
      </c>
      <c r="B187" s="125">
        <v>140000</v>
      </c>
      <c r="C187" s="168">
        <f t="shared" ca="1" si="22"/>
        <v>0</v>
      </c>
      <c r="D187" s="138">
        <f ca="1">VLOOKUP(C$3,'Flow Historicals'!$A$1:$EJ$15000,136,0)</f>
        <v>140000</v>
      </c>
      <c r="E187" s="165">
        <v>3500</v>
      </c>
      <c r="F187" s="138">
        <f ca="1">VLOOKUP(E$3,'Flow Historicals'!$A$1:$EJ$15000,136,0)</f>
        <v>136000</v>
      </c>
      <c r="G187" s="165">
        <f t="shared" ca="1" si="23"/>
        <v>-3500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</row>
    <row r="188" spans="1:44">
      <c r="A188" s="159" t="s">
        <v>260</v>
      </c>
      <c r="B188" s="125">
        <v>28400</v>
      </c>
      <c r="C188" s="168">
        <f t="shared" ca="1" si="22"/>
        <v>4700</v>
      </c>
      <c r="D188" s="138">
        <f ca="1">VLOOKUP(C$3,'Flow Historicals'!$A$1:$EJ$15000,137,0)</f>
        <v>23700</v>
      </c>
      <c r="E188" s="165">
        <v>0</v>
      </c>
      <c r="F188" s="138">
        <f ca="1">VLOOKUP(E$3,'Flow Historicals'!$A$1:$EJ$15000,137,0)</f>
        <v>23700</v>
      </c>
      <c r="G188" s="165">
        <f t="shared" ca="1" si="23"/>
        <v>4700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</row>
    <row r="189" spans="1:44">
      <c r="A189" s="159" t="s">
        <v>261</v>
      </c>
      <c r="B189" s="125">
        <v>107000</v>
      </c>
      <c r="C189" s="168">
        <f t="shared" ca="1" si="22"/>
        <v>0</v>
      </c>
      <c r="D189" s="138">
        <f ca="1">VLOOKUP(C$3,'Flow Historicals'!$A$1:$EJ$15000,138,0)</f>
        <v>107000</v>
      </c>
      <c r="E189" s="165">
        <v>0</v>
      </c>
      <c r="F189" s="138">
        <f ca="1">VLOOKUP(E$3,'Flow Historicals'!$A$1:$EJ$15000,138,0)</f>
        <v>107000</v>
      </c>
      <c r="G189" s="165">
        <f t="shared" ca="1" si="23"/>
        <v>0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</row>
    <row r="190" spans="1:44">
      <c r="A190" s="159" t="s">
        <v>262</v>
      </c>
      <c r="B190" s="125">
        <v>112900</v>
      </c>
      <c r="C190" s="168">
        <f t="shared" ca="1" si="22"/>
        <v>81533</v>
      </c>
      <c r="D190" s="138">
        <f ca="1">VLOOKUP(C$3,'Flow Historicals'!$A$1:$EJ$15000,139,0)</f>
        <v>31367</v>
      </c>
      <c r="E190" s="165">
        <v>58812</v>
      </c>
      <c r="F190" s="138">
        <f ca="1">VLOOKUP(E$3,'Flow Historicals'!$A$1:$EJ$15000,139,0)</f>
        <v>29281</v>
      </c>
      <c r="G190" s="165">
        <f t="shared" ca="1" si="23"/>
        <v>22721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</row>
    <row r="191" spans="1:44">
      <c r="A191" s="159" t="s">
        <v>263</v>
      </c>
      <c r="B191" s="125">
        <v>720000</v>
      </c>
      <c r="C191" s="168">
        <v>512441</v>
      </c>
      <c r="D191" s="138">
        <f ca="1">VLOOKUP(C$3,'Flow Historicals'!$A$1:$EJ$15000,134,0)</f>
        <v>6341</v>
      </c>
      <c r="E191" s="165">
        <v>512441</v>
      </c>
      <c r="F191" s="138">
        <f ca="1">VLOOKUP(E$3,'Flow Historicals'!$A$1:$EJ$15000,134,0)</f>
        <v>6341</v>
      </c>
      <c r="G191" s="165">
        <f t="shared" si="23"/>
        <v>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</row>
    <row r="192" spans="1:44">
      <c r="A192" s="159" t="s">
        <v>264</v>
      </c>
      <c r="B192" s="125">
        <v>215000</v>
      </c>
      <c r="C192" s="168">
        <f ca="1">+B192-D192</f>
        <v>199828</v>
      </c>
      <c r="D192" s="138">
        <f ca="1">VLOOKUP(C$3,'Flow Historicals'!$A$1:$EJ$15000,140,0)</f>
        <v>15172</v>
      </c>
      <c r="E192" s="165">
        <v>98000</v>
      </c>
      <c r="F192" s="138">
        <f ca="1">VLOOKUP(E$3,'Flow Historicals'!$A$1:$EJ$15000,140,0)</f>
        <v>30009</v>
      </c>
      <c r="G192" s="165">
        <f t="shared" ca="1" si="23"/>
        <v>101828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</row>
    <row r="193" spans="1:44">
      <c r="A193" s="158" t="s">
        <v>265</v>
      </c>
      <c r="B193" s="127"/>
      <c r="C193" s="168">
        <f ca="1">SUM(C185:C192)</f>
        <v>850088</v>
      </c>
      <c r="D193" s="137"/>
      <c r="E193" s="165">
        <f ca="1">SUM(E185:E192)</f>
        <v>724376</v>
      </c>
      <c r="F193" s="134" t="s">
        <v>1</v>
      </c>
      <c r="G193" s="165" t="s">
        <v>1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</row>
    <row r="194" spans="1:44">
      <c r="A194" s="160"/>
      <c r="B194" s="126"/>
      <c r="C194" s="169" t="s">
        <v>1</v>
      </c>
      <c r="D194" s="137"/>
      <c r="E194" s="165" t="s">
        <v>1</v>
      </c>
      <c r="F194" s="134" t="s">
        <v>1</v>
      </c>
      <c r="G194" s="165" t="s">
        <v>1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</row>
    <row r="195" spans="1:44">
      <c r="A195" s="160"/>
      <c r="B195" s="126"/>
      <c r="C195" s="169" t="s">
        <v>1</v>
      </c>
      <c r="D195" s="137"/>
      <c r="E195" s="165" t="s">
        <v>1</v>
      </c>
      <c r="F195" s="134" t="s">
        <v>1</v>
      </c>
      <c r="G195" s="165" t="s">
        <v>1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</row>
    <row r="196" spans="1:44">
      <c r="A196" s="161" t="s">
        <v>266</v>
      </c>
      <c r="B196" s="126"/>
      <c r="C196" s="169" t="s">
        <v>1</v>
      </c>
      <c r="D196" s="137"/>
      <c r="E196" s="165" t="s">
        <v>1</v>
      </c>
      <c r="F196" s="134" t="s">
        <v>1</v>
      </c>
      <c r="G196" s="165" t="s">
        <v>1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</row>
    <row r="197" spans="1:44">
      <c r="A197" s="162"/>
      <c r="B197" s="126"/>
      <c r="C197" s="169" t="s">
        <v>1</v>
      </c>
      <c r="D197" s="137"/>
      <c r="E197" s="167"/>
      <c r="F197" s="137"/>
      <c r="G197" s="16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</row>
    <row r="198" spans="1:44">
      <c r="A198" s="159" t="s">
        <v>267</v>
      </c>
      <c r="B198" s="125">
        <v>720000</v>
      </c>
      <c r="C198" s="170">
        <f ca="1">VLOOKUP(C$3,'Flow Historicals'!$A$1:$DS$15000,113,0)</f>
        <v>455262</v>
      </c>
      <c r="D198" s="134">
        <f ca="1">+B198-C198</f>
        <v>264738</v>
      </c>
      <c r="E198" s="170">
        <f ca="1">VLOOKUP(E$3,'Flow Historicals'!$A$1:$DS$15000,113,0)</f>
        <v>463154</v>
      </c>
      <c r="F198" s="134">
        <f ca="1">+B198-E198</f>
        <v>256846</v>
      </c>
      <c r="G198" s="165">
        <f ca="1">+C198-E198</f>
        <v>-7892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</row>
    <row r="199" spans="1:44">
      <c r="A199" s="159" t="s">
        <v>131</v>
      </c>
      <c r="B199" s="125">
        <v>300000</v>
      </c>
      <c r="C199" s="170">
        <f ca="1">VLOOKUP(C$3,'Flow Historicals'!$A$1:$DS$15000,114,0)</f>
        <v>29791</v>
      </c>
      <c r="D199" s="134">
        <f ca="1">+B199-C199</f>
        <v>270209</v>
      </c>
      <c r="E199" s="170">
        <f ca="1">VLOOKUP(E$3,'Flow Historicals'!$A$1:$DS$15000,114,0)</f>
        <v>19980</v>
      </c>
      <c r="F199" s="134">
        <f ca="1">+B199-E199</f>
        <v>280020</v>
      </c>
      <c r="G199" s="165">
        <f ca="1">+C199-E199</f>
        <v>9811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</row>
    <row r="200" spans="1:44">
      <c r="A200" s="159" t="s">
        <v>9</v>
      </c>
      <c r="B200" s="125">
        <v>525000</v>
      </c>
      <c r="C200" s="170">
        <f ca="1">VLOOKUP(C$3,'Flow Historicals'!$A$1:$DS$15000,115,0)</f>
        <v>211260</v>
      </c>
      <c r="D200" s="134">
        <f ca="1">+B200-C200</f>
        <v>313740</v>
      </c>
      <c r="E200" s="170">
        <f ca="1">VLOOKUP(E$3,'Flow Historicals'!$A$1:$DS$15000,115,0)</f>
        <v>221383</v>
      </c>
      <c r="F200" s="134">
        <f ca="1">+B200-E200</f>
        <v>303617</v>
      </c>
      <c r="G200" s="165">
        <f ca="1">+C200-E200</f>
        <v>-10123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</row>
    <row r="201" spans="1:44">
      <c r="A201" s="159" t="s">
        <v>268</v>
      </c>
      <c r="B201" s="125">
        <v>200000</v>
      </c>
      <c r="C201" s="170">
        <f ca="1">VLOOKUP(C$3,'Flow Historicals'!$A$1:$DS$15000,116,0)</f>
        <v>137640</v>
      </c>
      <c r="D201" s="134">
        <f ca="1">+B201-C201</f>
        <v>62360</v>
      </c>
      <c r="E201" s="170">
        <f ca="1">VLOOKUP(E$3,'Flow Historicals'!$A$1:$DS$15000,116,0)</f>
        <v>137784</v>
      </c>
      <c r="F201" s="134">
        <f ca="1">+B201-E201</f>
        <v>62216</v>
      </c>
      <c r="G201" s="165">
        <f ca="1">+C201-E201</f>
        <v>-144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</row>
    <row r="202" spans="1:44" s="85" customFormat="1">
      <c r="A202" s="158" t="s">
        <v>269</v>
      </c>
      <c r="B202" s="128"/>
      <c r="C202" s="171">
        <f ca="1">SUM(C198:C201)</f>
        <v>833953</v>
      </c>
      <c r="D202" s="139" t="s">
        <v>1</v>
      </c>
      <c r="E202" s="171">
        <f ca="1">SUM(E198:E201)</f>
        <v>842301</v>
      </c>
      <c r="F202" s="139" t="s">
        <v>1</v>
      </c>
      <c r="G202" s="173" t="s">
        <v>1</v>
      </c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</row>
    <row r="203" spans="1:44">
      <c r="A203" s="160"/>
      <c r="B203" s="125"/>
      <c r="C203" s="160"/>
      <c r="D203" s="134" t="s">
        <v>1</v>
      </c>
      <c r="E203" s="160"/>
      <c r="F203" s="137"/>
      <c r="G203" s="16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</row>
    <row r="204" spans="1:44">
      <c r="A204" s="159" t="s">
        <v>270</v>
      </c>
      <c r="B204" s="125">
        <v>440875</v>
      </c>
      <c r="C204" s="170">
        <f ca="1">VLOOKUP(C$3,'Flow Historicals'!$A$1:$DS$15000,117,0)</f>
        <v>216347</v>
      </c>
      <c r="D204" s="134">
        <f t="shared" ref="D204:D211" ca="1" si="24">+B204-C204</f>
        <v>224528</v>
      </c>
      <c r="E204" s="170">
        <f ca="1">VLOOKUP(E$3,'Flow Historicals'!$A$1:$DS$15000,117,0)</f>
        <v>235687</v>
      </c>
      <c r="F204" s="134">
        <f t="shared" ref="F204:F211" ca="1" si="25">+B204-E204</f>
        <v>205188</v>
      </c>
      <c r="G204" s="165">
        <f t="shared" ref="G204:G211" ca="1" si="26">+C204-E204</f>
        <v>-19340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</row>
    <row r="205" spans="1:44">
      <c r="A205" s="159" t="s">
        <v>271</v>
      </c>
      <c r="B205" s="125">
        <v>22597</v>
      </c>
      <c r="C205" s="170">
        <f ca="1">VLOOKUP(C$3,'Flow Historicals'!$A$1:$DS$15000,118,0)</f>
        <v>6750</v>
      </c>
      <c r="D205" s="134">
        <f t="shared" ca="1" si="24"/>
        <v>15847</v>
      </c>
      <c r="E205" s="170">
        <f ca="1">VLOOKUP(E$3,'Flow Historicals'!$A$1:$DS$15000,118,0)</f>
        <v>6757</v>
      </c>
      <c r="F205" s="134">
        <f t="shared" ca="1" si="25"/>
        <v>15840</v>
      </c>
      <c r="G205" s="165">
        <f t="shared" ca="1" si="26"/>
        <v>-7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</row>
    <row r="206" spans="1:44">
      <c r="A206" s="159" t="s">
        <v>272</v>
      </c>
      <c r="B206" s="125">
        <v>80570</v>
      </c>
      <c r="C206" s="170">
        <f ca="1">VLOOKUP(C$3,'Flow Historicals'!$A$1:$DS$15000,119,0)</f>
        <v>54562</v>
      </c>
      <c r="D206" s="134">
        <f t="shared" ca="1" si="24"/>
        <v>26008</v>
      </c>
      <c r="E206" s="170">
        <f ca="1">VLOOKUP(E$3,'Flow Historicals'!$A$1:$DS$15000,119,0)</f>
        <v>50635</v>
      </c>
      <c r="F206" s="134">
        <f t="shared" ca="1" si="25"/>
        <v>29935</v>
      </c>
      <c r="G206" s="165">
        <f t="shared" ca="1" si="26"/>
        <v>3927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</row>
    <row r="207" spans="1:44">
      <c r="A207" s="159" t="s">
        <v>273</v>
      </c>
      <c r="B207" s="125">
        <v>20955</v>
      </c>
      <c r="C207" s="170">
        <f ca="1">VLOOKUP(C$3,'Flow Historicals'!$A$1:$DS$15000,120,0)</f>
        <v>10216</v>
      </c>
      <c r="D207" s="134">
        <f t="shared" ca="1" si="24"/>
        <v>10739</v>
      </c>
      <c r="E207" s="170">
        <f ca="1">VLOOKUP(E$3,'Flow Historicals'!$A$1:$DS$15000,120,0)</f>
        <v>9883</v>
      </c>
      <c r="F207" s="134">
        <f t="shared" ca="1" si="25"/>
        <v>11072</v>
      </c>
      <c r="G207" s="165">
        <f t="shared" ca="1" si="26"/>
        <v>333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</row>
    <row r="208" spans="1:44">
      <c r="A208" s="159" t="s">
        <v>274</v>
      </c>
      <c r="B208" s="125">
        <v>82520</v>
      </c>
      <c r="C208" s="170">
        <f ca="1">VLOOKUP(C$3,'Flow Historicals'!$A$1:$DS$15000,121,0)</f>
        <v>0</v>
      </c>
      <c r="D208" s="134">
        <f t="shared" ca="1" si="24"/>
        <v>82520</v>
      </c>
      <c r="E208" s="170">
        <f ca="1">VLOOKUP(E$3,'Flow Historicals'!$A$1:$DS$15000,121,0)</f>
        <v>0</v>
      </c>
      <c r="F208" s="134">
        <f t="shared" ca="1" si="25"/>
        <v>82520</v>
      </c>
      <c r="G208" s="165">
        <f t="shared" ca="1" si="26"/>
        <v>0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</row>
    <row r="209" spans="1:44">
      <c r="A209" s="159" t="s">
        <v>275</v>
      </c>
      <c r="B209" s="125">
        <v>294988</v>
      </c>
      <c r="C209" s="170">
        <f ca="1">VLOOKUP(C$3,'Flow Historicals'!$A$1:$DS$15000,122,0)</f>
        <v>194789</v>
      </c>
      <c r="D209" s="134">
        <f t="shared" ca="1" si="24"/>
        <v>100199</v>
      </c>
      <c r="E209" s="170">
        <f ca="1">VLOOKUP(E$3,'Flow Historicals'!$A$1:$DS$15000,122,0)</f>
        <v>182600</v>
      </c>
      <c r="F209" s="134">
        <f t="shared" ca="1" si="25"/>
        <v>112388</v>
      </c>
      <c r="G209" s="165">
        <f t="shared" ca="1" si="26"/>
        <v>12189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</row>
    <row r="210" spans="1:44">
      <c r="A210" s="159" t="s">
        <v>276</v>
      </c>
      <c r="B210" s="125">
        <v>139025</v>
      </c>
      <c r="C210" s="170">
        <f ca="1">VLOOKUP(C$3,'Flow Historicals'!$A$1:$DS$15000,123,0)</f>
        <v>20846</v>
      </c>
      <c r="D210" s="134">
        <f t="shared" ca="1" si="24"/>
        <v>118179</v>
      </c>
      <c r="E210" s="170">
        <f ca="1">VLOOKUP(E$3,'Flow Historicals'!$A$1:$DS$15000,123,0)</f>
        <v>20866</v>
      </c>
      <c r="F210" s="134">
        <f t="shared" ca="1" si="25"/>
        <v>118159</v>
      </c>
      <c r="G210" s="165">
        <f t="shared" ca="1" si="26"/>
        <v>-20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</row>
    <row r="211" spans="1:44" s="97" customFormat="1">
      <c r="A211" s="163" t="s">
        <v>277</v>
      </c>
      <c r="B211" s="129">
        <v>1000000</v>
      </c>
      <c r="C211" s="172">
        <f ca="1">$C$212-(SUM($C$204:$C$210))</f>
        <v>-503510</v>
      </c>
      <c r="D211" s="140">
        <f t="shared" ca="1" si="24"/>
        <v>1503510</v>
      </c>
      <c r="E211" s="172">
        <f ca="1">$C$212-(SUM($C$204:$C$210))</f>
        <v>-503510</v>
      </c>
      <c r="F211" s="140">
        <f t="shared" ca="1" si="25"/>
        <v>1503510</v>
      </c>
      <c r="G211" s="172">
        <f t="shared" ca="1" si="26"/>
        <v>0</v>
      </c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</row>
    <row r="212" spans="1:44" s="85" customFormat="1">
      <c r="A212" s="158" t="s">
        <v>265</v>
      </c>
      <c r="B212" s="130"/>
      <c r="C212" s="173">
        <f ca="1">VLOOKUP(C$3,'Flow Historicals'!$A$1:$DT$15000,124,0)</f>
        <v>0</v>
      </c>
      <c r="D212" s="141" t="s">
        <v>1</v>
      </c>
      <c r="E212" s="173">
        <f ca="1">VLOOKUP(E$3,'Flow Historicals'!$A$1:$DT$15000,124,0)</f>
        <v>0</v>
      </c>
      <c r="F212" s="150"/>
      <c r="G212" s="178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</row>
    <row r="213" spans="1:44">
      <c r="B213" s="124"/>
      <c r="C213" s="160"/>
      <c r="D213" s="137"/>
      <c r="E213" s="167"/>
      <c r="F213" s="137"/>
      <c r="G213" s="16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</row>
    <row r="214" spans="1:44">
      <c r="B214" s="124"/>
      <c r="C214" s="160"/>
      <c r="D214" s="142" t="s">
        <v>1</v>
      </c>
      <c r="E214" s="167"/>
      <c r="F214" s="137"/>
      <c r="G214" s="16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</row>
    <row r="215" spans="1:44" s="109" customFormat="1">
      <c r="A215" s="158" t="s">
        <v>255</v>
      </c>
      <c r="B215" s="125">
        <v>700000</v>
      </c>
      <c r="C215" s="169"/>
      <c r="D215" s="142" t="s">
        <v>1</v>
      </c>
      <c r="E215" s="176"/>
      <c r="F215" s="151"/>
      <c r="G215" s="176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</row>
    <row r="216" spans="1:44" s="109" customFormat="1">
      <c r="A216" s="156" t="s">
        <v>111</v>
      </c>
      <c r="B216" s="125" t="s">
        <v>1</v>
      </c>
      <c r="C216" s="168">
        <f ca="1">+C182</f>
        <v>500000</v>
      </c>
      <c r="D216" s="143" t="s">
        <v>1</v>
      </c>
      <c r="E216" s="168">
        <f ca="1">+E182</f>
        <v>500000</v>
      </c>
      <c r="F216" s="143" t="s">
        <v>1</v>
      </c>
      <c r="G216" s="165">
        <f ca="1">+C216-E216</f>
        <v>0</v>
      </c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</row>
    <row r="217" spans="1:44" s="109" customFormat="1">
      <c r="A217" s="156" t="s">
        <v>278</v>
      </c>
      <c r="B217" s="125" t="s">
        <v>1</v>
      </c>
      <c r="C217" s="170">
        <f ca="1">VLOOKUP(C$3,'Flow Historicals'!$A$1:$EU$15000,151,0)</f>
        <v>119463</v>
      </c>
      <c r="D217" s="144" t="s">
        <v>1</v>
      </c>
      <c r="E217" s="170">
        <f ca="1">VLOOKUP(E$3,'Flow Historicals'!$A$1:$EU$15000,151,0)</f>
        <v>115553</v>
      </c>
      <c r="F217" s="143" t="s">
        <v>1</v>
      </c>
      <c r="G217" s="165">
        <f ca="1">+C217-E217</f>
        <v>3910</v>
      </c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</row>
    <row r="218" spans="1:44" s="109" customFormat="1">
      <c r="A218" s="156" t="s">
        <v>279</v>
      </c>
      <c r="B218" s="125"/>
      <c r="C218" s="170">
        <f ca="1">+C227-C224</f>
        <v>13155</v>
      </c>
      <c r="D218" s="143" t="s">
        <v>1</v>
      </c>
      <c r="E218" s="170">
        <v>27497</v>
      </c>
      <c r="F218" s="143" t="s">
        <v>1</v>
      </c>
      <c r="G218" s="165">
        <f ca="1">+C218-E218</f>
        <v>-14342</v>
      </c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</row>
    <row r="219" spans="1:44" s="106" customFormat="1">
      <c r="A219" s="158" t="s">
        <v>59</v>
      </c>
      <c r="B219" s="131">
        <v>700000</v>
      </c>
      <c r="C219" s="171">
        <f ca="1">SUM(C216:C218)</f>
        <v>632618</v>
      </c>
      <c r="D219" s="145">
        <f ca="1">+B219-C219</f>
        <v>67382</v>
      </c>
      <c r="E219" s="171">
        <f ca="1">SUM(E216:E218)</f>
        <v>643050</v>
      </c>
      <c r="F219" s="145">
        <f ca="1">+B219-E219</f>
        <v>56950</v>
      </c>
      <c r="G219" s="17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</row>
    <row r="220" spans="1:44" s="104" customFormat="1">
      <c r="A220" s="156"/>
      <c r="B220" s="125"/>
      <c r="C220" s="169"/>
      <c r="D220" s="142" t="s">
        <v>1</v>
      </c>
      <c r="E220" s="169"/>
      <c r="F220" s="143" t="s">
        <v>1</v>
      </c>
      <c r="G220" s="165" t="s">
        <v>1</v>
      </c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</row>
    <row r="221" spans="1:44" s="104" customFormat="1">
      <c r="A221" s="158" t="s">
        <v>280</v>
      </c>
      <c r="B221" s="125">
        <v>125000</v>
      </c>
      <c r="C221" s="169"/>
      <c r="D221" s="142" t="s">
        <v>1</v>
      </c>
      <c r="E221" s="169"/>
      <c r="F221" s="143" t="s">
        <v>1</v>
      </c>
      <c r="G221" s="165" t="s">
        <v>1</v>
      </c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3"/>
      <c r="AI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</row>
    <row r="222" spans="1:44" s="104" customFormat="1">
      <c r="A222" s="156" t="s">
        <v>281</v>
      </c>
      <c r="B222" s="125"/>
      <c r="C222" s="168">
        <v>12500</v>
      </c>
      <c r="D222" s="143" t="s">
        <v>1</v>
      </c>
      <c r="E222" s="168">
        <v>12500</v>
      </c>
      <c r="F222" s="143" t="s">
        <v>1</v>
      </c>
      <c r="G222" s="165">
        <f>+C222-E222</f>
        <v>0</v>
      </c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</row>
    <row r="223" spans="1:44" s="104" customFormat="1">
      <c r="A223" s="156" t="s">
        <v>278</v>
      </c>
      <c r="B223" s="125" t="s">
        <v>1</v>
      </c>
      <c r="C223" s="168">
        <v>95655</v>
      </c>
      <c r="D223" s="143" t="s">
        <v>1</v>
      </c>
      <c r="E223" s="168">
        <v>97690</v>
      </c>
      <c r="F223" s="143" t="s">
        <v>1</v>
      </c>
      <c r="G223" s="165">
        <f>+C223-E223</f>
        <v>-2035</v>
      </c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</row>
    <row r="224" spans="1:44" s="104" customFormat="1">
      <c r="A224" s="156" t="s">
        <v>279</v>
      </c>
      <c r="B224" s="125"/>
      <c r="C224" s="168">
        <f>+B221-C222-C223</f>
        <v>16845</v>
      </c>
      <c r="D224" s="143" t="s">
        <v>107</v>
      </c>
      <c r="E224" s="168">
        <f>+B221-E222-E223</f>
        <v>14810</v>
      </c>
      <c r="F224" s="143" t="s">
        <v>1</v>
      </c>
      <c r="G224" s="165">
        <f>+C224-E224</f>
        <v>2035</v>
      </c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</row>
    <row r="225" spans="1:44" s="104" customFormat="1">
      <c r="A225" s="156" t="s">
        <v>59</v>
      </c>
      <c r="B225" s="125">
        <v>125000</v>
      </c>
      <c r="C225" s="168">
        <f>SUM(C222:C224)</f>
        <v>125000</v>
      </c>
      <c r="D225" s="143">
        <f>+B225-C225</f>
        <v>0</v>
      </c>
      <c r="E225" s="168">
        <f>SUM(E222:E224)</f>
        <v>125000</v>
      </c>
      <c r="F225" s="143">
        <f>+B225-E225</f>
        <v>0</v>
      </c>
      <c r="G225" s="165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</row>
    <row r="226" spans="1:44" s="109" customFormat="1">
      <c r="A226" s="156"/>
      <c r="B226" s="125" t="s">
        <v>1</v>
      </c>
      <c r="C226" s="169"/>
      <c r="D226" s="142" t="s">
        <v>1</v>
      </c>
      <c r="E226" s="169"/>
      <c r="F226" s="143" t="s">
        <v>1</v>
      </c>
      <c r="G226" s="165" t="s">
        <v>1</v>
      </c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</row>
    <row r="227" spans="1:44" s="109" customFormat="1">
      <c r="A227" s="158" t="s">
        <v>282</v>
      </c>
      <c r="B227" s="125">
        <v>145000</v>
      </c>
      <c r="C227" s="170">
        <f ca="1">VLOOKUP(C$3,'Flow Historicals'!$A$1:$ET$15000,143,0)</f>
        <v>30000</v>
      </c>
      <c r="D227" s="143">
        <f ca="1">+B227-C227</f>
        <v>115000</v>
      </c>
      <c r="E227" s="170">
        <f ca="1">VLOOKUP(E$3,'Flow Historicals'!$A$1:$ET$15000,143,0)</f>
        <v>45000</v>
      </c>
      <c r="F227" s="143">
        <f ca="1">+B227-E227</f>
        <v>100000</v>
      </c>
      <c r="G227" s="165">
        <f ca="1">+C227-E227</f>
        <v>-15000</v>
      </c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</row>
    <row r="228" spans="1:44" s="109" customFormat="1">
      <c r="A228" s="156"/>
      <c r="B228" s="125"/>
      <c r="C228" s="169"/>
      <c r="D228" s="142"/>
      <c r="E228" s="169"/>
      <c r="F228" s="143"/>
      <c r="G228" s="165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</row>
    <row r="229" spans="1:44" s="104" customFormat="1">
      <c r="A229" s="158" t="s">
        <v>283</v>
      </c>
      <c r="B229" s="125">
        <v>170000</v>
      </c>
      <c r="C229" s="169"/>
      <c r="D229" s="143" t="s">
        <v>1</v>
      </c>
      <c r="E229" s="169"/>
      <c r="F229" s="143" t="s">
        <v>1</v>
      </c>
      <c r="G229" s="165" t="s">
        <v>1</v>
      </c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</row>
    <row r="230" spans="1:44" s="104" customFormat="1">
      <c r="A230" s="156" t="s">
        <v>281</v>
      </c>
      <c r="B230" s="125"/>
      <c r="C230" s="168">
        <v>18487</v>
      </c>
      <c r="D230" s="143" t="s">
        <v>1</v>
      </c>
      <c r="E230" s="168">
        <v>18487</v>
      </c>
      <c r="F230" s="143" t="s">
        <v>1</v>
      </c>
      <c r="G230" s="165">
        <f>+C230-E230</f>
        <v>0</v>
      </c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3"/>
      <c r="AI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</row>
    <row r="231" spans="1:44" s="104" customFormat="1">
      <c r="A231" s="156" t="s">
        <v>278</v>
      </c>
      <c r="B231" s="125"/>
      <c r="C231" s="168">
        <v>30480</v>
      </c>
      <c r="D231" s="143" t="s">
        <v>1</v>
      </c>
      <c r="E231" s="168">
        <v>30118</v>
      </c>
      <c r="F231" s="143" t="s">
        <v>1</v>
      </c>
      <c r="G231" s="165">
        <f>+C231-E231</f>
        <v>362</v>
      </c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3"/>
      <c r="AI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</row>
    <row r="232" spans="1:44" s="104" customFormat="1">
      <c r="A232" s="156" t="s">
        <v>279</v>
      </c>
      <c r="B232" s="125"/>
      <c r="C232" s="168">
        <f>+B229-C230-C231-C233-C234</f>
        <v>70306</v>
      </c>
      <c r="D232" s="143" t="s">
        <v>1</v>
      </c>
      <c r="E232" s="168">
        <v>70668</v>
      </c>
      <c r="F232" s="143" t="s">
        <v>1</v>
      </c>
      <c r="G232" s="165">
        <f>+C232-E232</f>
        <v>-362</v>
      </c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3"/>
      <c r="AI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</row>
    <row r="233" spans="1:44" s="104" customFormat="1">
      <c r="A233" s="156" t="s">
        <v>284</v>
      </c>
      <c r="B233" s="125"/>
      <c r="C233" s="168">
        <v>38727</v>
      </c>
      <c r="D233" s="143" t="s">
        <v>1</v>
      </c>
      <c r="E233" s="168">
        <v>38727</v>
      </c>
      <c r="F233" s="143" t="s">
        <v>1</v>
      </c>
      <c r="G233" s="165">
        <f>+C233-E233</f>
        <v>0</v>
      </c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</row>
    <row r="234" spans="1:44" s="104" customFormat="1">
      <c r="A234" s="156" t="s">
        <v>285</v>
      </c>
      <c r="B234" s="125"/>
      <c r="C234" s="168">
        <v>12000</v>
      </c>
      <c r="D234" s="143"/>
      <c r="E234" s="168">
        <v>12000</v>
      </c>
      <c r="F234" s="143"/>
      <c r="G234" s="165">
        <f>+C234-E234</f>
        <v>0</v>
      </c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3"/>
      <c r="AI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</row>
    <row r="235" spans="1:44" s="101" customFormat="1">
      <c r="A235" s="158" t="s">
        <v>59</v>
      </c>
      <c r="B235" s="131">
        <v>170000</v>
      </c>
      <c r="C235" s="171">
        <f>SUM(C230:C234)</f>
        <v>170000</v>
      </c>
      <c r="D235" s="146">
        <f>+B235-C235</f>
        <v>0</v>
      </c>
      <c r="E235" s="171">
        <v>170000</v>
      </c>
      <c r="F235" s="146">
        <f>+B235-E235</f>
        <v>0</v>
      </c>
      <c r="G235" s="173" t="s">
        <v>1</v>
      </c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 s="109" customFormat="1">
      <c r="A236" s="158" t="s">
        <v>1</v>
      </c>
      <c r="B236" s="125" t="s">
        <v>1</v>
      </c>
      <c r="C236" s="168" t="s">
        <v>1</v>
      </c>
      <c r="D236" s="143" t="s">
        <v>1</v>
      </c>
      <c r="E236" s="168"/>
      <c r="F236" s="143" t="s">
        <v>1</v>
      </c>
      <c r="G236" s="165" t="s">
        <v>1</v>
      </c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</row>
    <row r="237" spans="1:44" s="109" customFormat="1">
      <c r="A237" s="158" t="s">
        <v>315</v>
      </c>
      <c r="B237" s="125">
        <v>250000</v>
      </c>
      <c r="C237" s="168">
        <v>177000</v>
      </c>
      <c r="D237" s="147">
        <f>+B237-C237</f>
        <v>73000</v>
      </c>
      <c r="E237" s="168">
        <v>175000</v>
      </c>
      <c r="F237" s="147">
        <f>+B237-E237</f>
        <v>75000</v>
      </c>
      <c r="G237" s="165">
        <f>+C237-E237</f>
        <v>2000</v>
      </c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</row>
    <row r="238" spans="1:44" s="109" customFormat="1">
      <c r="A238" s="158" t="s">
        <v>286</v>
      </c>
      <c r="B238" s="125">
        <v>273000</v>
      </c>
      <c r="C238" s="170">
        <f ca="1">VLOOKUP(C$3,'Flow Historicals'!$A$1:$ET$15000,141,0)</f>
        <v>270000</v>
      </c>
      <c r="D238" s="147">
        <f ca="1">+B238-C238</f>
        <v>3000</v>
      </c>
      <c r="E238" s="170">
        <f ca="1">VLOOKUP(E$3,'Flow Historicals'!$A$1:$ET$15000,141,0)</f>
        <v>270000</v>
      </c>
      <c r="F238" s="147">
        <f ca="1">+B238-E238</f>
        <v>3000</v>
      </c>
      <c r="G238" s="165">
        <f ca="1">+D238-F238</f>
        <v>0</v>
      </c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</row>
    <row r="239" spans="1:44" s="109" customFormat="1">
      <c r="A239" s="156" t="s">
        <v>107</v>
      </c>
      <c r="B239" s="125" t="s">
        <v>1</v>
      </c>
      <c r="C239" s="168" t="s">
        <v>1</v>
      </c>
      <c r="D239" s="143" t="s">
        <v>1</v>
      </c>
      <c r="E239" s="168" t="s">
        <v>1</v>
      </c>
      <c r="F239" s="143" t="s">
        <v>1</v>
      </c>
      <c r="G239" s="165" t="s">
        <v>1</v>
      </c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</row>
    <row r="240" spans="1:44" s="109" customFormat="1">
      <c r="A240" s="158" t="s">
        <v>287</v>
      </c>
      <c r="B240" s="125">
        <v>58000</v>
      </c>
      <c r="C240" s="170">
        <f ca="1">VLOOKUP(C$3,'Flow Historicals'!$A$1:$ET$15000,142,0)</f>
        <v>55000</v>
      </c>
      <c r="D240" s="147">
        <f ca="1">+B240-C240</f>
        <v>3000</v>
      </c>
      <c r="E240" s="170">
        <f ca="1">VLOOKUP(E$3,'Flow Historicals'!$A$1:$ET$15000,142,0)</f>
        <v>55000</v>
      </c>
      <c r="F240" s="147">
        <f ca="1">+B240-E240</f>
        <v>3000</v>
      </c>
      <c r="G240" s="168">
        <f ca="1">+D240-F240</f>
        <v>0</v>
      </c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</row>
    <row r="241" spans="1:44" s="109" customFormat="1">
      <c r="A241" s="158"/>
      <c r="B241" s="125"/>
      <c r="C241" s="170"/>
      <c r="D241" s="147"/>
      <c r="E241" s="170"/>
      <c r="F241" s="147"/>
      <c r="G241" s="168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</row>
    <row r="242" spans="1:44">
      <c r="B242" s="132"/>
      <c r="C242" s="174"/>
      <c r="D242" s="148"/>
      <c r="E242" s="174"/>
      <c r="F242" s="148"/>
      <c r="G242" s="174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</row>
    <row r="243" spans="1:44">
      <c r="B243" s="132"/>
      <c r="C243" s="174"/>
      <c r="D243" s="148"/>
      <c r="E243" s="174"/>
      <c r="F243" s="148"/>
      <c r="G243" s="174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</row>
    <row r="244" spans="1:44">
      <c r="B244" s="132"/>
      <c r="C244" s="174"/>
      <c r="D244" s="148"/>
      <c r="E244" s="174"/>
      <c r="F244" s="148"/>
      <c r="G244" s="174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</row>
    <row r="245" spans="1:44">
      <c r="B245" s="132"/>
      <c r="C245" s="174"/>
      <c r="D245" s="148"/>
      <c r="E245" s="174"/>
      <c r="F245" s="148"/>
      <c r="G245" s="174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</row>
    <row r="246" spans="1:44">
      <c r="B246" s="132"/>
      <c r="C246" s="174"/>
      <c r="D246" s="148"/>
      <c r="E246" s="174"/>
      <c r="F246" s="148"/>
      <c r="G246" s="174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</row>
    <row r="247" spans="1:44">
      <c r="B247" s="132"/>
      <c r="C247" s="174"/>
      <c r="D247" s="148"/>
      <c r="E247" s="174"/>
      <c r="F247" s="148"/>
      <c r="G247" s="174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</row>
    <row r="248" spans="1:44">
      <c r="B248" s="132"/>
      <c r="C248" s="174"/>
      <c r="D248" s="148"/>
      <c r="E248" s="174"/>
      <c r="F248" s="148"/>
      <c r="G248" s="174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</row>
    <row r="249" spans="1:44">
      <c r="B249" s="132"/>
      <c r="C249" s="174"/>
      <c r="D249" s="148"/>
      <c r="E249" s="174"/>
      <c r="F249" s="148"/>
      <c r="G249" s="174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</row>
    <row r="250" spans="1:44">
      <c r="B250" s="132"/>
      <c r="C250" s="174"/>
      <c r="D250" s="148"/>
      <c r="E250" s="174"/>
      <c r="F250" s="148"/>
      <c r="G250" s="174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</row>
    <row r="251" spans="1:44">
      <c r="B251" s="132"/>
      <c r="C251" s="174"/>
      <c r="D251" s="148"/>
      <c r="E251" s="174"/>
      <c r="F251" s="148"/>
      <c r="G251" s="174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</row>
    <row r="252" spans="1:44">
      <c r="B252" s="132"/>
      <c r="C252" s="174"/>
      <c r="D252" s="148"/>
      <c r="E252" s="174"/>
      <c r="F252" s="148"/>
      <c r="G252" s="174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</row>
    <row r="253" spans="1:44">
      <c r="B253" s="132"/>
      <c r="C253" s="174"/>
      <c r="D253" s="148"/>
      <c r="E253" s="174"/>
      <c r="F253" s="148"/>
      <c r="G253" s="174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</row>
    <row r="254" spans="1:44">
      <c r="B254" s="132"/>
      <c r="C254" s="174"/>
      <c r="D254" s="148"/>
      <c r="E254" s="174"/>
      <c r="F254" s="148"/>
      <c r="G254" s="174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</row>
    <row r="255" spans="1:44">
      <c r="B255" s="132"/>
      <c r="C255" s="174"/>
      <c r="D255" s="148"/>
      <c r="E255" s="174"/>
      <c r="F255" s="148"/>
      <c r="G255" s="174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</row>
    <row r="256" spans="1:44">
      <c r="B256" s="132"/>
      <c r="C256" s="174"/>
      <c r="D256" s="148"/>
      <c r="E256" s="174"/>
      <c r="F256" s="148"/>
      <c r="G256" s="174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</row>
    <row r="257" spans="2:44">
      <c r="B257" s="132"/>
      <c r="C257" s="174"/>
      <c r="D257" s="148"/>
      <c r="E257" s="174"/>
      <c r="F257" s="148"/>
      <c r="G257" s="174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</row>
    <row r="258" spans="2:44">
      <c r="B258" s="132"/>
      <c r="C258" s="174"/>
      <c r="D258" s="148"/>
      <c r="E258" s="174"/>
      <c r="F258" s="148"/>
      <c r="G258" s="174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</row>
    <row r="259" spans="2:44">
      <c r="B259" s="132"/>
      <c r="C259" s="174"/>
      <c r="D259" s="148"/>
      <c r="E259" s="174"/>
      <c r="F259" s="148"/>
      <c r="G259" s="174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</row>
    <row r="260" spans="2:44">
      <c r="B260" s="132"/>
      <c r="C260" s="174"/>
      <c r="D260" s="148"/>
      <c r="E260" s="174"/>
      <c r="F260" s="148"/>
      <c r="G260" s="174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</row>
    <row r="261" spans="2:44">
      <c r="B261" s="132"/>
      <c r="C261" s="174"/>
      <c r="D261" s="148"/>
      <c r="E261" s="174"/>
      <c r="F261" s="148"/>
      <c r="G261" s="174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</row>
    <row r="262" spans="2:44">
      <c r="B262" s="132"/>
      <c r="C262" s="174"/>
      <c r="D262" s="148"/>
      <c r="E262" s="174"/>
      <c r="F262" s="148"/>
      <c r="G262" s="174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</row>
    <row r="263" spans="2:44">
      <c r="B263" s="132"/>
      <c r="C263" s="174"/>
      <c r="D263" s="148"/>
      <c r="E263" s="174"/>
      <c r="F263" s="148"/>
      <c r="G263" s="174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</row>
    <row r="264" spans="2:44">
      <c r="B264" s="132"/>
      <c r="C264" s="174"/>
      <c r="D264" s="148"/>
      <c r="E264" s="174"/>
      <c r="F264" s="148"/>
      <c r="G264" s="174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</row>
    <row r="265" spans="2:44">
      <c r="B265" s="132"/>
      <c r="C265" s="174"/>
      <c r="D265" s="148"/>
      <c r="E265" s="174"/>
      <c r="F265" s="148"/>
      <c r="G265" s="174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</row>
    <row r="266" spans="2:44">
      <c r="B266" s="132"/>
      <c r="C266" s="174"/>
      <c r="D266" s="148"/>
      <c r="E266" s="174"/>
      <c r="F266" s="148"/>
      <c r="G266" s="174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</row>
    <row r="267" spans="2:44">
      <c r="B267" s="132"/>
      <c r="C267" s="174"/>
      <c r="D267" s="148"/>
      <c r="E267" s="174"/>
      <c r="F267" s="148"/>
      <c r="G267" s="174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</row>
    <row r="268" spans="2:44">
      <c r="B268" s="132"/>
      <c r="C268" s="174"/>
      <c r="D268" s="148"/>
      <c r="E268" s="174"/>
      <c r="F268" s="148"/>
      <c r="G268" s="174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</row>
    <row r="269" spans="2:44">
      <c r="B269" s="132"/>
      <c r="C269" s="174"/>
      <c r="D269" s="148"/>
      <c r="E269" s="174"/>
      <c r="F269" s="148"/>
      <c r="G269" s="174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</row>
    <row r="270" spans="2:44">
      <c r="B270" s="132"/>
      <c r="C270" s="174"/>
      <c r="D270" s="148"/>
      <c r="E270" s="174"/>
      <c r="F270" s="148"/>
      <c r="G270" s="174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</row>
    <row r="271" spans="2:44">
      <c r="B271" s="132"/>
      <c r="C271" s="174"/>
      <c r="D271" s="148"/>
      <c r="E271" s="174"/>
      <c r="F271" s="148"/>
      <c r="G271" s="174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</row>
    <row r="272" spans="2:44">
      <c r="B272" s="132"/>
      <c r="C272" s="174"/>
      <c r="D272" s="148"/>
      <c r="E272" s="174"/>
      <c r="F272" s="148"/>
      <c r="G272" s="174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</row>
    <row r="273" spans="2:44">
      <c r="B273" s="133"/>
      <c r="C273" s="175"/>
      <c r="D273" s="149"/>
      <c r="E273" s="175"/>
      <c r="F273" s="149"/>
      <c r="G273" s="17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</row>
    <row r="274" spans="2:44">
      <c r="B274" s="133"/>
      <c r="C274" s="175"/>
      <c r="D274" s="149"/>
      <c r="E274" s="175"/>
      <c r="F274" s="149"/>
      <c r="G274" s="17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</row>
    <row r="275" spans="2:44">
      <c r="B275" s="133"/>
      <c r="C275" s="175"/>
      <c r="D275" s="149"/>
      <c r="E275" s="175"/>
      <c r="F275" s="149"/>
      <c r="G275" s="17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</row>
    <row r="276" spans="2:44">
      <c r="B276" s="133"/>
      <c r="C276" s="175"/>
      <c r="D276" s="149"/>
      <c r="E276" s="175"/>
      <c r="F276" s="149"/>
      <c r="G276" s="17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</row>
    <row r="277" spans="2:44">
      <c r="B277" s="133"/>
      <c r="C277" s="175"/>
      <c r="D277" s="149"/>
      <c r="E277" s="175"/>
      <c r="F277" s="149"/>
      <c r="G277" s="17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</row>
    <row r="278" spans="2:44">
      <c r="B278" s="133"/>
      <c r="C278" s="175"/>
      <c r="D278" s="149"/>
      <c r="E278" s="175"/>
      <c r="F278" s="149"/>
      <c r="G278" s="17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</row>
    <row r="279" spans="2:44">
      <c r="B279" s="133"/>
      <c r="C279" s="175"/>
      <c r="D279" s="149"/>
      <c r="E279" s="175"/>
      <c r="F279" s="149"/>
      <c r="G279" s="17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</row>
    <row r="280" spans="2:44">
      <c r="B280" s="133"/>
      <c r="C280" s="175"/>
      <c r="D280" s="149"/>
      <c r="E280" s="175"/>
      <c r="F280" s="149"/>
      <c r="G280" s="17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</row>
    <row r="281" spans="2:44">
      <c r="B281" s="133"/>
      <c r="C281" s="175"/>
      <c r="D281" s="149"/>
      <c r="E281" s="175"/>
      <c r="F281" s="149"/>
      <c r="G281" s="17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</row>
    <row r="282" spans="2:44">
      <c r="B282" s="133"/>
      <c r="C282" s="175"/>
      <c r="D282" s="149"/>
      <c r="E282" s="175"/>
      <c r="F282" s="149"/>
      <c r="G282" s="17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</row>
    <row r="283" spans="2:44">
      <c r="B283" s="133"/>
      <c r="C283" s="175"/>
      <c r="D283" s="149"/>
      <c r="E283" s="175"/>
      <c r="F283" s="149"/>
      <c r="G283" s="17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</row>
    <row r="284" spans="2:44">
      <c r="B284" s="133"/>
      <c r="C284" s="175"/>
      <c r="D284" s="149"/>
      <c r="E284" s="175"/>
      <c r="F284" s="149"/>
      <c r="G284" s="17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</row>
    <row r="285" spans="2:44">
      <c r="B285" s="133"/>
      <c r="C285" s="175"/>
      <c r="D285" s="149"/>
      <c r="E285" s="175"/>
      <c r="F285" s="149"/>
      <c r="G285" s="17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</row>
    <row r="286" spans="2:44">
      <c r="B286" s="133"/>
      <c r="C286" s="175"/>
      <c r="D286" s="149"/>
      <c r="E286" s="175"/>
      <c r="F286" s="149"/>
      <c r="G286" s="17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</row>
    <row r="287" spans="2:44">
      <c r="B287" s="133"/>
      <c r="C287" s="175"/>
      <c r="D287" s="149"/>
      <c r="E287" s="175"/>
      <c r="F287" s="149"/>
      <c r="G287" s="17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</row>
    <row r="288" spans="2:44">
      <c r="B288" s="133"/>
      <c r="C288" s="175"/>
      <c r="D288" s="149"/>
      <c r="E288" s="175"/>
      <c r="F288" s="149"/>
      <c r="G288" s="17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</row>
    <row r="289" spans="2:44">
      <c r="B289" s="133"/>
      <c r="C289" s="175"/>
      <c r="D289" s="149"/>
      <c r="E289" s="175"/>
      <c r="F289" s="149"/>
      <c r="G289" s="17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</row>
    <row r="290" spans="2:44">
      <c r="B290" s="133"/>
      <c r="C290" s="175"/>
      <c r="D290" s="149"/>
      <c r="E290" s="175"/>
      <c r="F290" s="149"/>
      <c r="G290" s="17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</row>
    <row r="291" spans="2:44">
      <c r="B291" s="133"/>
      <c r="C291" s="175"/>
      <c r="D291" s="149"/>
      <c r="E291" s="175"/>
      <c r="F291" s="149"/>
      <c r="G291" s="17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</row>
    <row r="292" spans="2:44">
      <c r="B292" s="133"/>
      <c r="C292" s="175"/>
      <c r="D292" s="149"/>
      <c r="E292" s="175"/>
      <c r="F292" s="149"/>
      <c r="G292" s="17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</row>
    <row r="293" spans="2:44">
      <c r="B293" s="133"/>
      <c r="C293" s="175"/>
      <c r="D293" s="149"/>
      <c r="E293" s="175"/>
      <c r="F293" s="149"/>
      <c r="G293" s="17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</row>
    <row r="294" spans="2:44">
      <c r="B294" s="133"/>
      <c r="C294" s="175"/>
      <c r="D294" s="149"/>
      <c r="E294" s="175"/>
      <c r="F294" s="149"/>
      <c r="G294" s="17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</row>
    <row r="295" spans="2:44">
      <c r="B295" s="133"/>
      <c r="C295" s="175"/>
      <c r="D295" s="149"/>
      <c r="E295" s="175"/>
      <c r="F295" s="149"/>
      <c r="G295" s="17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</row>
    <row r="296" spans="2:44">
      <c r="B296" s="133"/>
      <c r="C296" s="175"/>
      <c r="D296" s="149"/>
      <c r="E296" s="175"/>
      <c r="F296" s="149"/>
      <c r="G296" s="17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</row>
    <row r="297" spans="2:44">
      <c r="B297" s="133"/>
      <c r="C297" s="175"/>
      <c r="D297" s="149"/>
      <c r="E297" s="175"/>
      <c r="F297" s="149"/>
      <c r="G297" s="17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</row>
    <row r="298" spans="2:44">
      <c r="B298" s="133"/>
      <c r="C298" s="175"/>
      <c r="D298" s="149"/>
      <c r="E298" s="175"/>
      <c r="F298" s="149"/>
      <c r="G298" s="17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</row>
    <row r="299" spans="2:44">
      <c r="B299" s="133"/>
      <c r="C299" s="175"/>
      <c r="D299" s="149"/>
      <c r="E299" s="175"/>
      <c r="F299" s="149"/>
      <c r="G299" s="17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</row>
    <row r="300" spans="2:44">
      <c r="B300" s="133"/>
      <c r="C300" s="175"/>
      <c r="D300" s="149"/>
      <c r="E300" s="175"/>
      <c r="F300" s="149"/>
      <c r="G300" s="17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</row>
    <row r="301" spans="2:44">
      <c r="B301" s="133"/>
      <c r="C301" s="175"/>
      <c r="D301" s="149"/>
      <c r="E301" s="175"/>
      <c r="F301" s="149"/>
      <c r="G301" s="17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</row>
    <row r="302" spans="2:44">
      <c r="B302" s="133"/>
      <c r="C302" s="175"/>
      <c r="D302" s="149"/>
      <c r="E302" s="175"/>
      <c r="F302" s="149"/>
      <c r="G302" s="17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</row>
    <row r="303" spans="2:44">
      <c r="B303" s="133"/>
      <c r="C303" s="175"/>
      <c r="D303" s="149"/>
      <c r="E303" s="175"/>
      <c r="F303" s="149"/>
      <c r="G303" s="17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</row>
    <row r="304" spans="2:44">
      <c r="B304" s="133"/>
      <c r="C304" s="175"/>
      <c r="D304" s="149"/>
      <c r="E304" s="175"/>
      <c r="F304" s="149"/>
      <c r="G304" s="17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</row>
    <row r="305" spans="2:44">
      <c r="B305" s="133"/>
      <c r="C305" s="175"/>
      <c r="D305" s="149"/>
      <c r="E305" s="175"/>
      <c r="F305" s="149"/>
      <c r="G305" s="17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</row>
    <row r="306" spans="2:44">
      <c r="B306" s="133"/>
      <c r="C306" s="175"/>
      <c r="D306" s="149"/>
      <c r="E306" s="175"/>
      <c r="F306" s="149"/>
      <c r="G306" s="17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</row>
    <row r="307" spans="2:44">
      <c r="B307" s="133"/>
      <c r="C307" s="175"/>
      <c r="D307" s="149"/>
      <c r="E307" s="175"/>
      <c r="F307" s="149"/>
      <c r="G307" s="17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</row>
    <row r="308" spans="2:44">
      <c r="B308" s="133"/>
      <c r="C308" s="175"/>
      <c r="D308" s="149"/>
      <c r="E308" s="175"/>
      <c r="F308" s="149"/>
      <c r="G308" s="17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</row>
    <row r="309" spans="2:44">
      <c r="B309" s="133"/>
      <c r="C309" s="175"/>
      <c r="D309" s="149"/>
      <c r="E309" s="175"/>
      <c r="F309" s="149"/>
      <c r="G309" s="17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</row>
    <row r="310" spans="2:44">
      <c r="B310" s="133"/>
      <c r="C310" s="175"/>
      <c r="D310" s="149"/>
      <c r="E310" s="175"/>
      <c r="F310" s="149"/>
      <c r="G310" s="17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</row>
    <row r="311" spans="2:44">
      <c r="B311" s="133"/>
      <c r="C311" s="175"/>
      <c r="D311" s="149"/>
      <c r="E311" s="175"/>
      <c r="F311" s="149"/>
      <c r="G311" s="17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</row>
    <row r="312" spans="2:44">
      <c r="B312" s="133"/>
      <c r="C312" s="175"/>
      <c r="D312" s="149"/>
      <c r="E312" s="175"/>
      <c r="F312" s="149"/>
      <c r="G312" s="17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</row>
    <row r="313" spans="2:44">
      <c r="B313" s="133"/>
      <c r="C313" s="175"/>
      <c r="D313" s="149"/>
      <c r="E313" s="175"/>
      <c r="F313" s="149"/>
      <c r="G313" s="17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</row>
    <row r="314" spans="2:44">
      <c r="B314" s="133"/>
      <c r="C314" s="175"/>
      <c r="D314" s="149"/>
      <c r="E314" s="175"/>
      <c r="F314" s="149"/>
      <c r="G314" s="17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</row>
    <row r="315" spans="2:44">
      <c r="B315" s="133"/>
      <c r="C315" s="175"/>
      <c r="D315" s="149"/>
      <c r="E315" s="175"/>
      <c r="F315" s="149"/>
      <c r="G315" s="17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</row>
    <row r="316" spans="2:44">
      <c r="B316" s="133"/>
      <c r="C316" s="175"/>
      <c r="D316" s="149"/>
      <c r="E316" s="175"/>
      <c r="F316" s="149"/>
      <c r="G316" s="17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</row>
    <row r="317" spans="2:44">
      <c r="B317" s="133"/>
      <c r="C317" s="175"/>
      <c r="D317" s="149"/>
      <c r="E317" s="175"/>
      <c r="F317" s="149"/>
      <c r="G317" s="17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</row>
    <row r="318" spans="2:44">
      <c r="B318" s="133"/>
      <c r="C318" s="175"/>
      <c r="D318" s="149"/>
      <c r="E318" s="175"/>
      <c r="F318" s="149"/>
      <c r="G318" s="17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</row>
    <row r="319" spans="2:44">
      <c r="B319" s="133"/>
      <c r="C319" s="175"/>
      <c r="D319" s="149"/>
      <c r="E319" s="175"/>
      <c r="F319" s="149"/>
      <c r="G319" s="17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</row>
    <row r="320" spans="2:44">
      <c r="B320" s="133"/>
      <c r="C320" s="175"/>
      <c r="D320" s="149"/>
      <c r="E320" s="175"/>
      <c r="F320" s="149"/>
      <c r="G320" s="17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</row>
    <row r="321" spans="2:44">
      <c r="B321" s="133"/>
      <c r="C321" s="175"/>
      <c r="D321" s="149"/>
      <c r="E321" s="175"/>
      <c r="F321" s="149"/>
      <c r="G321" s="17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</row>
    <row r="322" spans="2:44">
      <c r="B322" s="133"/>
      <c r="C322" s="175"/>
      <c r="D322" s="149"/>
      <c r="E322" s="175"/>
      <c r="F322" s="149"/>
      <c r="G322" s="17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</row>
    <row r="323" spans="2:44">
      <c r="B323" s="133"/>
      <c r="C323" s="175"/>
      <c r="D323" s="149"/>
      <c r="E323" s="175"/>
      <c r="F323" s="149"/>
      <c r="G323" s="17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</row>
    <row r="324" spans="2:44">
      <c r="B324" s="133"/>
      <c r="C324" s="175"/>
      <c r="D324" s="149"/>
      <c r="E324" s="175"/>
      <c r="F324" s="149"/>
      <c r="G324" s="17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</row>
    <row r="325" spans="2:44">
      <c r="B325" s="133"/>
      <c r="C325" s="175"/>
      <c r="D325" s="149"/>
      <c r="E325" s="175"/>
      <c r="F325" s="149"/>
      <c r="G325" s="17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</row>
    <row r="326" spans="2:44">
      <c r="B326" s="133"/>
      <c r="C326" s="175"/>
      <c r="D326" s="149"/>
      <c r="E326" s="175"/>
      <c r="F326" s="149"/>
      <c r="G326" s="17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</row>
    <row r="327" spans="2:44">
      <c r="B327" s="133"/>
      <c r="C327" s="175"/>
      <c r="D327" s="149"/>
      <c r="E327" s="175"/>
      <c r="F327" s="149"/>
      <c r="G327" s="17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</row>
    <row r="328" spans="2:44">
      <c r="B328" s="133"/>
      <c r="C328" s="175"/>
      <c r="D328" s="149"/>
      <c r="E328" s="175"/>
      <c r="F328" s="149"/>
      <c r="G328" s="17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</row>
    <row r="329" spans="2:44">
      <c r="B329" s="133"/>
      <c r="C329" s="175"/>
      <c r="D329" s="149"/>
      <c r="E329" s="175"/>
      <c r="F329" s="149"/>
      <c r="G329" s="17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</row>
    <row r="330" spans="2:44">
      <c r="B330" s="133"/>
      <c r="C330" s="175"/>
      <c r="D330" s="149"/>
      <c r="E330" s="175"/>
      <c r="F330" s="149"/>
      <c r="G330" s="17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</row>
    <row r="331" spans="2:44">
      <c r="B331" s="133"/>
      <c r="C331" s="175"/>
      <c r="D331" s="149"/>
      <c r="E331" s="175"/>
      <c r="F331" s="149"/>
      <c r="G331" s="17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</row>
    <row r="332" spans="2:44">
      <c r="B332" s="133"/>
      <c r="C332" s="175"/>
      <c r="D332" s="149"/>
      <c r="E332" s="175"/>
      <c r="F332" s="149"/>
      <c r="G332" s="17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</row>
    <row r="333" spans="2:44">
      <c r="B333" s="133"/>
      <c r="C333" s="175"/>
      <c r="D333" s="149"/>
      <c r="E333" s="175"/>
      <c r="F333" s="149"/>
      <c r="G333" s="17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</row>
    <row r="334" spans="2:44">
      <c r="B334" s="133"/>
      <c r="C334" s="175"/>
      <c r="D334" s="149"/>
      <c r="E334" s="175"/>
      <c r="F334" s="149"/>
      <c r="G334" s="17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</row>
    <row r="335" spans="2:44">
      <c r="B335" s="133"/>
      <c r="C335" s="175"/>
      <c r="D335" s="149"/>
      <c r="E335" s="175"/>
      <c r="F335" s="149"/>
      <c r="G335" s="17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</row>
    <row r="336" spans="2:44">
      <c r="B336" s="133"/>
      <c r="C336" s="175"/>
      <c r="D336" s="149"/>
      <c r="E336" s="175"/>
      <c r="F336" s="149"/>
      <c r="G336" s="17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</row>
    <row r="337" spans="2:44">
      <c r="B337" s="133"/>
      <c r="C337" s="175"/>
      <c r="D337" s="149"/>
      <c r="E337" s="175"/>
      <c r="F337" s="149"/>
      <c r="G337" s="17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</row>
    <row r="338" spans="2:44">
      <c r="B338" s="133"/>
      <c r="C338" s="175"/>
      <c r="D338" s="149"/>
      <c r="E338" s="175"/>
      <c r="F338" s="149"/>
      <c r="G338" s="17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</row>
    <row r="339" spans="2:44">
      <c r="B339" s="133"/>
      <c r="C339" s="175"/>
      <c r="D339" s="149"/>
      <c r="E339" s="175"/>
      <c r="F339" s="149"/>
      <c r="G339" s="17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</row>
    <row r="340" spans="2:44">
      <c r="B340" s="133"/>
      <c r="C340" s="175"/>
      <c r="D340" s="149"/>
      <c r="E340" s="175"/>
      <c r="F340" s="149"/>
      <c r="G340" s="17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</row>
    <row r="341" spans="2:44">
      <c r="B341" s="133"/>
      <c r="C341" s="175"/>
      <c r="D341" s="149"/>
      <c r="E341" s="175"/>
      <c r="F341" s="149"/>
      <c r="G341" s="17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</row>
    <row r="342" spans="2:44">
      <c r="B342" s="133"/>
      <c r="C342" s="175"/>
      <c r="D342" s="149"/>
      <c r="E342" s="175"/>
      <c r="F342" s="149"/>
      <c r="G342" s="17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</row>
    <row r="343" spans="2:44">
      <c r="B343" s="133"/>
      <c r="C343" s="175"/>
      <c r="D343" s="149"/>
      <c r="E343" s="175"/>
      <c r="F343" s="149"/>
      <c r="G343" s="17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</row>
    <row r="344" spans="2:44">
      <c r="B344" s="133"/>
      <c r="C344" s="175"/>
      <c r="D344" s="149"/>
      <c r="E344" s="175"/>
      <c r="F344" s="149"/>
      <c r="G344" s="17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</row>
    <row r="345" spans="2:44">
      <c r="B345" s="133"/>
      <c r="C345" s="175"/>
      <c r="D345" s="149"/>
      <c r="E345" s="175"/>
      <c r="F345" s="149"/>
      <c r="G345" s="17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</row>
    <row r="346" spans="2:44">
      <c r="B346" s="133"/>
      <c r="C346" s="175"/>
      <c r="D346" s="149"/>
      <c r="E346" s="175"/>
      <c r="F346" s="149"/>
      <c r="G346" s="17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</row>
    <row r="347" spans="2:44">
      <c r="B347" s="133"/>
      <c r="C347" s="175"/>
      <c r="D347" s="149"/>
      <c r="E347" s="175"/>
      <c r="F347" s="149"/>
      <c r="G347" s="17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</row>
  </sheetData>
  <printOptions horizontalCentered="1" verticalCentered="1"/>
  <pageMargins left="0.18" right="0.18" top="0.18" bottom="0.19" header="0.26" footer="0.26"/>
  <pageSetup scale="80"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X795"/>
  <sheetViews>
    <sheetView workbookViewId="0">
      <pane xSplit="1" ySplit="3" topLeftCell="B97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ColWidth="15.5703125" defaultRowHeight="11.25"/>
  <cols>
    <col min="1" max="1" width="15.5703125" style="13" customWidth="1"/>
    <col min="2" max="81" width="15.5703125" style="1" customWidth="1"/>
    <col min="82" max="82" width="15.5703125" style="52" customWidth="1"/>
    <col min="83" max="91" width="15.5703125" style="1" customWidth="1"/>
    <col min="92" max="138" width="15.5703125" style="52" customWidth="1"/>
    <col min="139" max="150" width="15.5703125" style="1" customWidth="1"/>
    <col min="151" max="151" width="15.5703125" style="52" customWidth="1"/>
    <col min="152" max="16384" width="15.5703125" style="1"/>
  </cols>
  <sheetData>
    <row r="1" spans="1:154" s="90" customFormat="1">
      <c r="A1" s="13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89">
        <v>124</v>
      </c>
      <c r="DU1" s="1">
        <v>125</v>
      </c>
      <c r="DV1" s="1">
        <v>126</v>
      </c>
      <c r="DW1" s="1">
        <v>127</v>
      </c>
      <c r="DX1" s="89">
        <v>128</v>
      </c>
      <c r="DY1" s="1">
        <v>129</v>
      </c>
      <c r="DZ1" s="1">
        <v>130</v>
      </c>
      <c r="EA1" s="1">
        <v>131</v>
      </c>
      <c r="EB1" s="89">
        <v>132</v>
      </c>
      <c r="EC1" s="1">
        <v>133</v>
      </c>
      <c r="ED1" s="89">
        <v>134</v>
      </c>
      <c r="EE1" s="1">
        <v>135</v>
      </c>
      <c r="EF1" s="89">
        <v>136</v>
      </c>
      <c r="EG1" s="1">
        <v>137</v>
      </c>
      <c r="EH1" s="89">
        <v>138</v>
      </c>
      <c r="EI1" s="1">
        <v>139</v>
      </c>
      <c r="EJ1" s="89">
        <v>140</v>
      </c>
      <c r="EK1" s="1">
        <v>141</v>
      </c>
      <c r="EL1" s="89">
        <v>142</v>
      </c>
      <c r="EM1" s="1">
        <v>143</v>
      </c>
      <c r="EN1" s="89">
        <v>144</v>
      </c>
      <c r="EO1" s="1">
        <v>145</v>
      </c>
      <c r="EP1" s="89">
        <v>146</v>
      </c>
      <c r="EQ1" s="1">
        <v>147</v>
      </c>
      <c r="ER1" s="89">
        <v>148</v>
      </c>
      <c r="ES1" s="1">
        <v>149</v>
      </c>
      <c r="ET1" s="89">
        <v>150</v>
      </c>
      <c r="EU1" s="89">
        <v>151</v>
      </c>
      <c r="EV1" s="90">
        <v>152</v>
      </c>
      <c r="EW1" s="90">
        <v>153</v>
      </c>
    </row>
    <row r="2" spans="1:154" s="91" customFormat="1" ht="27" customHeight="1">
      <c r="A2" s="57">
        <v>1000</v>
      </c>
      <c r="B2" s="263" t="s">
        <v>9</v>
      </c>
      <c r="C2" s="264"/>
      <c r="D2" s="264"/>
      <c r="E2" s="265"/>
      <c r="F2" s="266" t="s">
        <v>14</v>
      </c>
      <c r="G2" s="267"/>
      <c r="H2" s="267"/>
      <c r="I2" s="268"/>
      <c r="J2" s="269" t="s">
        <v>82</v>
      </c>
      <c r="K2" s="270"/>
      <c r="L2" s="278" t="s">
        <v>23</v>
      </c>
      <c r="M2" s="278"/>
      <c r="N2" s="278"/>
      <c r="O2" s="28"/>
      <c r="P2" s="271" t="s">
        <v>27</v>
      </c>
      <c r="Q2" s="271"/>
      <c r="R2" s="271"/>
      <c r="S2" s="271"/>
      <c r="T2" s="5"/>
      <c r="U2" s="5"/>
      <c r="V2" s="5"/>
      <c r="W2" s="280" t="s">
        <v>209</v>
      </c>
      <c r="X2" s="281"/>
      <c r="Y2" s="282"/>
      <c r="Z2" s="266" t="s">
        <v>199</v>
      </c>
      <c r="AA2" s="268"/>
      <c r="AB2" s="257" t="s">
        <v>200</v>
      </c>
      <c r="AC2" s="259"/>
      <c r="AD2" s="283" t="s">
        <v>201</v>
      </c>
      <c r="AE2" s="284"/>
      <c r="AF2" s="249" t="s">
        <v>202</v>
      </c>
      <c r="AG2" s="250"/>
      <c r="AH2" s="251" t="s">
        <v>203</v>
      </c>
      <c r="AI2" s="252"/>
      <c r="AJ2" s="253" t="s">
        <v>204</v>
      </c>
      <c r="AK2" s="254"/>
      <c r="AL2" s="54"/>
      <c r="AM2" s="27"/>
      <c r="AN2" s="29"/>
      <c r="AO2" s="29"/>
      <c r="AP2" s="29"/>
      <c r="AQ2" s="279" t="s">
        <v>89</v>
      </c>
      <c r="AR2" s="279"/>
      <c r="AS2" s="279"/>
      <c r="AT2" s="279"/>
      <c r="AU2" s="279"/>
      <c r="AV2" s="279"/>
      <c r="AW2" s="279"/>
      <c r="AX2" s="279"/>
      <c r="AY2" s="279"/>
      <c r="AZ2" s="279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0"/>
      <c r="BM2" s="30"/>
      <c r="BN2" s="271" t="s">
        <v>55</v>
      </c>
      <c r="BO2" s="271"/>
      <c r="BP2" s="271"/>
      <c r="BQ2" s="271"/>
      <c r="BR2" s="257" t="s">
        <v>60</v>
      </c>
      <c r="BS2" s="258"/>
      <c r="BT2" s="258"/>
      <c r="BU2" s="258"/>
      <c r="BV2" s="259"/>
      <c r="BW2" s="255" t="s">
        <v>14</v>
      </c>
      <c r="BX2" s="255"/>
      <c r="BY2" s="255"/>
      <c r="BZ2" s="255"/>
      <c r="CA2" s="255"/>
      <c r="CB2" s="255"/>
      <c r="CC2" s="255"/>
      <c r="CD2" s="260" t="s">
        <v>69</v>
      </c>
      <c r="CE2" s="261"/>
      <c r="CF2" s="261"/>
      <c r="CG2" s="261"/>
      <c r="CH2" s="261"/>
      <c r="CI2" s="261"/>
      <c r="CJ2" s="262"/>
      <c r="CK2" s="256" t="s">
        <v>71</v>
      </c>
      <c r="CL2" s="256"/>
      <c r="CM2" s="256"/>
      <c r="CN2" s="246" t="s">
        <v>9</v>
      </c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8"/>
      <c r="DD2" s="87"/>
      <c r="DE2" s="87"/>
      <c r="DF2" s="87"/>
      <c r="DG2" s="87"/>
      <c r="DH2" s="87"/>
      <c r="DI2" s="246" t="s">
        <v>10</v>
      </c>
      <c r="DJ2" s="247"/>
      <c r="DK2" s="247"/>
      <c r="DL2" s="247"/>
      <c r="DM2" s="247"/>
      <c r="DN2" s="247"/>
      <c r="DO2" s="247"/>
      <c r="DP2" s="247"/>
      <c r="DQ2" s="247"/>
      <c r="DR2" s="247"/>
      <c r="DS2" s="247"/>
      <c r="DT2" s="248"/>
      <c r="DU2" s="275" t="s">
        <v>279</v>
      </c>
      <c r="DV2" s="276"/>
      <c r="DW2" s="276"/>
      <c r="DX2" s="276"/>
      <c r="DY2" s="276"/>
      <c r="DZ2" s="276"/>
      <c r="EA2" s="276"/>
      <c r="EB2" s="276"/>
      <c r="EC2" s="277"/>
      <c r="ED2" s="272" t="s">
        <v>111</v>
      </c>
      <c r="EE2" s="273"/>
      <c r="EF2" s="273"/>
      <c r="EG2" s="273"/>
      <c r="EH2" s="273"/>
      <c r="EI2" s="273"/>
      <c r="EJ2" s="274"/>
      <c r="EK2" s="257" t="s">
        <v>279</v>
      </c>
      <c r="EL2" s="258"/>
      <c r="EM2" s="258"/>
      <c r="EN2" s="258"/>
      <c r="EO2" s="258"/>
      <c r="EP2" s="258"/>
      <c r="EQ2" s="258"/>
      <c r="ER2" s="258"/>
      <c r="ES2" s="258"/>
      <c r="ET2" s="259"/>
      <c r="EU2" s="112" t="s">
        <v>278</v>
      </c>
      <c r="EV2" s="30"/>
    </row>
    <row r="3" spans="1:154" s="92" customFormat="1" ht="33.75">
      <c r="A3" s="32"/>
      <c r="B3" s="2" t="s">
        <v>10</v>
      </c>
      <c r="C3" s="2" t="s">
        <v>11</v>
      </c>
      <c r="D3" s="2" t="s">
        <v>12</v>
      </c>
      <c r="E3" s="2" t="s">
        <v>81</v>
      </c>
      <c r="F3" s="3" t="s">
        <v>15</v>
      </c>
      <c r="G3" s="3" t="s">
        <v>16</v>
      </c>
      <c r="H3" s="3" t="s">
        <v>17</v>
      </c>
      <c r="I3" s="3" t="s">
        <v>18</v>
      </c>
      <c r="J3" s="33" t="s">
        <v>21</v>
      </c>
      <c r="K3" s="33" t="s">
        <v>22</v>
      </c>
      <c r="L3" s="9" t="s">
        <v>0</v>
      </c>
      <c r="M3" s="9" t="s">
        <v>24</v>
      </c>
      <c r="N3" s="9" t="s">
        <v>25</v>
      </c>
      <c r="O3" s="7" t="s">
        <v>26</v>
      </c>
      <c r="P3" s="8" t="s">
        <v>83</v>
      </c>
      <c r="Q3" s="8" t="s">
        <v>29</v>
      </c>
      <c r="R3" s="8" t="s">
        <v>30</v>
      </c>
      <c r="S3" s="8" t="s">
        <v>31</v>
      </c>
      <c r="T3" s="6" t="s">
        <v>32</v>
      </c>
      <c r="U3" s="6" t="s">
        <v>34</v>
      </c>
      <c r="V3" s="6" t="s">
        <v>35</v>
      </c>
      <c r="W3" s="53" t="s">
        <v>134</v>
      </c>
      <c r="X3" s="53" t="s">
        <v>131</v>
      </c>
      <c r="Y3" s="53" t="s">
        <v>218</v>
      </c>
      <c r="Z3" s="3" t="s">
        <v>217</v>
      </c>
      <c r="AA3" s="3" t="s">
        <v>206</v>
      </c>
      <c r="AB3" s="7" t="s">
        <v>207</v>
      </c>
      <c r="AC3" s="7" t="s">
        <v>208</v>
      </c>
      <c r="AD3" s="55" t="s">
        <v>210</v>
      </c>
      <c r="AE3" s="55" t="s">
        <v>211</v>
      </c>
      <c r="AF3" s="6" t="s">
        <v>166</v>
      </c>
      <c r="AG3" s="6" t="s">
        <v>212</v>
      </c>
      <c r="AH3" s="4" t="s">
        <v>213</v>
      </c>
      <c r="AI3" s="4" t="s">
        <v>214</v>
      </c>
      <c r="AJ3" s="56" t="s">
        <v>215</v>
      </c>
      <c r="AK3" s="56" t="s">
        <v>216</v>
      </c>
      <c r="AL3" s="55" t="s">
        <v>205</v>
      </c>
      <c r="AM3" s="4" t="s">
        <v>33</v>
      </c>
      <c r="AN3" s="3" t="s">
        <v>36</v>
      </c>
      <c r="AO3" s="3" t="s">
        <v>37</v>
      </c>
      <c r="AP3" s="3" t="s">
        <v>38</v>
      </c>
      <c r="AQ3" s="4" t="s">
        <v>40</v>
      </c>
      <c r="AR3" s="4" t="s">
        <v>91</v>
      </c>
      <c r="AS3" s="4" t="s">
        <v>41</v>
      </c>
      <c r="AT3" s="4" t="s">
        <v>42</v>
      </c>
      <c r="AU3" s="4" t="s">
        <v>43</v>
      </c>
      <c r="AV3" s="4" t="s">
        <v>44</v>
      </c>
      <c r="AW3" s="4" t="s">
        <v>75</v>
      </c>
      <c r="AX3" s="4" t="s">
        <v>84</v>
      </c>
      <c r="AY3" s="4" t="s">
        <v>45</v>
      </c>
      <c r="AZ3" s="4" t="s">
        <v>46</v>
      </c>
      <c r="BA3" s="10" t="s">
        <v>47</v>
      </c>
      <c r="BB3" s="10" t="s">
        <v>48</v>
      </c>
      <c r="BC3" s="10" t="s">
        <v>123</v>
      </c>
      <c r="BD3" s="10" t="s">
        <v>124</v>
      </c>
      <c r="BE3" s="10" t="s">
        <v>125</v>
      </c>
      <c r="BF3" s="10" t="s">
        <v>126</v>
      </c>
      <c r="BG3" s="10" t="s">
        <v>127</v>
      </c>
      <c r="BH3" s="10" t="s">
        <v>49</v>
      </c>
      <c r="BI3" s="10" t="s">
        <v>85</v>
      </c>
      <c r="BJ3" s="10" t="s">
        <v>51</v>
      </c>
      <c r="BK3" s="10" t="s">
        <v>52</v>
      </c>
      <c r="BL3" s="9" t="s">
        <v>53</v>
      </c>
      <c r="BM3" s="9" t="s">
        <v>54</v>
      </c>
      <c r="BN3" s="8" t="s">
        <v>56</v>
      </c>
      <c r="BO3" s="8" t="s">
        <v>57</v>
      </c>
      <c r="BP3" s="8" t="s">
        <v>58</v>
      </c>
      <c r="BQ3" s="8" t="s">
        <v>59</v>
      </c>
      <c r="BR3" s="7" t="s">
        <v>61</v>
      </c>
      <c r="BS3" s="7" t="s">
        <v>62</v>
      </c>
      <c r="BT3" s="7" t="s">
        <v>63</v>
      </c>
      <c r="BU3" s="7" t="s">
        <v>64</v>
      </c>
      <c r="BV3" s="7" t="s">
        <v>65</v>
      </c>
      <c r="BW3" s="6" t="s">
        <v>66</v>
      </c>
      <c r="BX3" s="6" t="s">
        <v>86</v>
      </c>
      <c r="BY3" s="6" t="s">
        <v>87</v>
      </c>
      <c r="BZ3" s="6" t="s">
        <v>88</v>
      </c>
      <c r="CA3" s="6" t="s">
        <v>67</v>
      </c>
      <c r="CB3" s="6" t="s">
        <v>68</v>
      </c>
      <c r="CC3" s="6" t="s">
        <v>65</v>
      </c>
      <c r="CD3" s="58" t="s">
        <v>242</v>
      </c>
      <c r="CE3" s="11" t="s">
        <v>70</v>
      </c>
      <c r="CF3" s="11" t="s">
        <v>76</v>
      </c>
      <c r="CG3" s="11" t="s">
        <v>77</v>
      </c>
      <c r="CH3" s="11" t="s">
        <v>78</v>
      </c>
      <c r="CI3" s="11" t="s">
        <v>79</v>
      </c>
      <c r="CJ3" s="11" t="s">
        <v>80</v>
      </c>
      <c r="CK3" s="2" t="s">
        <v>72</v>
      </c>
      <c r="CL3" s="2" t="s">
        <v>73</v>
      </c>
      <c r="CM3" s="2" t="s">
        <v>74</v>
      </c>
      <c r="CN3" s="86" t="s">
        <v>176</v>
      </c>
      <c r="CO3" s="86" t="s">
        <v>288</v>
      </c>
      <c r="CP3" s="86" t="s">
        <v>289</v>
      </c>
      <c r="CQ3" s="86" t="s">
        <v>290</v>
      </c>
      <c r="CR3" s="86" t="s">
        <v>53</v>
      </c>
      <c r="CS3" s="86" t="s">
        <v>54</v>
      </c>
      <c r="CT3" s="86" t="s">
        <v>291</v>
      </c>
      <c r="CU3" s="86" t="s">
        <v>292</v>
      </c>
      <c r="CV3" s="86" t="s">
        <v>293</v>
      </c>
      <c r="CW3" s="86" t="s">
        <v>238</v>
      </c>
      <c r="CX3" s="86" t="s">
        <v>42</v>
      </c>
      <c r="CY3" s="86" t="s">
        <v>294</v>
      </c>
      <c r="CZ3" s="86" t="s">
        <v>44</v>
      </c>
      <c r="DA3" s="86" t="s">
        <v>75</v>
      </c>
      <c r="DB3" s="86" t="s">
        <v>84</v>
      </c>
      <c r="DC3" s="86" t="s">
        <v>295</v>
      </c>
      <c r="DD3" s="88" t="s">
        <v>36</v>
      </c>
      <c r="DE3" s="88" t="s">
        <v>296</v>
      </c>
      <c r="DF3" s="88" t="s">
        <v>223</v>
      </c>
      <c r="DG3" s="88" t="s">
        <v>222</v>
      </c>
      <c r="DH3" s="88" t="s">
        <v>38</v>
      </c>
      <c r="DI3" s="86" t="s">
        <v>297</v>
      </c>
      <c r="DJ3" s="86" t="s">
        <v>131</v>
      </c>
      <c r="DK3" s="86" t="s">
        <v>9</v>
      </c>
      <c r="DL3" s="86" t="s">
        <v>268</v>
      </c>
      <c r="DM3" s="86" t="s">
        <v>270</v>
      </c>
      <c r="DN3" s="86" t="s">
        <v>298</v>
      </c>
      <c r="DO3" s="86" t="s">
        <v>299</v>
      </c>
      <c r="DP3" s="86" t="s">
        <v>300</v>
      </c>
      <c r="DQ3" s="86" t="s">
        <v>274</v>
      </c>
      <c r="DR3" s="86" t="s">
        <v>301</v>
      </c>
      <c r="DS3" s="86" t="s">
        <v>302</v>
      </c>
      <c r="DT3" s="86" t="s">
        <v>265</v>
      </c>
      <c r="DU3" s="79" t="s">
        <v>254</v>
      </c>
      <c r="DV3" s="79" t="s">
        <v>252</v>
      </c>
      <c r="DW3" s="79" t="s">
        <v>253</v>
      </c>
      <c r="DX3" s="79" t="s">
        <v>247</v>
      </c>
      <c r="DY3" s="79" t="s">
        <v>248</v>
      </c>
      <c r="DZ3" s="79" t="s">
        <v>249</v>
      </c>
      <c r="EA3" s="79" t="s">
        <v>303</v>
      </c>
      <c r="EB3" s="79" t="s">
        <v>251</v>
      </c>
      <c r="EC3" s="79" t="s">
        <v>255</v>
      </c>
      <c r="ED3" s="100" t="s">
        <v>304</v>
      </c>
      <c r="EE3" s="100" t="s">
        <v>305</v>
      </c>
      <c r="EF3" s="100" t="s">
        <v>306</v>
      </c>
      <c r="EG3" s="100" t="s">
        <v>307</v>
      </c>
      <c r="EH3" s="100" t="s">
        <v>308</v>
      </c>
      <c r="EI3" s="9" t="s">
        <v>309</v>
      </c>
      <c r="EJ3" s="9" t="s">
        <v>310</v>
      </c>
      <c r="EK3" s="7" t="s">
        <v>311</v>
      </c>
      <c r="EL3" s="7" t="s">
        <v>312</v>
      </c>
      <c r="EM3" s="7" t="s">
        <v>282</v>
      </c>
      <c r="EN3" s="7" t="s">
        <v>235</v>
      </c>
      <c r="EO3" s="7" t="s">
        <v>236</v>
      </c>
      <c r="EP3" s="7" t="s">
        <v>237</v>
      </c>
      <c r="EQ3" s="7" t="s">
        <v>238</v>
      </c>
      <c r="ER3" s="7" t="s">
        <v>239</v>
      </c>
      <c r="ES3" s="7" t="s">
        <v>240</v>
      </c>
      <c r="ET3" s="7" t="s">
        <v>241</v>
      </c>
      <c r="EU3" s="86" t="s">
        <v>173</v>
      </c>
      <c r="EV3" s="9" t="s">
        <v>219</v>
      </c>
      <c r="EW3" s="92" t="s">
        <v>316</v>
      </c>
      <c r="EX3" s="92" t="s">
        <v>317</v>
      </c>
    </row>
    <row r="4" spans="1:154" s="90" customFormat="1">
      <c r="A4" s="20">
        <v>36465</v>
      </c>
      <c r="B4" s="14">
        <v>292636</v>
      </c>
      <c r="C4" s="14">
        <v>295042</v>
      </c>
      <c r="D4" s="14">
        <v>997947</v>
      </c>
      <c r="E4" s="14">
        <v>504495</v>
      </c>
      <c r="F4" s="14">
        <v>693063</v>
      </c>
      <c r="G4" s="14">
        <v>58500</v>
      </c>
      <c r="H4" s="14">
        <v>167853</v>
      </c>
      <c r="I4" s="14" t="s">
        <v>244</v>
      </c>
      <c r="J4" s="14">
        <v>1654100</v>
      </c>
      <c r="K4" s="14">
        <v>63000</v>
      </c>
      <c r="L4" s="14">
        <v>700000</v>
      </c>
      <c r="M4" s="14">
        <v>288506</v>
      </c>
      <c r="N4" s="14">
        <v>91000</v>
      </c>
      <c r="O4" s="14">
        <v>0</v>
      </c>
      <c r="P4" s="14">
        <v>456032</v>
      </c>
      <c r="Q4" s="14">
        <v>662655</v>
      </c>
      <c r="R4" s="14">
        <v>2700017</v>
      </c>
      <c r="S4" s="14">
        <v>1854850</v>
      </c>
      <c r="T4" s="14">
        <f>VLOOKUP($A4,[2]Data!$A$1:$AH$15000,34,0)</f>
        <v>644979</v>
      </c>
      <c r="U4" s="14">
        <v>166841</v>
      </c>
      <c r="V4" s="14">
        <v>59499</v>
      </c>
      <c r="W4" s="14">
        <v>63669</v>
      </c>
      <c r="X4" s="14">
        <v>53434</v>
      </c>
      <c r="Y4" s="14">
        <v>321516</v>
      </c>
      <c r="Z4" s="14">
        <v>299383</v>
      </c>
      <c r="AA4" s="14">
        <v>314784</v>
      </c>
      <c r="AB4" s="14">
        <v>69100</v>
      </c>
      <c r="AC4" s="14">
        <v>126729</v>
      </c>
      <c r="AD4" s="14">
        <v>81753</v>
      </c>
      <c r="AE4" s="14">
        <v>50944</v>
      </c>
      <c r="AF4" s="14">
        <v>67714</v>
      </c>
      <c r="AG4" s="14">
        <v>134063</v>
      </c>
      <c r="AH4" s="14">
        <v>195141</v>
      </c>
      <c r="AI4" s="14">
        <v>308778</v>
      </c>
      <c r="AJ4" s="14">
        <v>10085</v>
      </c>
      <c r="AK4" s="14">
        <v>121310</v>
      </c>
      <c r="AL4" s="14">
        <v>935441</v>
      </c>
      <c r="AM4" s="14">
        <v>62006</v>
      </c>
      <c r="AN4" s="14">
        <v>0</v>
      </c>
      <c r="AO4" s="14">
        <v>0</v>
      </c>
      <c r="AP4" s="14">
        <v>190068</v>
      </c>
      <c r="AQ4" s="14">
        <v>0</v>
      </c>
      <c r="AR4" s="14">
        <v>0</v>
      </c>
      <c r="AS4" s="14">
        <v>-29790</v>
      </c>
      <c r="AT4" s="14">
        <v>-23932</v>
      </c>
      <c r="AU4" s="14">
        <v>-53087</v>
      </c>
      <c r="AV4" s="14">
        <v>-7547</v>
      </c>
      <c r="AW4" s="14">
        <v>-38388</v>
      </c>
      <c r="AX4" s="14">
        <v>126362</v>
      </c>
      <c r="AY4" s="14">
        <v>-60421</v>
      </c>
      <c r="AZ4" s="14">
        <v>0</v>
      </c>
      <c r="BA4" s="14">
        <v>184193</v>
      </c>
      <c r="BB4" s="14">
        <v>182223</v>
      </c>
      <c r="BC4" s="14">
        <v>0</v>
      </c>
      <c r="BD4" s="14">
        <v>30002</v>
      </c>
      <c r="BE4" s="14">
        <v>12500</v>
      </c>
      <c r="BF4" s="14">
        <v>0</v>
      </c>
      <c r="BG4" s="14">
        <v>56303</v>
      </c>
      <c r="BH4" s="14">
        <v>422564</v>
      </c>
      <c r="BI4" s="14">
        <v>1040308</v>
      </c>
      <c r="BJ4" s="14">
        <v>0</v>
      </c>
      <c r="BK4" s="14">
        <v>991252</v>
      </c>
      <c r="BL4" s="14">
        <v>0</v>
      </c>
      <c r="BM4" s="14">
        <v>0</v>
      </c>
      <c r="BN4" s="14">
        <v>133277</v>
      </c>
      <c r="BO4" s="14">
        <v>180000</v>
      </c>
      <c r="BP4" s="14">
        <v>0</v>
      </c>
      <c r="BQ4" s="14">
        <v>313277</v>
      </c>
      <c r="BR4" s="14">
        <v>144301</v>
      </c>
      <c r="BS4" s="14">
        <v>36712</v>
      </c>
      <c r="BT4" s="14">
        <v>0</v>
      </c>
      <c r="BU4" s="14">
        <v>184048</v>
      </c>
      <c r="BV4" s="14">
        <v>-355071</v>
      </c>
      <c r="BW4" s="14">
        <v>20000</v>
      </c>
      <c r="BX4" s="14">
        <v>0</v>
      </c>
      <c r="BY4" s="14">
        <v>36512</v>
      </c>
      <c r="BZ4" s="14">
        <v>9987</v>
      </c>
      <c r="CA4" s="14">
        <v>36004</v>
      </c>
      <c r="CB4" s="14">
        <v>39910</v>
      </c>
      <c r="CC4" s="14">
        <v>-125560</v>
      </c>
      <c r="CD4" s="52">
        <v>896202</v>
      </c>
      <c r="CE4" s="14">
        <v>2376200</v>
      </c>
      <c r="CF4" s="14">
        <v>10500</v>
      </c>
      <c r="CG4" s="14">
        <v>81800</v>
      </c>
      <c r="CH4" s="14">
        <v>36400</v>
      </c>
      <c r="CI4" s="14">
        <v>33615</v>
      </c>
      <c r="CJ4" s="14" t="s">
        <v>244</v>
      </c>
      <c r="CK4" s="14">
        <v>337438</v>
      </c>
      <c r="CL4" s="14">
        <v>51974</v>
      </c>
      <c r="CM4" s="14">
        <v>283200</v>
      </c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U4" s="89">
        <v>179436</v>
      </c>
    </row>
    <row r="5" spans="1:154">
      <c r="A5" s="20">
        <v>36466</v>
      </c>
      <c r="B5" s="14">
        <v>281863</v>
      </c>
      <c r="C5" s="14">
        <v>325843</v>
      </c>
      <c r="D5" s="14">
        <v>934934</v>
      </c>
      <c r="E5" s="14">
        <v>503532</v>
      </c>
      <c r="F5" s="14">
        <v>758250</v>
      </c>
      <c r="G5" s="14">
        <v>27767</v>
      </c>
      <c r="H5" s="14">
        <v>194277</v>
      </c>
      <c r="I5" s="14" t="s">
        <v>244</v>
      </c>
      <c r="J5" s="14">
        <v>1755200</v>
      </c>
      <c r="K5" s="14">
        <v>65000</v>
      </c>
      <c r="L5" s="14">
        <v>700000</v>
      </c>
      <c r="M5" s="14">
        <v>244717</v>
      </c>
      <c r="N5" s="14">
        <v>111000</v>
      </c>
      <c r="O5" s="14">
        <v>0</v>
      </c>
      <c r="P5" s="14">
        <v>465009</v>
      </c>
      <c r="Q5" s="14">
        <v>675009</v>
      </c>
      <c r="R5" s="14">
        <v>2697304</v>
      </c>
      <c r="S5" s="14">
        <v>1965286</v>
      </c>
      <c r="T5" s="14">
        <f>VLOOKUP($A5,[2]Data!$A$1:$AH$15000,34,0)</f>
        <v>701607</v>
      </c>
      <c r="U5" s="14">
        <v>163255</v>
      </c>
      <c r="V5" s="14">
        <v>59499</v>
      </c>
      <c r="W5" s="14">
        <v>56412</v>
      </c>
      <c r="X5" s="14">
        <v>88752</v>
      </c>
      <c r="Y5" s="14">
        <v>325192</v>
      </c>
      <c r="Z5" s="14">
        <v>330792</v>
      </c>
      <c r="AA5" s="14">
        <v>287723</v>
      </c>
      <c r="AB5" s="14">
        <v>63608</v>
      </c>
      <c r="AC5" s="14">
        <v>124740</v>
      </c>
      <c r="AD5" s="14">
        <v>80021</v>
      </c>
      <c r="AE5" s="14">
        <v>44500</v>
      </c>
      <c r="AF5" s="14">
        <v>76551</v>
      </c>
      <c r="AG5" s="14">
        <v>142260</v>
      </c>
      <c r="AH5" s="14">
        <v>195367</v>
      </c>
      <c r="AI5" s="14">
        <v>325475</v>
      </c>
      <c r="AJ5" s="14">
        <v>10085</v>
      </c>
      <c r="AK5" s="14">
        <v>118044</v>
      </c>
      <c r="AL5" s="14">
        <v>930634</v>
      </c>
      <c r="AM5" s="14">
        <v>80964</v>
      </c>
      <c r="AN5" s="14">
        <v>0</v>
      </c>
      <c r="AO5" s="14">
        <v>4312</v>
      </c>
      <c r="AP5" s="14">
        <v>186878</v>
      </c>
      <c r="AQ5" s="14">
        <v>0</v>
      </c>
      <c r="AR5" s="14">
        <v>0</v>
      </c>
      <c r="AS5" s="14">
        <v>-17692</v>
      </c>
      <c r="AT5" s="14">
        <v>-29025</v>
      </c>
      <c r="AU5" s="14">
        <v>-53087</v>
      </c>
      <c r="AV5" s="14">
        <v>-7588</v>
      </c>
      <c r="AW5" s="14">
        <v>-37956</v>
      </c>
      <c r="AX5" s="14">
        <v>131251</v>
      </c>
      <c r="AY5" s="14">
        <v>-40122</v>
      </c>
      <c r="AZ5" s="14">
        <v>0</v>
      </c>
      <c r="BA5" s="14">
        <v>217561</v>
      </c>
      <c r="BB5" s="14">
        <v>173830</v>
      </c>
      <c r="BC5" s="14">
        <v>0</v>
      </c>
      <c r="BD5" s="14">
        <v>35139</v>
      </c>
      <c r="BE5" s="14">
        <v>15000</v>
      </c>
      <c r="BF5" s="14">
        <v>0</v>
      </c>
      <c r="BG5" s="14">
        <v>57519</v>
      </c>
      <c r="BH5" s="14">
        <v>296909</v>
      </c>
      <c r="BI5" s="14">
        <v>931569</v>
      </c>
      <c r="BJ5" s="14">
        <v>0</v>
      </c>
      <c r="BK5" s="14">
        <v>935463</v>
      </c>
      <c r="BL5" s="14">
        <v>0</v>
      </c>
      <c r="BM5" s="14">
        <v>0</v>
      </c>
      <c r="BN5" s="14">
        <v>159190</v>
      </c>
      <c r="BO5" s="14">
        <v>180000</v>
      </c>
      <c r="BP5" s="14">
        <v>0</v>
      </c>
      <c r="BQ5" s="14">
        <v>339190</v>
      </c>
      <c r="BR5" s="14">
        <v>102473</v>
      </c>
      <c r="BS5" s="14">
        <v>63450</v>
      </c>
      <c r="BT5" s="14">
        <v>28746</v>
      </c>
      <c r="BU5" s="14">
        <v>67030</v>
      </c>
      <c r="BV5" s="14">
        <v>-296633</v>
      </c>
      <c r="BW5" s="14">
        <v>6000</v>
      </c>
      <c r="BX5" s="14">
        <v>0</v>
      </c>
      <c r="BY5" s="14">
        <v>36512</v>
      </c>
      <c r="BZ5" s="14">
        <v>9987</v>
      </c>
      <c r="CA5" s="14">
        <v>49728</v>
      </c>
      <c r="CB5" s="14">
        <v>40110</v>
      </c>
      <c r="CC5" s="14">
        <v>-141712</v>
      </c>
      <c r="CD5" s="52">
        <v>953251</v>
      </c>
      <c r="CE5" s="14">
        <v>2487700</v>
      </c>
      <c r="CF5" s="14">
        <v>9900</v>
      </c>
      <c r="CG5" s="14">
        <v>81800</v>
      </c>
      <c r="CH5" s="14">
        <v>36400</v>
      </c>
      <c r="CI5" s="14">
        <v>40999</v>
      </c>
      <c r="CJ5" s="14" t="s">
        <v>244</v>
      </c>
      <c r="CK5" s="14">
        <v>330719</v>
      </c>
      <c r="CL5" s="14">
        <v>44693</v>
      </c>
      <c r="CM5" s="14">
        <v>328600</v>
      </c>
      <c r="EU5" s="89">
        <v>186859</v>
      </c>
    </row>
    <row r="6" spans="1:154">
      <c r="A6" s="20">
        <v>36467</v>
      </c>
      <c r="B6" s="14">
        <v>246022</v>
      </c>
      <c r="C6" s="14">
        <v>319024</v>
      </c>
      <c r="D6" s="14">
        <v>985542</v>
      </c>
      <c r="E6" s="14">
        <v>516829</v>
      </c>
      <c r="F6" s="14">
        <v>736965</v>
      </c>
      <c r="G6" s="14">
        <v>30000</v>
      </c>
      <c r="H6" s="14">
        <v>197167</v>
      </c>
      <c r="I6" s="14" t="s">
        <v>244</v>
      </c>
      <c r="J6" s="14">
        <v>1762100</v>
      </c>
      <c r="K6" s="14">
        <v>81200</v>
      </c>
      <c r="L6" s="14">
        <v>700000</v>
      </c>
      <c r="M6" s="14">
        <v>355556</v>
      </c>
      <c r="N6" s="14">
        <v>96000</v>
      </c>
      <c r="O6" s="14">
        <v>0</v>
      </c>
      <c r="P6" s="14">
        <v>456135</v>
      </c>
      <c r="Q6" s="14">
        <v>675009</v>
      </c>
      <c r="R6" s="14">
        <v>2708522</v>
      </c>
      <c r="S6" s="14">
        <v>1944189</v>
      </c>
      <c r="T6" s="14">
        <f>VLOOKUP($A6,[2]Data!$A$1:$AH$15000,34,0)</f>
        <v>663485</v>
      </c>
      <c r="U6" s="14">
        <v>175170</v>
      </c>
      <c r="V6" s="14">
        <v>59499</v>
      </c>
      <c r="W6" s="14">
        <v>56331</v>
      </c>
      <c r="X6" s="14">
        <v>80876</v>
      </c>
      <c r="Y6" s="14">
        <v>327789</v>
      </c>
      <c r="Z6" s="14">
        <v>312842</v>
      </c>
      <c r="AA6" s="14">
        <v>294007</v>
      </c>
      <c r="AB6" s="14">
        <v>91340</v>
      </c>
      <c r="AC6" s="14">
        <v>112568</v>
      </c>
      <c r="AD6" s="14">
        <v>84822</v>
      </c>
      <c r="AE6" s="14">
        <v>45675</v>
      </c>
      <c r="AF6" s="14">
        <v>79135</v>
      </c>
      <c r="AG6" s="14">
        <v>139806</v>
      </c>
      <c r="AH6" s="14">
        <v>200195</v>
      </c>
      <c r="AI6" s="14">
        <v>326280</v>
      </c>
      <c r="AJ6" s="14">
        <v>10085</v>
      </c>
      <c r="AK6" s="14">
        <v>121207</v>
      </c>
      <c r="AL6" s="14">
        <v>901046</v>
      </c>
      <c r="AM6" s="14">
        <v>63532</v>
      </c>
      <c r="AN6" s="14">
        <v>0</v>
      </c>
      <c r="AO6" s="14">
        <v>1000</v>
      </c>
      <c r="AP6" s="14">
        <v>164133</v>
      </c>
      <c r="AQ6" s="14">
        <v>0</v>
      </c>
      <c r="AR6" s="14">
        <v>0</v>
      </c>
      <c r="AS6" s="14">
        <v>-46979</v>
      </c>
      <c r="AT6" s="14">
        <v>-37048</v>
      </c>
      <c r="AU6" s="14">
        <v>-53087</v>
      </c>
      <c r="AV6" s="14">
        <v>-7556</v>
      </c>
      <c r="AW6" s="14">
        <v>-73039</v>
      </c>
      <c r="AX6" s="14">
        <v>174005</v>
      </c>
      <c r="AY6" s="14">
        <v>-36518</v>
      </c>
      <c r="AZ6" s="14">
        <v>0</v>
      </c>
      <c r="BA6" s="14">
        <v>264095</v>
      </c>
      <c r="BB6" s="14">
        <v>251624</v>
      </c>
      <c r="BC6" s="14">
        <v>0</v>
      </c>
      <c r="BD6" s="14">
        <v>35139</v>
      </c>
      <c r="BE6" s="14">
        <v>15000</v>
      </c>
      <c r="BF6" s="14">
        <v>972</v>
      </c>
      <c r="BG6" s="14">
        <v>57755</v>
      </c>
      <c r="BH6" s="14">
        <v>304626</v>
      </c>
      <c r="BI6" s="14">
        <v>922713</v>
      </c>
      <c r="BJ6" s="14">
        <v>0</v>
      </c>
      <c r="BK6" s="14">
        <v>920188</v>
      </c>
      <c r="BL6" s="14">
        <v>0</v>
      </c>
      <c r="BM6" s="14">
        <v>0</v>
      </c>
      <c r="BN6" s="14">
        <v>159018</v>
      </c>
      <c r="BO6" s="14">
        <v>180000</v>
      </c>
      <c r="BP6" s="14">
        <v>0</v>
      </c>
      <c r="BQ6" s="14">
        <v>339018</v>
      </c>
      <c r="BR6" s="14">
        <v>130159</v>
      </c>
      <c r="BS6" s="14">
        <v>60848</v>
      </c>
      <c r="BT6" s="14">
        <v>26956</v>
      </c>
      <c r="BU6" s="14">
        <v>92307</v>
      </c>
      <c r="BV6" s="14">
        <v>-305002</v>
      </c>
      <c r="BW6" s="14">
        <v>5000</v>
      </c>
      <c r="BX6" s="14">
        <v>9940</v>
      </c>
      <c r="BY6" s="14">
        <v>36512</v>
      </c>
      <c r="BZ6" s="14">
        <v>9986</v>
      </c>
      <c r="CA6" s="14">
        <v>81973</v>
      </c>
      <c r="CB6" s="14">
        <v>11613</v>
      </c>
      <c r="CC6" s="14">
        <v>-148739</v>
      </c>
      <c r="CD6" s="52">
        <v>923662</v>
      </c>
      <c r="CE6" s="14">
        <v>2536000</v>
      </c>
      <c r="CF6" s="14">
        <v>14800</v>
      </c>
      <c r="CG6" s="14">
        <v>81800</v>
      </c>
      <c r="CH6" s="14">
        <v>36400</v>
      </c>
      <c r="CI6" s="14">
        <v>40943</v>
      </c>
      <c r="CJ6" s="14" t="s">
        <v>244</v>
      </c>
      <c r="CK6" s="14">
        <v>336312</v>
      </c>
      <c r="CL6" s="14">
        <v>25080</v>
      </c>
      <c r="CM6" s="14">
        <v>309400</v>
      </c>
      <c r="EU6" s="89">
        <v>154212</v>
      </c>
    </row>
    <row r="7" spans="1:154">
      <c r="A7" s="20">
        <v>36468</v>
      </c>
      <c r="B7" s="14">
        <v>231199</v>
      </c>
      <c r="C7" s="14">
        <v>340025</v>
      </c>
      <c r="D7" s="14">
        <v>1047482</v>
      </c>
      <c r="E7" s="14">
        <v>461588</v>
      </c>
      <c r="F7" s="14">
        <v>722369</v>
      </c>
      <c r="G7" s="14">
        <v>31107</v>
      </c>
      <c r="H7" s="14">
        <v>203041</v>
      </c>
      <c r="I7" s="14" t="s">
        <v>244</v>
      </c>
      <c r="J7" s="14">
        <v>1744500</v>
      </c>
      <c r="K7" s="14">
        <v>71700</v>
      </c>
      <c r="L7" s="14">
        <v>700000</v>
      </c>
      <c r="M7" s="14">
        <v>355556</v>
      </c>
      <c r="N7" s="14">
        <v>91000</v>
      </c>
      <c r="O7" s="14">
        <v>0</v>
      </c>
      <c r="P7" s="14">
        <v>462044</v>
      </c>
      <c r="Q7" s="14">
        <v>663943</v>
      </c>
      <c r="R7" s="14">
        <v>2662511</v>
      </c>
      <c r="S7" s="14">
        <v>1860682</v>
      </c>
      <c r="T7" s="14">
        <f>VLOOKUP($A7,[2]Data!$A$1:$AH$15000,34,0)</f>
        <v>642369</v>
      </c>
      <c r="U7" s="14">
        <v>175111</v>
      </c>
      <c r="V7" s="14">
        <v>56565</v>
      </c>
      <c r="W7" s="14">
        <v>62131</v>
      </c>
      <c r="X7" s="14">
        <v>81422</v>
      </c>
      <c r="Y7" s="14">
        <v>339837</v>
      </c>
      <c r="Z7" s="14">
        <v>299764</v>
      </c>
      <c r="AA7" s="14">
        <v>319747</v>
      </c>
      <c r="AB7" s="14">
        <v>77969</v>
      </c>
      <c r="AC7" s="14">
        <v>119343</v>
      </c>
      <c r="AD7" s="14">
        <v>82588</v>
      </c>
      <c r="AE7" s="14">
        <v>49372</v>
      </c>
      <c r="AF7" s="14">
        <v>79309</v>
      </c>
      <c r="AG7" s="14">
        <v>134338</v>
      </c>
      <c r="AH7" s="14">
        <v>203335</v>
      </c>
      <c r="AI7" s="14">
        <v>307342</v>
      </c>
      <c r="AJ7" s="14">
        <v>1841</v>
      </c>
      <c r="AK7" s="14">
        <v>131031</v>
      </c>
      <c r="AL7" s="14">
        <v>869983</v>
      </c>
      <c r="AM7" s="14">
        <v>52008</v>
      </c>
      <c r="AN7" s="14">
        <v>0</v>
      </c>
      <c r="AO7" s="14">
        <v>1000</v>
      </c>
      <c r="AP7" s="14">
        <v>155598</v>
      </c>
      <c r="AQ7" s="14">
        <v>0</v>
      </c>
      <c r="AR7" s="14">
        <v>0</v>
      </c>
      <c r="AS7" s="14">
        <v>-16848</v>
      </c>
      <c r="AT7" s="14">
        <v>-35575</v>
      </c>
      <c r="AU7" s="14">
        <v>-53087</v>
      </c>
      <c r="AV7" s="14">
        <v>-7596</v>
      </c>
      <c r="AW7" s="14">
        <v>-76287</v>
      </c>
      <c r="AX7" s="14">
        <v>176244</v>
      </c>
      <c r="AY7" s="14">
        <v>-37268</v>
      </c>
      <c r="AZ7" s="14">
        <v>0</v>
      </c>
      <c r="BA7" s="14">
        <v>224355</v>
      </c>
      <c r="BB7" s="14">
        <v>223373</v>
      </c>
      <c r="BC7" s="14">
        <v>0</v>
      </c>
      <c r="BD7" s="14">
        <v>35122</v>
      </c>
      <c r="BE7" s="14">
        <v>15000</v>
      </c>
      <c r="BF7" s="14">
        <v>0</v>
      </c>
      <c r="BG7" s="14">
        <v>58035</v>
      </c>
      <c r="BH7" s="14">
        <v>369793</v>
      </c>
      <c r="BI7" s="14">
        <v>996921</v>
      </c>
      <c r="BJ7" s="14">
        <v>0</v>
      </c>
      <c r="BK7" s="14">
        <v>979158</v>
      </c>
      <c r="BL7" s="14">
        <v>0</v>
      </c>
      <c r="BM7" s="14">
        <v>0</v>
      </c>
      <c r="BN7" s="14">
        <v>165343</v>
      </c>
      <c r="BO7" s="14">
        <v>180000</v>
      </c>
      <c r="BP7" s="14">
        <v>0</v>
      </c>
      <c r="BQ7" s="14">
        <v>345343</v>
      </c>
      <c r="BR7" s="14">
        <v>125904</v>
      </c>
      <c r="BS7" s="14">
        <v>54855</v>
      </c>
      <c r="BT7" s="14">
        <v>25955</v>
      </c>
      <c r="BU7" s="14">
        <v>91391</v>
      </c>
      <c r="BV7" s="14">
        <v>-292013</v>
      </c>
      <c r="BW7" s="14">
        <v>15000</v>
      </c>
      <c r="BX7" s="14">
        <v>0</v>
      </c>
      <c r="BY7" s="14">
        <v>33878</v>
      </c>
      <c r="BZ7" s="14">
        <v>14887</v>
      </c>
      <c r="CA7" s="14">
        <v>66254</v>
      </c>
      <c r="CB7" s="14">
        <v>29164</v>
      </c>
      <c r="CC7" s="14">
        <v>-158976</v>
      </c>
      <c r="CD7" s="52">
        <v>980009</v>
      </c>
      <c r="CE7" s="14">
        <v>2488600</v>
      </c>
      <c r="CF7" s="14">
        <v>14800</v>
      </c>
      <c r="CG7" s="14">
        <v>81800</v>
      </c>
      <c r="CH7" s="14">
        <v>36400</v>
      </c>
      <c r="CI7" s="14">
        <v>37377</v>
      </c>
      <c r="CJ7" s="14" t="s">
        <v>244</v>
      </c>
      <c r="CK7" s="14">
        <v>329724</v>
      </c>
      <c r="CL7" s="14">
        <v>32058</v>
      </c>
      <c r="CM7" s="14">
        <v>294000</v>
      </c>
      <c r="EU7" s="89">
        <v>163231</v>
      </c>
    </row>
    <row r="8" spans="1:154">
      <c r="A8" s="20">
        <v>36469</v>
      </c>
      <c r="B8" s="14">
        <v>219374</v>
      </c>
      <c r="C8" s="14">
        <v>332373</v>
      </c>
      <c r="D8" s="14">
        <v>1007075</v>
      </c>
      <c r="E8" s="14">
        <v>459423</v>
      </c>
      <c r="F8" s="14">
        <v>729233</v>
      </c>
      <c r="G8" s="14">
        <v>27509</v>
      </c>
      <c r="H8" s="14">
        <v>199373</v>
      </c>
      <c r="I8" s="14" t="s">
        <v>244</v>
      </c>
      <c r="J8" s="14">
        <v>1746300</v>
      </c>
      <c r="K8" s="14">
        <v>72400</v>
      </c>
      <c r="R8" s="14">
        <v>2626678</v>
      </c>
      <c r="T8" s="14">
        <f>VLOOKUP($A8,[2]Data!$A$1:$AH$15000,34,0)</f>
        <v>688501</v>
      </c>
      <c r="V8" s="14">
        <v>49719</v>
      </c>
      <c r="W8" s="14" t="s">
        <v>244</v>
      </c>
      <c r="X8" s="14">
        <v>76044</v>
      </c>
      <c r="Y8" s="14">
        <v>324867</v>
      </c>
      <c r="Z8" s="14">
        <v>328119</v>
      </c>
      <c r="AA8" s="14">
        <v>287084</v>
      </c>
      <c r="AB8" s="14">
        <v>63608</v>
      </c>
      <c r="AC8" s="14">
        <v>132983</v>
      </c>
      <c r="AD8" s="14">
        <v>81127</v>
      </c>
      <c r="AE8" s="14">
        <v>46812</v>
      </c>
      <c r="AF8" s="14">
        <v>83318</v>
      </c>
      <c r="AG8" s="14">
        <v>134265</v>
      </c>
      <c r="AH8" s="14">
        <v>211682</v>
      </c>
      <c r="AI8" s="14">
        <v>290456</v>
      </c>
      <c r="AJ8" s="14">
        <v>13085</v>
      </c>
      <c r="AK8" s="14">
        <v>116037</v>
      </c>
      <c r="AL8" s="14">
        <v>892969</v>
      </c>
      <c r="AM8" s="14">
        <v>4275</v>
      </c>
      <c r="BA8" s="14">
        <v>215565</v>
      </c>
      <c r="BC8" s="14">
        <v>0</v>
      </c>
      <c r="BD8" s="14">
        <v>35122</v>
      </c>
      <c r="BE8" s="14">
        <v>15000</v>
      </c>
      <c r="BF8" s="14">
        <v>0</v>
      </c>
      <c r="BH8" s="14">
        <v>361051</v>
      </c>
      <c r="BI8" s="14">
        <v>1015531</v>
      </c>
      <c r="BJ8" s="14">
        <v>0</v>
      </c>
      <c r="BR8" s="14">
        <v>115619</v>
      </c>
      <c r="BS8" s="14">
        <v>39121</v>
      </c>
      <c r="BT8" s="14">
        <v>25782</v>
      </c>
      <c r="BU8" s="14">
        <v>92631</v>
      </c>
      <c r="BW8" s="14">
        <v>6942</v>
      </c>
      <c r="BX8" s="14">
        <v>0</v>
      </c>
      <c r="BY8" s="14">
        <v>36512</v>
      </c>
      <c r="BZ8" s="14">
        <v>14986</v>
      </c>
      <c r="CA8" s="14">
        <v>48523</v>
      </c>
      <c r="CB8" s="14">
        <v>31350</v>
      </c>
      <c r="CD8" s="52">
        <v>959930</v>
      </c>
      <c r="CE8" s="14">
        <v>2478700</v>
      </c>
      <c r="CF8" s="14">
        <v>24600</v>
      </c>
      <c r="CG8" s="14">
        <v>81800</v>
      </c>
      <c r="CH8" s="14">
        <v>36400</v>
      </c>
      <c r="CJ8" s="14" t="s">
        <v>244</v>
      </c>
      <c r="CK8" s="14">
        <v>319758</v>
      </c>
      <c r="CL8" s="14">
        <v>8845</v>
      </c>
      <c r="CM8" s="14">
        <v>309000</v>
      </c>
      <c r="EU8" s="89">
        <v>160473</v>
      </c>
    </row>
    <row r="9" spans="1:154">
      <c r="A9" s="20">
        <v>36470</v>
      </c>
      <c r="B9" s="14">
        <v>196428</v>
      </c>
      <c r="C9" s="14">
        <v>214872</v>
      </c>
      <c r="D9" s="14">
        <v>981589</v>
      </c>
      <c r="E9" s="14">
        <v>538388</v>
      </c>
      <c r="F9" s="14">
        <v>718623</v>
      </c>
      <c r="G9" s="14">
        <v>20000</v>
      </c>
      <c r="H9" s="14">
        <v>194421</v>
      </c>
      <c r="I9" s="14" t="s">
        <v>244</v>
      </c>
      <c r="J9" s="14">
        <v>1743700</v>
      </c>
      <c r="K9" s="14">
        <v>47900</v>
      </c>
      <c r="R9" s="14">
        <v>2542133</v>
      </c>
      <c r="T9" s="14">
        <f>VLOOKUP($A9,[2]Data!$A$1:$AH$15000,34,0)</f>
        <v>704606</v>
      </c>
      <c r="V9" s="14">
        <v>49719</v>
      </c>
      <c r="W9" s="14" t="s">
        <v>244</v>
      </c>
      <c r="X9" s="14">
        <v>72351</v>
      </c>
      <c r="Y9" s="14">
        <v>322207</v>
      </c>
      <c r="Z9" s="14">
        <v>326174</v>
      </c>
      <c r="AA9" s="14">
        <v>278355</v>
      </c>
      <c r="AB9" s="14">
        <v>78651</v>
      </c>
      <c r="AC9" s="14">
        <v>127723</v>
      </c>
      <c r="AD9" s="14">
        <v>85688</v>
      </c>
      <c r="AE9" s="14">
        <v>44724</v>
      </c>
      <c r="AF9" s="14">
        <v>76035</v>
      </c>
      <c r="AG9" s="14">
        <v>107684</v>
      </c>
      <c r="AH9" s="14">
        <v>247764</v>
      </c>
      <c r="AI9" s="14">
        <v>278488</v>
      </c>
      <c r="AJ9" s="14">
        <v>10085</v>
      </c>
      <c r="AK9" s="14">
        <v>114583</v>
      </c>
      <c r="AL9" s="14">
        <v>888789</v>
      </c>
      <c r="AM9" s="14">
        <v>-81025</v>
      </c>
      <c r="BA9" s="14">
        <v>276519</v>
      </c>
      <c r="BC9" s="14">
        <v>5000</v>
      </c>
      <c r="BD9" s="14">
        <v>35122</v>
      </c>
      <c r="BE9" s="14">
        <v>14993</v>
      </c>
      <c r="BF9" s="14">
        <v>0</v>
      </c>
      <c r="BH9" s="14">
        <v>277477</v>
      </c>
      <c r="BI9" s="14">
        <v>861632</v>
      </c>
      <c r="BJ9" s="14">
        <v>0</v>
      </c>
      <c r="BR9" s="14">
        <v>137485</v>
      </c>
      <c r="BS9" s="14">
        <v>48696</v>
      </c>
      <c r="BT9" s="14">
        <v>13059</v>
      </c>
      <c r="BU9" s="14">
        <v>122406</v>
      </c>
      <c r="BW9" s="14">
        <v>48999</v>
      </c>
      <c r="BX9" s="14">
        <v>15000</v>
      </c>
      <c r="BY9" s="14">
        <v>36512</v>
      </c>
      <c r="BZ9" s="14">
        <v>25293</v>
      </c>
      <c r="CA9" s="14">
        <v>40991</v>
      </c>
      <c r="CB9" s="14">
        <v>33133</v>
      </c>
      <c r="CD9" s="52">
        <v>1028834</v>
      </c>
      <c r="CE9" s="14">
        <v>2451700</v>
      </c>
      <c r="CF9" s="14">
        <v>19700</v>
      </c>
      <c r="CG9" s="14">
        <v>81800</v>
      </c>
      <c r="CH9" s="14">
        <v>36400</v>
      </c>
      <c r="CJ9" s="14" t="s">
        <v>244</v>
      </c>
      <c r="CK9" s="14">
        <v>312508</v>
      </c>
      <c r="CL9" s="14">
        <v>26166</v>
      </c>
      <c r="CM9" s="14">
        <v>284700</v>
      </c>
      <c r="EU9" s="89">
        <v>216440</v>
      </c>
    </row>
    <row r="10" spans="1:154">
      <c r="A10" s="20">
        <v>36471</v>
      </c>
      <c r="B10" s="14">
        <v>212381</v>
      </c>
      <c r="C10" s="14">
        <v>238239</v>
      </c>
      <c r="D10" s="14">
        <v>1000843</v>
      </c>
      <c r="E10" s="14">
        <v>538388</v>
      </c>
      <c r="F10" s="14">
        <v>741959</v>
      </c>
      <c r="G10" s="14">
        <v>20000</v>
      </c>
      <c r="H10" s="14">
        <v>181084</v>
      </c>
      <c r="I10" s="14" t="s">
        <v>244</v>
      </c>
      <c r="J10" s="14">
        <v>1658000</v>
      </c>
      <c r="K10" s="14">
        <v>46000</v>
      </c>
      <c r="R10" s="14">
        <v>2585520</v>
      </c>
      <c r="T10" s="14">
        <f>VLOOKUP($A10,[2]Data!$A$1:$AH$15000,34,0)</f>
        <v>714319</v>
      </c>
      <c r="V10" s="14">
        <v>49719</v>
      </c>
      <c r="W10" s="14" t="s">
        <v>244</v>
      </c>
      <c r="X10" s="14">
        <v>62005</v>
      </c>
      <c r="Y10" s="14">
        <v>326154</v>
      </c>
      <c r="Z10" s="14">
        <v>334380</v>
      </c>
      <c r="AA10" s="14">
        <v>278641</v>
      </c>
      <c r="AB10" s="14">
        <v>77968</v>
      </c>
      <c r="AC10" s="14">
        <v>126541</v>
      </c>
      <c r="AD10" s="14">
        <v>82921</v>
      </c>
      <c r="AE10" s="14">
        <v>47578</v>
      </c>
      <c r="AF10" s="14">
        <v>71940</v>
      </c>
      <c r="AG10" s="14">
        <v>113950</v>
      </c>
      <c r="AH10" s="14">
        <v>229739</v>
      </c>
      <c r="AI10" s="14">
        <v>297500</v>
      </c>
      <c r="AJ10" s="14">
        <v>29617</v>
      </c>
      <c r="AK10" s="14">
        <v>105106</v>
      </c>
      <c r="AL10" s="14">
        <v>895152</v>
      </c>
      <c r="AM10" s="14">
        <v>-57067</v>
      </c>
      <c r="BA10" s="14">
        <v>276051</v>
      </c>
      <c r="BC10" s="14">
        <v>5000</v>
      </c>
      <c r="BD10" s="14">
        <v>35122</v>
      </c>
      <c r="BE10" s="14">
        <v>14993</v>
      </c>
      <c r="BF10" s="14">
        <v>0</v>
      </c>
      <c r="BH10" s="14">
        <v>278071</v>
      </c>
      <c r="BI10" s="14">
        <v>871262</v>
      </c>
      <c r="BJ10" s="14">
        <v>0</v>
      </c>
      <c r="BR10" s="14">
        <v>132982</v>
      </c>
      <c r="BS10" s="14">
        <v>48696</v>
      </c>
      <c r="BT10" s="14">
        <v>13059</v>
      </c>
      <c r="BU10" s="14">
        <v>121212</v>
      </c>
      <c r="BW10" s="14">
        <v>48999</v>
      </c>
      <c r="BX10" s="14">
        <v>15000</v>
      </c>
      <c r="BY10" s="14">
        <v>36512</v>
      </c>
      <c r="BZ10" s="14">
        <v>25293</v>
      </c>
      <c r="CA10" s="14">
        <v>40465</v>
      </c>
      <c r="CB10" s="14">
        <v>33133</v>
      </c>
      <c r="CD10" s="52">
        <v>1060158</v>
      </c>
      <c r="CE10" s="14">
        <v>2368300</v>
      </c>
      <c r="CF10" s="14">
        <v>19700</v>
      </c>
      <c r="CG10" s="14">
        <v>81800</v>
      </c>
      <c r="CH10" s="14">
        <v>36400</v>
      </c>
      <c r="CJ10" s="14" t="s">
        <v>244</v>
      </c>
      <c r="CK10" s="14">
        <v>310947</v>
      </c>
      <c r="CL10" s="14">
        <v>23566</v>
      </c>
      <c r="CM10" s="14">
        <v>285700</v>
      </c>
      <c r="EU10" s="89">
        <v>209511</v>
      </c>
    </row>
    <row r="11" spans="1:154">
      <c r="A11" s="20">
        <v>36472</v>
      </c>
      <c r="B11" s="14">
        <v>284305</v>
      </c>
      <c r="C11" s="14">
        <v>253205</v>
      </c>
      <c r="D11" s="14">
        <v>1005096</v>
      </c>
      <c r="E11" s="14">
        <v>538924</v>
      </c>
      <c r="F11" s="14">
        <v>722347</v>
      </c>
      <c r="G11" s="14">
        <v>30000</v>
      </c>
      <c r="H11" s="14">
        <v>190696</v>
      </c>
      <c r="I11" s="14" t="s">
        <v>244</v>
      </c>
      <c r="J11" s="14">
        <v>1735000</v>
      </c>
      <c r="K11" s="14">
        <v>49200</v>
      </c>
      <c r="R11" s="14">
        <v>2675846</v>
      </c>
      <c r="T11" s="14">
        <f>VLOOKUP($A11,[2]Data!$A$1:$AH$15000,34,0)</f>
        <v>694697</v>
      </c>
      <c r="V11" s="14">
        <v>49719</v>
      </c>
      <c r="W11" s="14" t="s">
        <v>244</v>
      </c>
      <c r="X11" s="14">
        <v>77090</v>
      </c>
      <c r="Y11" s="14">
        <v>328508</v>
      </c>
      <c r="Z11" s="14">
        <v>317315</v>
      </c>
      <c r="AA11" s="14">
        <v>295346</v>
      </c>
      <c r="AB11" s="14">
        <v>77969</v>
      </c>
      <c r="AC11" s="14">
        <v>121823</v>
      </c>
      <c r="AD11" s="14">
        <v>77113</v>
      </c>
      <c r="AE11" s="14">
        <v>50398</v>
      </c>
      <c r="AF11" s="14">
        <v>79803</v>
      </c>
      <c r="AG11" s="14">
        <v>118628</v>
      </c>
      <c r="AH11" s="14">
        <v>221267</v>
      </c>
      <c r="AI11" s="14">
        <v>297117</v>
      </c>
      <c r="AJ11" s="14">
        <v>29619</v>
      </c>
      <c r="AK11" s="14">
        <v>113444</v>
      </c>
      <c r="AL11" s="14">
        <v>941571</v>
      </c>
      <c r="AM11" s="14">
        <v>-2942</v>
      </c>
      <c r="BA11" s="14">
        <v>277213</v>
      </c>
      <c r="BC11" s="14">
        <v>5000</v>
      </c>
      <c r="BD11" s="14">
        <v>35122</v>
      </c>
      <c r="BE11" s="14">
        <v>15000</v>
      </c>
      <c r="BF11" s="14">
        <v>0</v>
      </c>
      <c r="BH11" s="14">
        <v>276954</v>
      </c>
      <c r="BI11" s="14">
        <v>881284</v>
      </c>
      <c r="BJ11" s="14">
        <v>0</v>
      </c>
      <c r="BR11" s="14">
        <v>124980</v>
      </c>
      <c r="BS11" s="14">
        <v>48696</v>
      </c>
      <c r="BT11" s="14">
        <v>13058</v>
      </c>
      <c r="BU11" s="14">
        <v>118831</v>
      </c>
      <c r="BW11" s="14">
        <v>48999</v>
      </c>
      <c r="BX11" s="14">
        <v>15000</v>
      </c>
      <c r="BY11" s="14">
        <v>36512</v>
      </c>
      <c r="BZ11" s="14">
        <v>25288</v>
      </c>
      <c r="CA11" s="14">
        <v>25465</v>
      </c>
      <c r="CB11" s="14">
        <v>33133</v>
      </c>
      <c r="CD11" s="52">
        <v>1035146</v>
      </c>
      <c r="CE11" s="14">
        <v>2437200</v>
      </c>
      <c r="CF11" s="14">
        <v>19700</v>
      </c>
      <c r="CG11" s="14">
        <v>81800</v>
      </c>
      <c r="CH11" s="14">
        <v>40400</v>
      </c>
      <c r="CJ11" s="14" t="s">
        <v>244</v>
      </c>
      <c r="CK11" s="14">
        <v>311415</v>
      </c>
      <c r="CL11" s="14">
        <v>24582</v>
      </c>
      <c r="CM11" s="14">
        <v>285400</v>
      </c>
      <c r="EU11" s="89">
        <v>217090</v>
      </c>
    </row>
    <row r="12" spans="1:154">
      <c r="A12" s="20">
        <v>36473</v>
      </c>
      <c r="B12" s="14">
        <v>233078</v>
      </c>
      <c r="C12" s="14">
        <v>305083</v>
      </c>
      <c r="D12" s="14">
        <v>976744</v>
      </c>
      <c r="E12" s="14">
        <v>538924</v>
      </c>
      <c r="F12" s="14">
        <v>737726</v>
      </c>
      <c r="G12" s="14">
        <v>27422</v>
      </c>
      <c r="H12" s="14">
        <v>194999</v>
      </c>
      <c r="I12" s="14" t="s">
        <v>244</v>
      </c>
      <c r="J12" s="14">
        <v>1756900</v>
      </c>
      <c r="K12" s="14">
        <v>71800</v>
      </c>
      <c r="R12" s="14">
        <v>2712458</v>
      </c>
      <c r="T12" s="14">
        <f>VLOOKUP($A12,[2]Data!$A$1:$AH$15000,34,0)</f>
        <v>680412</v>
      </c>
      <c r="V12" s="14">
        <v>59499</v>
      </c>
      <c r="W12" s="14" t="s">
        <v>244</v>
      </c>
      <c r="X12" s="14">
        <v>88132</v>
      </c>
      <c r="Y12" s="14">
        <v>332090</v>
      </c>
      <c r="Z12" s="14">
        <v>307119</v>
      </c>
      <c r="AA12" s="14">
        <v>305683</v>
      </c>
      <c r="AB12" s="14">
        <v>63677</v>
      </c>
      <c r="AC12" s="14">
        <v>119508</v>
      </c>
      <c r="AD12" s="14">
        <v>77060</v>
      </c>
      <c r="AE12" s="14">
        <v>43482</v>
      </c>
      <c r="AF12" s="14">
        <v>74836</v>
      </c>
      <c r="AG12" s="14">
        <v>138106</v>
      </c>
      <c r="AH12" s="14">
        <v>202410</v>
      </c>
      <c r="AI12" s="14">
        <v>304003</v>
      </c>
      <c r="AJ12" s="14">
        <v>29624</v>
      </c>
      <c r="AK12" s="14">
        <v>114866</v>
      </c>
      <c r="AL12" s="14">
        <v>931869</v>
      </c>
      <c r="AM12" s="14">
        <v>-59205</v>
      </c>
      <c r="BA12" s="14">
        <v>212296</v>
      </c>
      <c r="BC12" s="14">
        <v>0</v>
      </c>
      <c r="BD12" s="14">
        <v>35122</v>
      </c>
      <c r="BE12" s="14">
        <v>15000</v>
      </c>
      <c r="BF12" s="14">
        <v>0</v>
      </c>
      <c r="BH12" s="14">
        <v>323180</v>
      </c>
      <c r="BI12" s="14">
        <v>875837</v>
      </c>
      <c r="BJ12" s="14">
        <v>0</v>
      </c>
      <c r="BR12" s="14">
        <v>127626</v>
      </c>
      <c r="BS12" s="14">
        <v>42027</v>
      </c>
      <c r="BT12" s="14">
        <v>28721</v>
      </c>
      <c r="BU12" s="14">
        <v>133406</v>
      </c>
      <c r="BW12" s="14">
        <v>28265</v>
      </c>
      <c r="BX12" s="14">
        <v>0</v>
      </c>
      <c r="BY12" s="14">
        <v>36512</v>
      </c>
      <c r="BZ12" s="14">
        <v>20089</v>
      </c>
      <c r="CA12" s="14">
        <v>46202</v>
      </c>
      <c r="CB12" s="14">
        <v>36285</v>
      </c>
      <c r="CD12" s="52">
        <v>993766</v>
      </c>
      <c r="CE12" s="14">
        <v>2435600</v>
      </c>
      <c r="CF12" s="14">
        <v>19700</v>
      </c>
      <c r="CG12" s="14">
        <v>64000</v>
      </c>
      <c r="CH12" s="14">
        <v>40400</v>
      </c>
      <c r="CJ12" s="14">
        <v>0</v>
      </c>
      <c r="CK12" s="14">
        <v>315002</v>
      </c>
      <c r="CL12" s="14">
        <v>64407</v>
      </c>
      <c r="CM12" s="14">
        <v>251100</v>
      </c>
      <c r="EU12" s="89">
        <v>166898</v>
      </c>
    </row>
    <row r="13" spans="1:154">
      <c r="A13" s="20">
        <v>36474</v>
      </c>
      <c r="B13" s="14">
        <v>256356</v>
      </c>
      <c r="C13" s="14">
        <v>324721</v>
      </c>
      <c r="D13" s="14">
        <v>908980</v>
      </c>
      <c r="E13" s="14">
        <v>538388</v>
      </c>
      <c r="F13" s="14">
        <v>756039</v>
      </c>
      <c r="G13" s="14">
        <v>59315</v>
      </c>
      <c r="H13" s="14">
        <v>0</v>
      </c>
      <c r="I13" s="14">
        <v>7780</v>
      </c>
      <c r="J13" s="14">
        <v>1788700</v>
      </c>
      <c r="K13" s="14">
        <v>78000</v>
      </c>
      <c r="R13" s="14">
        <v>2740171</v>
      </c>
      <c r="T13" s="14">
        <f>VLOOKUP($A13,[2]Data!$A$1:$AH$15000,34,0)</f>
        <v>605137</v>
      </c>
      <c r="V13" s="14">
        <v>56565</v>
      </c>
      <c r="W13" s="14" t="s">
        <v>244</v>
      </c>
      <c r="X13" s="14">
        <v>91624</v>
      </c>
      <c r="Y13" s="14">
        <v>321952</v>
      </c>
      <c r="Z13" s="14">
        <v>258531</v>
      </c>
      <c r="AA13" s="14">
        <v>322439</v>
      </c>
      <c r="AB13" s="14">
        <v>77162</v>
      </c>
      <c r="AC13" s="14">
        <v>124457</v>
      </c>
      <c r="AD13" s="14">
        <v>86306</v>
      </c>
      <c r="AE13" s="14">
        <v>43523</v>
      </c>
      <c r="AF13" s="14">
        <v>84437</v>
      </c>
      <c r="AG13" s="14">
        <v>128554</v>
      </c>
      <c r="AH13" s="14">
        <v>186901</v>
      </c>
      <c r="AI13" s="14">
        <v>338438</v>
      </c>
      <c r="AJ13" s="14">
        <v>21380</v>
      </c>
      <c r="AK13" s="14">
        <v>120013</v>
      </c>
      <c r="AL13" s="14">
        <v>864702</v>
      </c>
      <c r="AM13" s="14">
        <v>73599</v>
      </c>
      <c r="BA13" s="14">
        <v>215675</v>
      </c>
      <c r="BC13" s="14">
        <v>0</v>
      </c>
      <c r="BD13" s="14">
        <v>35122</v>
      </c>
      <c r="BE13" s="14">
        <v>15000</v>
      </c>
      <c r="BF13" s="14">
        <v>0</v>
      </c>
      <c r="BH13" s="14">
        <v>325248</v>
      </c>
      <c r="BI13" s="14">
        <v>832595</v>
      </c>
      <c r="BJ13" s="14">
        <v>0</v>
      </c>
      <c r="BR13" s="14">
        <v>127006</v>
      </c>
      <c r="BS13" s="14">
        <v>34170</v>
      </c>
      <c r="BT13" s="14">
        <v>49771</v>
      </c>
      <c r="BU13" s="14">
        <v>151017</v>
      </c>
      <c r="BW13" s="14">
        <v>29999</v>
      </c>
      <c r="BX13" s="14">
        <v>19500</v>
      </c>
      <c r="BY13" s="14">
        <v>36512</v>
      </c>
      <c r="BZ13" s="14">
        <v>35089</v>
      </c>
      <c r="CA13" s="14">
        <v>75545</v>
      </c>
      <c r="CB13" s="14">
        <v>43046</v>
      </c>
      <c r="CD13" s="52">
        <v>950510</v>
      </c>
      <c r="CE13" s="14">
        <v>2446500</v>
      </c>
      <c r="CF13" s="14">
        <v>9900</v>
      </c>
      <c r="CG13" s="14">
        <v>66400</v>
      </c>
      <c r="CH13" s="14">
        <v>40400</v>
      </c>
      <c r="CJ13" s="14">
        <v>0</v>
      </c>
      <c r="CK13" s="14">
        <v>322147</v>
      </c>
      <c r="CL13" s="14">
        <v>83464</v>
      </c>
      <c r="CM13" s="14">
        <v>249500</v>
      </c>
      <c r="EU13" s="89">
        <v>167420</v>
      </c>
    </row>
    <row r="14" spans="1:154">
      <c r="A14" s="20">
        <v>36475</v>
      </c>
      <c r="B14" s="14">
        <v>257696</v>
      </c>
      <c r="C14" s="14">
        <v>309941</v>
      </c>
      <c r="D14" s="14">
        <v>911284</v>
      </c>
      <c r="E14" s="14">
        <v>538924</v>
      </c>
      <c r="F14" s="14">
        <v>756791</v>
      </c>
      <c r="G14" s="14">
        <v>70000</v>
      </c>
      <c r="H14" s="14">
        <v>0</v>
      </c>
      <c r="I14" s="14">
        <v>6277</v>
      </c>
      <c r="J14" s="14">
        <v>1788700</v>
      </c>
      <c r="K14" s="14">
        <v>78000</v>
      </c>
      <c r="R14" s="14">
        <v>2747227</v>
      </c>
      <c r="T14" s="14">
        <f>VLOOKUP($A14,[2]Data!$A$1:$AH$15000,34,0)</f>
        <v>636847</v>
      </c>
      <c r="V14" s="14">
        <v>53631</v>
      </c>
      <c r="W14" s="14" t="s">
        <v>244</v>
      </c>
      <c r="X14" s="14">
        <v>110002</v>
      </c>
      <c r="Y14" s="14">
        <v>299676</v>
      </c>
      <c r="Z14" s="14">
        <v>288097</v>
      </c>
      <c r="AA14" s="14">
        <v>313354</v>
      </c>
      <c r="AB14" s="14">
        <v>64652</v>
      </c>
      <c r="AC14" s="14">
        <v>115002</v>
      </c>
      <c r="AD14" s="14">
        <v>86468</v>
      </c>
      <c r="AE14" s="14">
        <v>42291</v>
      </c>
      <c r="AF14" s="14">
        <v>73567</v>
      </c>
      <c r="AG14" s="14">
        <v>127962</v>
      </c>
      <c r="AH14" s="14">
        <v>202005</v>
      </c>
      <c r="AI14" s="14">
        <v>310054</v>
      </c>
      <c r="AJ14" s="14">
        <v>21380</v>
      </c>
      <c r="AK14" s="14">
        <v>117464</v>
      </c>
      <c r="AL14" s="14">
        <v>942539</v>
      </c>
      <c r="AM14" s="14">
        <v>85840</v>
      </c>
      <c r="BA14" s="14">
        <v>219157</v>
      </c>
      <c r="BC14" s="14">
        <v>0</v>
      </c>
      <c r="BD14" s="14">
        <v>35122</v>
      </c>
      <c r="BE14" s="14">
        <v>15000</v>
      </c>
      <c r="BF14" s="14">
        <v>0</v>
      </c>
      <c r="BH14" s="14">
        <v>318003</v>
      </c>
      <c r="BI14" s="14">
        <v>850429</v>
      </c>
      <c r="BJ14" s="14">
        <v>77985</v>
      </c>
      <c r="BR14" s="14">
        <v>115465</v>
      </c>
      <c r="BS14" s="14">
        <v>100500</v>
      </c>
      <c r="BT14" s="14">
        <v>65956</v>
      </c>
      <c r="BU14" s="14">
        <v>177818</v>
      </c>
      <c r="BW14" s="14">
        <v>43390</v>
      </c>
      <c r="BX14" s="14">
        <v>24939</v>
      </c>
      <c r="BY14" s="14">
        <v>36512</v>
      </c>
      <c r="BZ14" s="14">
        <v>60089</v>
      </c>
      <c r="CA14" s="14">
        <v>44559</v>
      </c>
      <c r="CB14" s="14">
        <v>66189</v>
      </c>
      <c r="CD14" s="52">
        <v>916164</v>
      </c>
      <c r="CE14" s="14">
        <v>2446500</v>
      </c>
      <c r="CF14" s="14">
        <v>9900</v>
      </c>
      <c r="CG14" s="14">
        <v>66400</v>
      </c>
      <c r="CH14" s="14">
        <v>40400</v>
      </c>
      <c r="CJ14" s="14">
        <v>0</v>
      </c>
      <c r="CK14" s="14">
        <v>322255</v>
      </c>
      <c r="CL14" s="14">
        <v>167089</v>
      </c>
      <c r="CM14" s="14">
        <v>255100</v>
      </c>
      <c r="EU14" s="89">
        <v>161128</v>
      </c>
    </row>
    <row r="15" spans="1:154">
      <c r="A15" s="20">
        <v>36476</v>
      </c>
      <c r="B15" s="14">
        <v>298185</v>
      </c>
      <c r="C15" s="14">
        <v>340666</v>
      </c>
      <c r="D15" s="14">
        <v>913061</v>
      </c>
      <c r="E15" s="14">
        <v>538388</v>
      </c>
      <c r="F15" s="14">
        <v>757537</v>
      </c>
      <c r="G15" s="14">
        <v>80000</v>
      </c>
      <c r="H15" s="14">
        <v>0</v>
      </c>
      <c r="I15" s="14">
        <v>5360</v>
      </c>
      <c r="J15" s="14">
        <v>1817200</v>
      </c>
      <c r="K15" s="14">
        <v>51600</v>
      </c>
      <c r="R15" s="14">
        <v>2722782</v>
      </c>
      <c r="T15" s="14">
        <f>VLOOKUP($A15,[2]Data!$A$1:$AH$15000,34,0)</f>
        <v>639230</v>
      </c>
      <c r="V15" s="14">
        <v>56565</v>
      </c>
      <c r="W15" s="14" t="s">
        <v>244</v>
      </c>
      <c r="X15" s="14">
        <v>104810</v>
      </c>
      <c r="Y15" s="14">
        <v>309082</v>
      </c>
      <c r="Z15" s="14">
        <v>290899</v>
      </c>
      <c r="AA15" s="14">
        <v>309382</v>
      </c>
      <c r="AB15" s="14">
        <v>96969</v>
      </c>
      <c r="AC15" s="14">
        <v>95828</v>
      </c>
      <c r="AD15" s="14">
        <v>104810</v>
      </c>
      <c r="AE15" s="14">
        <v>43394</v>
      </c>
      <c r="AF15" s="14">
        <v>59473</v>
      </c>
      <c r="AG15" s="14">
        <v>132684</v>
      </c>
      <c r="AH15" s="14">
        <v>193025</v>
      </c>
      <c r="AI15" s="14">
        <v>327182</v>
      </c>
      <c r="AJ15" s="14">
        <v>21380</v>
      </c>
      <c r="AK15" s="14">
        <v>116823</v>
      </c>
      <c r="AL15" s="14">
        <v>897157</v>
      </c>
      <c r="AM15" s="14">
        <v>55845</v>
      </c>
      <c r="BA15" s="14">
        <v>205221</v>
      </c>
      <c r="BC15" s="14">
        <v>0</v>
      </c>
      <c r="BD15" s="14">
        <v>35122</v>
      </c>
      <c r="BE15" s="14">
        <v>15000</v>
      </c>
      <c r="BF15" s="14">
        <v>0</v>
      </c>
      <c r="BH15" s="14">
        <v>343014</v>
      </c>
      <c r="BI15" s="14">
        <v>850702</v>
      </c>
      <c r="BJ15" s="14">
        <v>74213</v>
      </c>
      <c r="BR15" s="14">
        <v>117866</v>
      </c>
      <c r="BS15" s="14">
        <v>88939</v>
      </c>
      <c r="BT15" s="14">
        <v>72920</v>
      </c>
      <c r="BU15" s="14">
        <v>176301</v>
      </c>
      <c r="BW15" s="14">
        <v>45000</v>
      </c>
      <c r="BX15" s="14">
        <v>26940</v>
      </c>
      <c r="BY15" s="14">
        <v>36512</v>
      </c>
      <c r="BZ15" s="14">
        <v>65612</v>
      </c>
      <c r="CA15" s="14">
        <v>43266</v>
      </c>
      <c r="CB15" s="14">
        <v>47426</v>
      </c>
      <c r="CD15" s="52">
        <v>927095</v>
      </c>
      <c r="CE15" s="14">
        <v>2289500</v>
      </c>
      <c r="CF15" s="14">
        <v>4900</v>
      </c>
      <c r="CG15" s="14">
        <v>69000</v>
      </c>
      <c r="CH15" s="14">
        <v>33600</v>
      </c>
      <c r="CJ15" s="14">
        <v>0</v>
      </c>
      <c r="CK15" s="14">
        <v>256710</v>
      </c>
      <c r="CL15" s="14">
        <v>128240</v>
      </c>
      <c r="CM15" s="14">
        <v>128700</v>
      </c>
      <c r="EU15" s="89">
        <v>137133</v>
      </c>
    </row>
    <row r="16" spans="1:154">
      <c r="A16" s="20">
        <v>36477</v>
      </c>
      <c r="B16" s="14">
        <v>181529</v>
      </c>
      <c r="C16" s="14">
        <v>282066</v>
      </c>
      <c r="D16" s="14">
        <v>705581</v>
      </c>
      <c r="E16" s="14">
        <v>478301</v>
      </c>
      <c r="F16" s="14">
        <v>724889</v>
      </c>
      <c r="G16" s="14">
        <v>50000</v>
      </c>
      <c r="H16" s="14">
        <v>86642</v>
      </c>
      <c r="I16" s="14">
        <v>6277</v>
      </c>
      <c r="J16" s="14">
        <v>1637200</v>
      </c>
      <c r="K16" s="14">
        <v>38500</v>
      </c>
      <c r="R16" s="14">
        <v>2473692</v>
      </c>
      <c r="T16" s="14">
        <f>VLOOKUP($A16,[2]Data!$A$1:$AH$15000,34,0)</f>
        <v>737887</v>
      </c>
      <c r="V16" s="14">
        <v>58521</v>
      </c>
      <c r="W16" s="14" t="s">
        <v>244</v>
      </c>
      <c r="X16" s="14">
        <v>67589</v>
      </c>
      <c r="Y16" s="14">
        <v>265481</v>
      </c>
      <c r="Z16" s="14">
        <v>347546</v>
      </c>
      <c r="AA16" s="14">
        <v>258086</v>
      </c>
      <c r="AB16" s="14">
        <v>68780</v>
      </c>
      <c r="AC16" s="14">
        <v>136454</v>
      </c>
      <c r="AD16" s="14">
        <v>73155</v>
      </c>
      <c r="AE16" s="14">
        <v>48548</v>
      </c>
      <c r="AF16" s="14">
        <v>72434</v>
      </c>
      <c r="AG16" s="14">
        <v>118366</v>
      </c>
      <c r="AH16" s="14">
        <v>209626</v>
      </c>
      <c r="AI16" s="14">
        <v>278160</v>
      </c>
      <c r="AJ16" s="14">
        <v>24467</v>
      </c>
      <c r="AK16" s="14">
        <v>115431</v>
      </c>
      <c r="AL16" s="14">
        <v>873932</v>
      </c>
      <c r="AM16" s="14">
        <v>-79139</v>
      </c>
      <c r="BA16" s="14">
        <v>208548</v>
      </c>
      <c r="BC16" s="14">
        <v>0</v>
      </c>
      <c r="BD16" s="14">
        <v>35020</v>
      </c>
      <c r="BE16" s="14">
        <v>13110</v>
      </c>
      <c r="BF16" s="14">
        <v>0</v>
      </c>
      <c r="BH16" s="14">
        <v>279036</v>
      </c>
      <c r="BI16" s="14">
        <v>685122</v>
      </c>
      <c r="BJ16" s="14">
        <v>137429</v>
      </c>
      <c r="BR16" s="14">
        <v>127407</v>
      </c>
      <c r="BS16" s="14">
        <v>182619</v>
      </c>
      <c r="BT16" s="14">
        <v>43641</v>
      </c>
      <c r="BU16" s="14">
        <v>190311</v>
      </c>
      <c r="BW16" s="14">
        <v>39998</v>
      </c>
      <c r="BX16" s="14">
        <v>31940</v>
      </c>
      <c r="BY16" s="14">
        <v>36512</v>
      </c>
      <c r="BZ16" s="14">
        <v>28327</v>
      </c>
      <c r="CA16" s="14">
        <v>43178</v>
      </c>
      <c r="CB16" s="14">
        <v>67164</v>
      </c>
      <c r="CD16" s="52">
        <v>871660</v>
      </c>
      <c r="CE16" s="14">
        <v>1940900</v>
      </c>
      <c r="CF16" s="14">
        <v>14800</v>
      </c>
      <c r="CG16" s="14">
        <v>69000</v>
      </c>
      <c r="CH16" s="14">
        <v>0</v>
      </c>
      <c r="CJ16" s="14">
        <v>0</v>
      </c>
      <c r="CK16" s="14">
        <v>239908</v>
      </c>
      <c r="CL16" s="14">
        <v>248770</v>
      </c>
      <c r="CM16" s="14">
        <v>-8200</v>
      </c>
      <c r="EU16" s="89">
        <v>143876</v>
      </c>
    </row>
    <row r="17" spans="1:151">
      <c r="A17" s="20">
        <v>36478</v>
      </c>
      <c r="B17" s="14">
        <v>148030</v>
      </c>
      <c r="C17" s="14">
        <v>268524</v>
      </c>
      <c r="D17" s="14">
        <v>739198</v>
      </c>
      <c r="E17" s="14">
        <v>487847</v>
      </c>
      <c r="F17" s="14">
        <v>714291</v>
      </c>
      <c r="G17" s="14">
        <v>50000</v>
      </c>
      <c r="H17" s="14">
        <v>88166</v>
      </c>
      <c r="I17" s="14">
        <v>6277</v>
      </c>
      <c r="J17" s="14">
        <v>1662700</v>
      </c>
      <c r="K17" s="14">
        <v>37100</v>
      </c>
      <c r="R17" s="14">
        <v>2521133</v>
      </c>
      <c r="T17" s="14">
        <f>VLOOKUP($A17,[2]Data!$A$1:$AH$15000,34,0)</f>
        <v>736657</v>
      </c>
      <c r="V17" s="14">
        <v>53272</v>
      </c>
      <c r="W17" s="14" t="s">
        <v>244</v>
      </c>
      <c r="X17" s="14">
        <v>76939</v>
      </c>
      <c r="Y17" s="14">
        <v>266197</v>
      </c>
      <c r="Z17" s="14">
        <v>338991</v>
      </c>
      <c r="AA17" s="14">
        <v>267406</v>
      </c>
      <c r="AB17" s="14">
        <v>57407</v>
      </c>
      <c r="AC17" s="14">
        <v>130772</v>
      </c>
      <c r="AD17" s="14">
        <v>80477</v>
      </c>
      <c r="AE17" s="14">
        <v>47950</v>
      </c>
      <c r="AF17" s="14">
        <v>54844</v>
      </c>
      <c r="AG17" s="14">
        <v>108611</v>
      </c>
      <c r="AH17" s="14">
        <v>221524</v>
      </c>
      <c r="AI17" s="14">
        <v>322486</v>
      </c>
      <c r="AJ17" s="14">
        <v>25143</v>
      </c>
      <c r="AK17" s="14">
        <v>112029</v>
      </c>
      <c r="AL17" s="14">
        <v>883660</v>
      </c>
      <c r="AM17" s="14">
        <v>-98996</v>
      </c>
      <c r="BA17" s="14">
        <v>209579</v>
      </c>
      <c r="BC17" s="14">
        <v>0</v>
      </c>
      <c r="BD17" s="14">
        <v>35020</v>
      </c>
      <c r="BE17" s="14">
        <v>15000</v>
      </c>
      <c r="BF17" s="14">
        <v>0</v>
      </c>
      <c r="BH17" s="14">
        <v>354037</v>
      </c>
      <c r="BI17" s="14">
        <v>752163</v>
      </c>
      <c r="BJ17" s="14">
        <v>153657</v>
      </c>
      <c r="BR17" s="14">
        <v>139772</v>
      </c>
      <c r="BS17" s="14">
        <v>182899</v>
      </c>
      <c r="BT17" s="14">
        <v>43897</v>
      </c>
      <c r="BU17" s="14">
        <v>190311</v>
      </c>
      <c r="BW17" s="14">
        <v>39999</v>
      </c>
      <c r="BX17" s="14">
        <v>31940</v>
      </c>
      <c r="BY17" s="14">
        <v>36512</v>
      </c>
      <c r="BZ17" s="14">
        <v>28327</v>
      </c>
      <c r="CA17" s="14">
        <v>43844</v>
      </c>
      <c r="CB17" s="14">
        <v>57840</v>
      </c>
      <c r="CD17" s="52">
        <v>911195</v>
      </c>
      <c r="CE17" s="14">
        <v>1907100</v>
      </c>
      <c r="CF17" s="14">
        <v>7400</v>
      </c>
      <c r="CG17" s="14">
        <v>69000</v>
      </c>
      <c r="CH17" s="14">
        <v>0</v>
      </c>
      <c r="CJ17" s="14">
        <v>0</v>
      </c>
      <c r="CK17" s="14">
        <v>220092</v>
      </c>
      <c r="CL17" s="14">
        <v>263999</v>
      </c>
      <c r="CM17" s="14">
        <v>-41400</v>
      </c>
      <c r="CN17" s="52">
        <v>101031</v>
      </c>
      <c r="CO17" s="52">
        <v>418814</v>
      </c>
      <c r="CP17" s="52">
        <v>596538</v>
      </c>
      <c r="CQ17" s="52">
        <v>169142</v>
      </c>
      <c r="CR17" s="52">
        <v>0</v>
      </c>
      <c r="CS17" s="52">
        <v>0</v>
      </c>
      <c r="CT17" s="52">
        <v>151791</v>
      </c>
      <c r="CU17" s="52">
        <v>0</v>
      </c>
      <c r="CV17" s="52">
        <v>0</v>
      </c>
      <c r="CW17" s="52">
        <v>29913</v>
      </c>
      <c r="CX17" s="52">
        <v>31320</v>
      </c>
      <c r="CY17" s="52">
        <v>53087</v>
      </c>
      <c r="CZ17" s="52">
        <v>7596</v>
      </c>
      <c r="DA17" s="52">
        <v>42455</v>
      </c>
      <c r="DB17" s="52">
        <v>140598</v>
      </c>
      <c r="DC17" s="52">
        <v>-40584</v>
      </c>
      <c r="DD17" s="52" t="s">
        <v>244</v>
      </c>
      <c r="DE17" s="52" t="s">
        <v>244</v>
      </c>
      <c r="DF17" s="52" t="s">
        <v>244</v>
      </c>
      <c r="DG17" s="52" t="s">
        <v>244</v>
      </c>
      <c r="DH17" s="52" t="s">
        <v>244</v>
      </c>
      <c r="EU17" s="89">
        <v>142558</v>
      </c>
    </row>
    <row r="18" spans="1:151">
      <c r="A18" s="20">
        <v>36479</v>
      </c>
      <c r="B18" s="14">
        <v>199465</v>
      </c>
      <c r="C18" s="14">
        <v>244575</v>
      </c>
      <c r="D18" s="14">
        <v>832742</v>
      </c>
      <c r="E18" s="14">
        <v>533611</v>
      </c>
      <c r="F18" s="14">
        <v>755289</v>
      </c>
      <c r="G18" s="14">
        <v>47000</v>
      </c>
      <c r="H18" s="14">
        <v>88803</v>
      </c>
      <c r="I18" s="14">
        <v>8992</v>
      </c>
      <c r="J18" s="14">
        <v>1777900</v>
      </c>
      <c r="K18" s="14">
        <v>34700</v>
      </c>
      <c r="R18" s="14">
        <v>2610710</v>
      </c>
      <c r="T18" s="14">
        <f>VLOOKUP($A18,[2]Data!$A$1:$AH$15000,34,0)</f>
        <v>686200</v>
      </c>
      <c r="V18" s="14">
        <v>58521</v>
      </c>
      <c r="W18" s="14">
        <v>162003</v>
      </c>
      <c r="X18" s="14">
        <v>65367</v>
      </c>
      <c r="Y18" s="14">
        <v>275905</v>
      </c>
      <c r="Z18" s="14">
        <v>278341</v>
      </c>
      <c r="AA18" s="14">
        <v>281929</v>
      </c>
      <c r="AB18" s="14">
        <v>68231</v>
      </c>
      <c r="AC18" s="14">
        <v>145443</v>
      </c>
      <c r="AD18" s="14">
        <v>89479</v>
      </c>
      <c r="AE18" s="14">
        <v>92393</v>
      </c>
      <c r="AF18" s="14">
        <v>62721</v>
      </c>
      <c r="AG18" s="14">
        <v>117645</v>
      </c>
      <c r="AH18" s="14">
        <v>223974</v>
      </c>
      <c r="AI18" s="14">
        <v>349959</v>
      </c>
      <c r="AJ18" s="14">
        <v>27637</v>
      </c>
      <c r="AK18" s="14">
        <v>112786</v>
      </c>
      <c r="AL18" s="14">
        <v>925117</v>
      </c>
      <c r="AM18" s="14">
        <v>-53957</v>
      </c>
      <c r="BA18" s="14">
        <v>194309</v>
      </c>
      <c r="BC18" s="14">
        <v>0</v>
      </c>
      <c r="BD18" s="14">
        <v>35020</v>
      </c>
      <c r="BE18" s="14">
        <v>15000</v>
      </c>
      <c r="BF18" s="14">
        <v>0</v>
      </c>
      <c r="BH18" s="14">
        <v>387485</v>
      </c>
      <c r="BI18" s="14">
        <v>826760</v>
      </c>
      <c r="BJ18" s="14">
        <v>162136</v>
      </c>
      <c r="BR18" s="14">
        <v>130204</v>
      </c>
      <c r="BS18" s="14">
        <v>211005</v>
      </c>
      <c r="BT18" s="14">
        <v>43012</v>
      </c>
      <c r="BU18" s="14">
        <v>190312</v>
      </c>
      <c r="BW18" s="14">
        <v>51250</v>
      </c>
      <c r="BX18" s="14">
        <v>31940</v>
      </c>
      <c r="BY18" s="14">
        <v>36512</v>
      </c>
      <c r="BZ18" s="14">
        <v>28230</v>
      </c>
      <c r="CA18" s="14">
        <v>25292</v>
      </c>
      <c r="CB18" s="14">
        <v>62165</v>
      </c>
      <c r="CD18" s="52">
        <v>915460</v>
      </c>
      <c r="CE18" s="14">
        <v>2080400</v>
      </c>
      <c r="CF18" s="14">
        <v>1600</v>
      </c>
      <c r="CG18" s="14">
        <v>69000</v>
      </c>
      <c r="CH18" s="14">
        <v>40400</v>
      </c>
      <c r="CJ18" s="14">
        <v>0</v>
      </c>
      <c r="CK18" s="14">
        <v>230732</v>
      </c>
      <c r="CL18" s="14">
        <v>259472</v>
      </c>
      <c r="CM18" s="14">
        <v>-26400</v>
      </c>
      <c r="CN18" s="52">
        <v>105845</v>
      </c>
      <c r="CO18" s="52">
        <v>445298</v>
      </c>
      <c r="CP18" s="52">
        <v>675029</v>
      </c>
      <c r="CQ18" s="52">
        <v>79514</v>
      </c>
      <c r="CR18" s="52">
        <v>0</v>
      </c>
      <c r="CS18" s="52">
        <v>0</v>
      </c>
      <c r="CT18" s="52">
        <v>155386</v>
      </c>
      <c r="CU18" s="52">
        <v>0</v>
      </c>
      <c r="CV18" s="52">
        <v>0</v>
      </c>
      <c r="CW18" s="52">
        <v>29913</v>
      </c>
      <c r="CX18" s="52">
        <v>31505</v>
      </c>
      <c r="CY18" s="52">
        <v>53087</v>
      </c>
      <c r="CZ18" s="52">
        <v>7596</v>
      </c>
      <c r="DA18" s="52">
        <v>42455</v>
      </c>
      <c r="DB18" s="52">
        <v>138149</v>
      </c>
      <c r="DC18" s="52">
        <v>-40584</v>
      </c>
      <c r="DD18" s="52">
        <v>17222</v>
      </c>
      <c r="DE18" s="52">
        <v>0</v>
      </c>
      <c r="DF18" s="52">
        <v>0</v>
      </c>
      <c r="DG18" s="52">
        <v>9958</v>
      </c>
      <c r="DH18" s="52">
        <v>144645</v>
      </c>
      <c r="EU18" s="89">
        <v>143872</v>
      </c>
    </row>
    <row r="19" spans="1:151">
      <c r="A19" s="20">
        <v>36480</v>
      </c>
      <c r="B19" s="14">
        <v>253184</v>
      </c>
      <c r="C19" s="14">
        <v>337463</v>
      </c>
      <c r="D19" s="14">
        <v>871082</v>
      </c>
      <c r="E19" s="14">
        <v>481800</v>
      </c>
      <c r="F19" s="14">
        <v>749289</v>
      </c>
      <c r="G19" s="14">
        <v>60000</v>
      </c>
      <c r="H19" s="14">
        <v>119235</v>
      </c>
      <c r="I19" s="14">
        <v>11945</v>
      </c>
      <c r="J19" s="14">
        <v>1796400</v>
      </c>
      <c r="K19" s="14">
        <v>51400</v>
      </c>
      <c r="R19" s="14">
        <v>2669146</v>
      </c>
      <c r="T19" s="14">
        <f>VLOOKUP($A19,[2]Data!$A$1:$AH$15000,34,0)</f>
        <v>637152</v>
      </c>
      <c r="V19" s="14">
        <v>58521</v>
      </c>
      <c r="W19" s="14">
        <v>50514</v>
      </c>
      <c r="X19" s="14">
        <v>147786</v>
      </c>
      <c r="Y19" s="14">
        <v>294875</v>
      </c>
      <c r="Z19" s="14">
        <v>318821</v>
      </c>
      <c r="AA19" s="14">
        <v>247513</v>
      </c>
      <c r="AB19" s="14">
        <v>108852</v>
      </c>
      <c r="AC19" s="14">
        <v>96467</v>
      </c>
      <c r="AD19" s="14">
        <v>92795</v>
      </c>
      <c r="AE19" s="14">
        <v>88479</v>
      </c>
      <c r="AF19" s="14">
        <v>80314</v>
      </c>
      <c r="AG19" s="14">
        <v>120584</v>
      </c>
      <c r="AH19" s="14">
        <v>162197</v>
      </c>
      <c r="AI19" s="14">
        <v>344535</v>
      </c>
      <c r="AJ19" s="14">
        <v>25513</v>
      </c>
      <c r="AK19" s="14">
        <v>115378</v>
      </c>
      <c r="AL19" s="14">
        <v>908642</v>
      </c>
      <c r="AM19" s="14">
        <v>144430</v>
      </c>
      <c r="BA19" s="14">
        <v>207194</v>
      </c>
      <c r="BC19" s="14">
        <v>0</v>
      </c>
      <c r="BD19" s="14">
        <v>34977</v>
      </c>
      <c r="BE19" s="14">
        <v>15000</v>
      </c>
      <c r="BF19" s="14">
        <v>0</v>
      </c>
      <c r="BH19" s="14">
        <v>337630</v>
      </c>
      <c r="BI19" s="14">
        <v>738320</v>
      </c>
      <c r="BJ19" s="14">
        <v>0</v>
      </c>
      <c r="BR19" s="14">
        <v>102651</v>
      </c>
      <c r="BS19" s="14">
        <v>93626</v>
      </c>
      <c r="BT19" s="14">
        <v>73593</v>
      </c>
      <c r="BU19" s="14">
        <v>147111</v>
      </c>
      <c r="BW19" s="14">
        <v>20000</v>
      </c>
      <c r="BX19" s="14">
        <v>31940</v>
      </c>
      <c r="BY19" s="14">
        <v>36512</v>
      </c>
      <c r="BZ19" s="14">
        <v>59627</v>
      </c>
      <c r="CA19" s="14">
        <v>31254</v>
      </c>
      <c r="CB19" s="14">
        <v>38923</v>
      </c>
      <c r="CD19" s="52">
        <v>1014179</v>
      </c>
      <c r="CE19" s="14">
        <v>2326800</v>
      </c>
      <c r="CF19" s="14">
        <v>0</v>
      </c>
      <c r="CG19" s="14">
        <v>79800</v>
      </c>
      <c r="CH19" s="14">
        <v>40400</v>
      </c>
      <c r="CJ19" s="14">
        <v>0</v>
      </c>
      <c r="CK19" s="14">
        <v>244828</v>
      </c>
      <c r="CL19" s="14">
        <v>117672</v>
      </c>
      <c r="CM19" s="14">
        <v>147600</v>
      </c>
      <c r="CN19" s="52">
        <v>106188</v>
      </c>
      <c r="CO19" s="52">
        <v>441232</v>
      </c>
      <c r="CP19" s="52">
        <v>675029</v>
      </c>
      <c r="CQ19" s="52">
        <v>77925</v>
      </c>
      <c r="CR19" s="52">
        <v>0</v>
      </c>
      <c r="CS19" s="52">
        <v>0</v>
      </c>
      <c r="CT19" s="52">
        <v>164177</v>
      </c>
      <c r="CU19" s="52">
        <v>0</v>
      </c>
      <c r="CV19" s="52">
        <v>0</v>
      </c>
      <c r="CW19" s="52">
        <v>47318</v>
      </c>
      <c r="CX19" s="52">
        <v>26212</v>
      </c>
      <c r="CY19" s="52">
        <v>53087</v>
      </c>
      <c r="CZ19" s="52">
        <v>7596</v>
      </c>
      <c r="DA19" s="52">
        <v>51098</v>
      </c>
      <c r="DB19" s="52">
        <v>140602</v>
      </c>
      <c r="DC19" s="52">
        <v>-33156</v>
      </c>
      <c r="DD19" s="52">
        <v>46152</v>
      </c>
      <c r="DE19" s="52">
        <v>10948</v>
      </c>
      <c r="DF19" s="52">
        <v>0</v>
      </c>
      <c r="DG19" s="52" t="s">
        <v>244</v>
      </c>
      <c r="DH19" s="52">
        <v>166154</v>
      </c>
      <c r="EU19" s="89">
        <v>130022</v>
      </c>
    </row>
    <row r="20" spans="1:151">
      <c r="A20" s="20">
        <v>36481</v>
      </c>
      <c r="B20" s="14">
        <v>205091</v>
      </c>
      <c r="C20" s="14">
        <v>344987</v>
      </c>
      <c r="D20" s="14">
        <v>871638</v>
      </c>
      <c r="E20" s="14">
        <v>520995</v>
      </c>
      <c r="F20" s="14">
        <v>694150</v>
      </c>
      <c r="G20" s="14">
        <v>60203</v>
      </c>
      <c r="H20" s="14">
        <v>199285</v>
      </c>
      <c r="I20" s="14">
        <v>6277</v>
      </c>
      <c r="J20" s="14">
        <v>1808100</v>
      </c>
      <c r="K20" s="14">
        <v>57300</v>
      </c>
      <c r="R20" s="14">
        <v>2674477</v>
      </c>
      <c r="T20" s="14">
        <f>VLOOKUP($A20,[2]Data!$A$1:$AH$15000,34,0)</f>
        <v>678866</v>
      </c>
      <c r="V20" s="14">
        <v>58521</v>
      </c>
      <c r="W20" s="14">
        <v>62616</v>
      </c>
      <c r="X20" s="14">
        <v>142927</v>
      </c>
      <c r="Y20" s="14">
        <v>297781</v>
      </c>
      <c r="Z20" s="14">
        <v>333794</v>
      </c>
      <c r="AA20" s="14">
        <v>234812</v>
      </c>
      <c r="AB20" s="14">
        <v>109845</v>
      </c>
      <c r="AC20" s="14">
        <v>115057</v>
      </c>
      <c r="AD20" s="14">
        <v>92128</v>
      </c>
      <c r="AE20" s="14">
        <v>89901</v>
      </c>
      <c r="AF20" s="14">
        <v>82057</v>
      </c>
      <c r="AG20" s="14">
        <v>114767</v>
      </c>
      <c r="AH20" s="14">
        <v>152326</v>
      </c>
      <c r="AI20" s="14">
        <v>358900</v>
      </c>
      <c r="AJ20" s="14">
        <v>29624</v>
      </c>
      <c r="AK20" s="14">
        <v>108446</v>
      </c>
      <c r="AL20" s="14">
        <v>928154</v>
      </c>
      <c r="AM20" s="14">
        <v>94851</v>
      </c>
      <c r="BA20" s="14">
        <v>245009</v>
      </c>
      <c r="BC20" s="14">
        <v>0</v>
      </c>
      <c r="BD20" s="14">
        <v>34977</v>
      </c>
      <c r="BE20" s="14">
        <v>15000</v>
      </c>
      <c r="BF20" s="14">
        <v>0</v>
      </c>
      <c r="BH20" s="14">
        <v>309245</v>
      </c>
      <c r="BI20" s="14">
        <v>737525</v>
      </c>
      <c r="BJ20" s="14">
        <v>0</v>
      </c>
      <c r="BR20" s="14">
        <v>116440</v>
      </c>
      <c r="BS20" s="14">
        <v>93402</v>
      </c>
      <c r="BT20" s="14">
        <v>37090</v>
      </c>
      <c r="BU20" s="14">
        <v>152248</v>
      </c>
      <c r="BW20" s="14">
        <v>20000</v>
      </c>
      <c r="BX20" s="14">
        <v>26940</v>
      </c>
      <c r="BY20" s="14">
        <v>36512</v>
      </c>
      <c r="BZ20" s="14">
        <v>31902</v>
      </c>
      <c r="CA20" s="14">
        <v>44343</v>
      </c>
      <c r="CB20" s="14">
        <v>32840</v>
      </c>
      <c r="CD20" s="52">
        <v>1025070</v>
      </c>
      <c r="CE20" s="14">
        <v>2326000</v>
      </c>
      <c r="CF20" s="14">
        <v>0</v>
      </c>
      <c r="CG20" s="14">
        <v>79800</v>
      </c>
      <c r="CH20" s="14">
        <v>40400</v>
      </c>
      <c r="CJ20" s="14">
        <v>0</v>
      </c>
      <c r="CK20" s="14">
        <v>244590</v>
      </c>
      <c r="CL20" s="14">
        <v>131123</v>
      </c>
      <c r="CM20" s="14">
        <v>114300</v>
      </c>
      <c r="CN20" s="52">
        <v>121394</v>
      </c>
      <c r="CO20" s="52">
        <v>446856</v>
      </c>
      <c r="CP20" s="52">
        <v>674775</v>
      </c>
      <c r="CQ20" s="52">
        <v>87383</v>
      </c>
      <c r="CR20" s="52">
        <v>0</v>
      </c>
      <c r="CS20" s="52">
        <v>0</v>
      </c>
      <c r="CT20" s="52" t="s">
        <v>244</v>
      </c>
      <c r="CU20" s="52" t="s">
        <v>244</v>
      </c>
      <c r="CV20" s="52" t="s">
        <v>244</v>
      </c>
      <c r="CW20" s="52" t="s">
        <v>244</v>
      </c>
      <c r="CX20" s="52" t="s">
        <v>244</v>
      </c>
      <c r="CY20" s="52" t="s">
        <v>244</v>
      </c>
      <c r="CZ20" s="52" t="s">
        <v>244</v>
      </c>
      <c r="DA20" s="52" t="s">
        <v>244</v>
      </c>
      <c r="DB20" s="52" t="s">
        <v>244</v>
      </c>
      <c r="DC20" s="52" t="e">
        <v>#VALUE!</v>
      </c>
      <c r="DD20" s="52">
        <v>27103</v>
      </c>
      <c r="DE20" s="52">
        <v>17200</v>
      </c>
      <c r="DF20" s="52">
        <v>0</v>
      </c>
      <c r="DG20" s="52">
        <v>4958</v>
      </c>
      <c r="DH20" s="52">
        <v>136349</v>
      </c>
      <c r="EU20" s="89">
        <v>128704</v>
      </c>
    </row>
    <row r="21" spans="1:151">
      <c r="A21" s="20">
        <v>36482</v>
      </c>
      <c r="B21" s="14">
        <v>214818</v>
      </c>
      <c r="C21" s="14">
        <v>339616</v>
      </c>
      <c r="D21" s="14">
        <v>920997</v>
      </c>
      <c r="E21" s="14">
        <v>532161</v>
      </c>
      <c r="F21" s="14">
        <v>709696</v>
      </c>
      <c r="G21" s="14">
        <v>58286</v>
      </c>
      <c r="H21" s="14">
        <v>194762</v>
      </c>
      <c r="I21" s="14">
        <v>1406</v>
      </c>
      <c r="J21" s="14">
        <v>1800900</v>
      </c>
      <c r="K21" s="14">
        <v>57300</v>
      </c>
      <c r="R21" s="14">
        <v>2679257</v>
      </c>
      <c r="T21" s="14">
        <f>VLOOKUP($A21,[2]Data!$A$1:$AH$15000,34,0)</f>
        <v>697142</v>
      </c>
      <c r="V21" s="14">
        <v>52653</v>
      </c>
      <c r="W21" s="14">
        <v>68167</v>
      </c>
      <c r="X21" s="14">
        <v>153072</v>
      </c>
      <c r="Y21" s="14">
        <v>311990</v>
      </c>
      <c r="Z21" s="14">
        <v>341467</v>
      </c>
      <c r="AA21" s="14">
        <v>231764</v>
      </c>
      <c r="AB21" s="14">
        <v>95590</v>
      </c>
      <c r="AC21" s="14">
        <v>121031</v>
      </c>
      <c r="AD21" s="14">
        <v>97054</v>
      </c>
      <c r="AE21" s="14">
        <v>75016</v>
      </c>
      <c r="AF21" s="14">
        <v>83690</v>
      </c>
      <c r="AG21" s="14">
        <v>122406</v>
      </c>
      <c r="AH21" s="14">
        <v>141673</v>
      </c>
      <c r="AI21" s="14">
        <v>381716</v>
      </c>
      <c r="AJ21" s="14">
        <v>21385</v>
      </c>
      <c r="AK21" s="14">
        <v>123803</v>
      </c>
      <c r="AL21" s="14">
        <v>979118</v>
      </c>
      <c r="AM21" s="14">
        <v>74707</v>
      </c>
      <c r="BA21" s="14">
        <v>189777</v>
      </c>
      <c r="BC21" s="14">
        <v>0</v>
      </c>
      <c r="BD21" s="14">
        <v>34977</v>
      </c>
      <c r="BE21" s="14">
        <v>15000</v>
      </c>
      <c r="BF21" s="14">
        <v>0</v>
      </c>
      <c r="BH21" s="14">
        <v>321565</v>
      </c>
      <c r="BI21" s="14">
        <v>749218</v>
      </c>
      <c r="BJ21" s="14">
        <v>0</v>
      </c>
      <c r="BR21" s="14">
        <v>123568</v>
      </c>
      <c r="BS21" s="14">
        <v>120693</v>
      </c>
      <c r="BT21" s="14">
        <v>42114</v>
      </c>
      <c r="BU21" s="14">
        <v>122234</v>
      </c>
      <c r="BW21" s="14">
        <v>20000</v>
      </c>
      <c r="BX21" s="14">
        <v>16940</v>
      </c>
      <c r="BY21" s="14">
        <v>36512</v>
      </c>
      <c r="BZ21" s="14">
        <v>48094</v>
      </c>
      <c r="CA21" s="14">
        <v>61817</v>
      </c>
      <c r="CB21" s="14">
        <v>24840</v>
      </c>
      <c r="CD21" s="52">
        <v>1048132</v>
      </c>
      <c r="CE21" s="14">
        <v>2365600</v>
      </c>
      <c r="CF21" s="14">
        <v>0</v>
      </c>
      <c r="CG21" s="14">
        <v>79800</v>
      </c>
      <c r="CH21" s="14">
        <v>40400</v>
      </c>
      <c r="CJ21" s="14">
        <v>0</v>
      </c>
      <c r="CK21" s="14">
        <v>288853</v>
      </c>
      <c r="CL21" s="14">
        <v>144044</v>
      </c>
      <c r="CM21" s="14">
        <v>145800</v>
      </c>
      <c r="CN21" s="52" t="s">
        <v>244</v>
      </c>
      <c r="CO21" s="52" t="s">
        <v>244</v>
      </c>
      <c r="CP21" s="52" t="s">
        <v>244</v>
      </c>
      <c r="CQ21" s="52" t="s">
        <v>244</v>
      </c>
      <c r="CR21" s="52">
        <v>0</v>
      </c>
      <c r="CS21" s="52">
        <v>0</v>
      </c>
      <c r="CT21" s="52" t="s">
        <v>244</v>
      </c>
      <c r="CU21" s="52" t="s">
        <v>244</v>
      </c>
      <c r="CV21" s="52" t="s">
        <v>244</v>
      </c>
      <c r="CW21" s="52" t="s">
        <v>244</v>
      </c>
      <c r="CX21" s="52" t="s">
        <v>244</v>
      </c>
      <c r="CY21" s="52" t="s">
        <v>244</v>
      </c>
      <c r="CZ21" s="52" t="s">
        <v>244</v>
      </c>
      <c r="DA21" s="52" t="s">
        <v>244</v>
      </c>
      <c r="DB21" s="52" t="s">
        <v>244</v>
      </c>
      <c r="DC21" s="52" t="e">
        <v>#VALUE!</v>
      </c>
      <c r="DD21" s="52">
        <v>14269</v>
      </c>
      <c r="DE21" s="52">
        <v>10000</v>
      </c>
      <c r="DF21" s="52">
        <v>0</v>
      </c>
      <c r="DG21" s="52">
        <v>4958</v>
      </c>
      <c r="DH21" s="52">
        <v>136831</v>
      </c>
      <c r="EU21" s="89">
        <v>124886</v>
      </c>
    </row>
    <row r="22" spans="1:151">
      <c r="A22" s="20">
        <v>36483</v>
      </c>
      <c r="B22" s="14">
        <v>191063</v>
      </c>
      <c r="C22" s="14">
        <v>351202</v>
      </c>
      <c r="D22" s="14">
        <v>936112</v>
      </c>
      <c r="E22" s="14">
        <v>531038</v>
      </c>
      <c r="F22" s="14">
        <v>706408</v>
      </c>
      <c r="G22" s="14">
        <v>51741</v>
      </c>
      <c r="H22" s="14">
        <v>199999</v>
      </c>
      <c r="I22" s="14">
        <v>6000</v>
      </c>
      <c r="J22" s="14">
        <v>1786500</v>
      </c>
      <c r="K22" s="14">
        <v>45600</v>
      </c>
      <c r="R22" s="14">
        <v>2664691</v>
      </c>
      <c r="T22" s="14">
        <f>VLOOKUP($A22,[2]Data!$A$1:$AH$15000,34,0)</f>
        <v>604041</v>
      </c>
      <c r="V22" s="14">
        <v>58521</v>
      </c>
      <c r="W22" s="14" t="s">
        <v>244</v>
      </c>
      <c r="X22" s="14">
        <v>126639</v>
      </c>
      <c r="Y22" s="14">
        <v>313520</v>
      </c>
      <c r="Z22" s="14">
        <v>305465</v>
      </c>
      <c r="AA22" s="14">
        <v>276950</v>
      </c>
      <c r="AB22" s="14">
        <v>85907</v>
      </c>
      <c r="AC22" s="14">
        <v>133745</v>
      </c>
      <c r="AD22" s="14">
        <v>97665</v>
      </c>
      <c r="AE22" s="14">
        <v>72887</v>
      </c>
      <c r="AF22" s="14">
        <v>81513</v>
      </c>
      <c r="AG22" s="14">
        <v>121496</v>
      </c>
      <c r="AH22" s="14">
        <v>108675</v>
      </c>
      <c r="AI22" s="14">
        <v>384622</v>
      </c>
      <c r="AJ22" s="14">
        <v>38336</v>
      </c>
      <c r="AK22" s="14">
        <v>108717</v>
      </c>
      <c r="AL22" s="14">
        <v>969270</v>
      </c>
      <c r="AM22" s="14">
        <v>67937</v>
      </c>
      <c r="BA22" s="14">
        <v>234805</v>
      </c>
      <c r="BC22" s="14">
        <v>0</v>
      </c>
      <c r="BD22" s="14">
        <v>34968</v>
      </c>
      <c r="BE22" s="14">
        <v>15000</v>
      </c>
      <c r="BF22" s="14">
        <v>0</v>
      </c>
      <c r="BH22" s="14">
        <v>254429</v>
      </c>
      <c r="BI22" s="14">
        <v>778130</v>
      </c>
      <c r="BJ22" s="14">
        <v>0</v>
      </c>
      <c r="BR22" s="14">
        <v>100241</v>
      </c>
      <c r="BS22" s="14">
        <v>79613</v>
      </c>
      <c r="BT22" s="14">
        <v>34693</v>
      </c>
      <c r="BU22" s="14">
        <v>113930</v>
      </c>
      <c r="BW22" s="14">
        <v>25000</v>
      </c>
      <c r="BX22" s="14">
        <v>21940</v>
      </c>
      <c r="BY22" s="14">
        <v>36512</v>
      </c>
      <c r="BZ22" s="14">
        <v>31177</v>
      </c>
      <c r="CA22" s="14">
        <v>35712</v>
      </c>
      <c r="CB22" s="14">
        <v>48142</v>
      </c>
      <c r="CD22" s="52">
        <v>1009488</v>
      </c>
      <c r="CE22" s="14">
        <v>2381100</v>
      </c>
      <c r="CF22" s="14">
        <v>0</v>
      </c>
      <c r="CG22" s="14">
        <v>81800</v>
      </c>
      <c r="CH22" s="14">
        <v>40400</v>
      </c>
      <c r="CJ22" s="14">
        <v>0</v>
      </c>
      <c r="CK22" s="14">
        <v>299616</v>
      </c>
      <c r="CL22" s="14">
        <v>92541</v>
      </c>
      <c r="CM22" s="14">
        <v>208400</v>
      </c>
      <c r="CN22" s="52">
        <v>122888</v>
      </c>
      <c r="CO22" s="52">
        <v>457361</v>
      </c>
      <c r="CP22" s="52">
        <v>675019</v>
      </c>
      <c r="CQ22" s="52">
        <v>82753</v>
      </c>
      <c r="CR22" s="52">
        <v>0</v>
      </c>
      <c r="CS22" s="52">
        <v>0</v>
      </c>
      <c r="CT22" s="52">
        <v>167879</v>
      </c>
      <c r="CU22" s="52">
        <v>0</v>
      </c>
      <c r="CV22" s="52">
        <v>0</v>
      </c>
      <c r="CW22" s="52">
        <v>37098</v>
      </c>
      <c r="CX22" s="52">
        <v>30332</v>
      </c>
      <c r="CY22" s="52">
        <v>53807</v>
      </c>
      <c r="CZ22" s="52">
        <v>7596</v>
      </c>
      <c r="DA22" s="52">
        <v>80619</v>
      </c>
      <c r="DB22" s="52">
        <v>174448</v>
      </c>
      <c r="DC22" s="52">
        <v>-24801</v>
      </c>
      <c r="DD22" s="52" t="s">
        <v>244</v>
      </c>
      <c r="DE22" s="52" t="s">
        <v>244</v>
      </c>
      <c r="DF22" s="52" t="s">
        <v>244</v>
      </c>
      <c r="DG22" s="52" t="s">
        <v>244</v>
      </c>
      <c r="DH22" s="52" t="e">
        <v>#VALUE!</v>
      </c>
      <c r="EU22" s="89">
        <v>132456</v>
      </c>
    </row>
    <row r="23" spans="1:151">
      <c r="A23" s="20">
        <v>36484</v>
      </c>
      <c r="B23" s="14">
        <v>176565</v>
      </c>
      <c r="C23" s="14">
        <v>375350</v>
      </c>
      <c r="D23" s="14">
        <v>994147</v>
      </c>
      <c r="E23" s="14">
        <v>488205</v>
      </c>
      <c r="F23" s="14">
        <v>715891</v>
      </c>
      <c r="G23" s="14">
        <v>36197</v>
      </c>
      <c r="H23" s="14">
        <v>199999</v>
      </c>
      <c r="I23" s="14">
        <v>12000</v>
      </c>
      <c r="J23" s="14">
        <v>1752800</v>
      </c>
      <c r="K23" s="14">
        <v>72800</v>
      </c>
      <c r="R23" s="14">
        <v>2664901</v>
      </c>
      <c r="T23" s="14">
        <f>VLOOKUP($A23,[2]Data!$A$1:$AH$15000,34,0)</f>
        <v>594993</v>
      </c>
      <c r="V23" s="14">
        <v>58521</v>
      </c>
      <c r="W23" s="14" t="s">
        <v>244</v>
      </c>
      <c r="X23" s="14">
        <v>129558</v>
      </c>
      <c r="Y23" s="14">
        <v>340177</v>
      </c>
      <c r="Z23" s="14">
        <v>321406</v>
      </c>
      <c r="AA23" s="14">
        <v>256625</v>
      </c>
      <c r="AB23" s="14">
        <v>100804</v>
      </c>
      <c r="AC23" s="14">
        <v>113777</v>
      </c>
      <c r="AD23" s="14">
        <v>94966</v>
      </c>
      <c r="AE23" s="14">
        <v>72285</v>
      </c>
      <c r="AF23" s="14">
        <v>84520</v>
      </c>
      <c r="AG23" s="14">
        <v>121813</v>
      </c>
      <c r="AH23" s="14">
        <v>124274</v>
      </c>
      <c r="AI23" s="14">
        <v>389192</v>
      </c>
      <c r="AJ23" s="14">
        <v>10085</v>
      </c>
      <c r="AK23" s="14">
        <v>123742</v>
      </c>
      <c r="AL23" s="14">
        <v>946345</v>
      </c>
      <c r="AM23" s="14">
        <v>36611</v>
      </c>
      <c r="BA23" s="14">
        <v>228502</v>
      </c>
      <c r="BC23" s="14">
        <v>0</v>
      </c>
      <c r="BD23" s="14">
        <v>34968</v>
      </c>
      <c r="BE23" s="14">
        <v>15000</v>
      </c>
      <c r="BF23" s="14">
        <v>0</v>
      </c>
      <c r="BH23" s="14">
        <v>292379</v>
      </c>
      <c r="BI23" s="14">
        <v>880602</v>
      </c>
      <c r="BJ23" s="14">
        <v>0</v>
      </c>
      <c r="BR23" s="14">
        <v>105728</v>
      </c>
      <c r="BS23" s="14">
        <v>41271</v>
      </c>
      <c r="BT23" s="14">
        <v>30732</v>
      </c>
      <c r="BU23" s="14">
        <v>134314</v>
      </c>
      <c r="BW23" s="14">
        <v>19974</v>
      </c>
      <c r="BX23" s="14">
        <v>25633</v>
      </c>
      <c r="BY23" s="14">
        <v>36512</v>
      </c>
      <c r="BZ23" s="14">
        <v>22360</v>
      </c>
      <c r="CA23" s="14">
        <v>41817</v>
      </c>
      <c r="CB23" s="14">
        <v>28520</v>
      </c>
      <c r="CD23" s="52">
        <v>989845</v>
      </c>
      <c r="CE23" s="14">
        <v>2421800</v>
      </c>
      <c r="CF23" s="14">
        <v>0</v>
      </c>
      <c r="CG23" s="14">
        <v>81800</v>
      </c>
      <c r="CH23" s="14">
        <v>40400</v>
      </c>
      <c r="CJ23" s="14">
        <v>0</v>
      </c>
      <c r="CK23" s="14">
        <v>286870</v>
      </c>
      <c r="CL23" s="14">
        <v>69467</v>
      </c>
      <c r="CM23" s="14">
        <v>216600</v>
      </c>
      <c r="CN23" s="52">
        <v>127420</v>
      </c>
      <c r="CO23" s="52">
        <v>457656</v>
      </c>
      <c r="CP23" s="52">
        <v>675029</v>
      </c>
      <c r="CQ23" s="52">
        <v>82753</v>
      </c>
      <c r="CR23" s="52">
        <v>0</v>
      </c>
      <c r="CS23" s="52">
        <v>0</v>
      </c>
      <c r="CT23" s="52">
        <v>172919</v>
      </c>
      <c r="CU23" s="52">
        <v>0</v>
      </c>
      <c r="CV23" s="52">
        <v>0</v>
      </c>
      <c r="CW23" s="52">
        <v>16774</v>
      </c>
      <c r="CX23" s="52">
        <v>30327</v>
      </c>
      <c r="CY23" s="52">
        <v>53087</v>
      </c>
      <c r="CZ23" s="52">
        <v>7596</v>
      </c>
      <c r="DA23" s="52">
        <v>92719</v>
      </c>
      <c r="DB23" s="52">
        <v>185585</v>
      </c>
      <c r="DC23" s="52">
        <v>-24801</v>
      </c>
      <c r="DD23" s="52" t="s">
        <v>244</v>
      </c>
      <c r="DE23" s="52" t="s">
        <v>244</v>
      </c>
      <c r="DF23" s="52" t="s">
        <v>244</v>
      </c>
      <c r="DG23" s="52" t="s">
        <v>244</v>
      </c>
      <c r="DH23" s="52" t="e">
        <v>#VALUE!</v>
      </c>
      <c r="EU23" s="89">
        <v>219871</v>
      </c>
    </row>
    <row r="24" spans="1:151">
      <c r="A24" s="20">
        <v>36485</v>
      </c>
      <c r="B24" s="14">
        <v>197229</v>
      </c>
      <c r="C24" s="14">
        <v>339760</v>
      </c>
      <c r="D24" s="14">
        <v>968386</v>
      </c>
      <c r="E24" s="14">
        <v>495739</v>
      </c>
      <c r="F24" s="14">
        <v>723093</v>
      </c>
      <c r="G24" s="14">
        <v>34033</v>
      </c>
      <c r="H24" s="14">
        <v>195000</v>
      </c>
      <c r="I24" s="14">
        <v>12000</v>
      </c>
      <c r="J24" s="14">
        <v>1777100</v>
      </c>
      <c r="K24" s="14">
        <v>70000</v>
      </c>
      <c r="R24" s="14">
        <v>2663136</v>
      </c>
      <c r="T24" s="14">
        <f>VLOOKUP($A24,[2]Data!$A$1:$AH$15000,34,0)</f>
        <v>615922</v>
      </c>
      <c r="V24" s="14">
        <v>58521</v>
      </c>
      <c r="W24" s="14">
        <v>79649</v>
      </c>
      <c r="X24" s="14">
        <v>115459</v>
      </c>
      <c r="Y24" s="14">
        <v>340866</v>
      </c>
      <c r="Z24" s="14">
        <v>320627</v>
      </c>
      <c r="AA24" s="14">
        <v>275557</v>
      </c>
      <c r="AB24" s="14">
        <v>103565</v>
      </c>
      <c r="AC24" s="14">
        <v>115248</v>
      </c>
      <c r="AD24" s="14">
        <v>93519</v>
      </c>
      <c r="AE24" s="14">
        <v>62764</v>
      </c>
      <c r="AF24" s="14">
        <v>81229</v>
      </c>
      <c r="AG24" s="14">
        <v>125438</v>
      </c>
      <c r="AH24" s="14">
        <v>141230</v>
      </c>
      <c r="AI24" s="14">
        <v>376766</v>
      </c>
      <c r="AJ24" s="14">
        <v>4837</v>
      </c>
      <c r="AK24" s="14">
        <v>131636</v>
      </c>
      <c r="AL24" s="14">
        <v>949640</v>
      </c>
      <c r="AM24" s="14">
        <v>21381</v>
      </c>
      <c r="BA24" s="14">
        <v>227883</v>
      </c>
      <c r="BC24" s="14">
        <v>0</v>
      </c>
      <c r="BD24" s="14">
        <v>34968</v>
      </c>
      <c r="BE24" s="14">
        <v>15000</v>
      </c>
      <c r="BF24" s="14">
        <v>0</v>
      </c>
      <c r="BH24" s="14">
        <v>294773</v>
      </c>
      <c r="BI24" s="14">
        <v>864188</v>
      </c>
      <c r="BJ24" s="14">
        <v>0</v>
      </c>
      <c r="BR24" s="14">
        <v>105556</v>
      </c>
      <c r="BS24" s="14">
        <v>41271</v>
      </c>
      <c r="BT24" s="14">
        <v>45883</v>
      </c>
      <c r="BU24" s="14">
        <v>134908</v>
      </c>
      <c r="BW24" s="14">
        <v>15000</v>
      </c>
      <c r="BX24" s="14">
        <v>19940</v>
      </c>
      <c r="BY24" s="14">
        <v>36512</v>
      </c>
      <c r="BZ24" s="14">
        <v>22360</v>
      </c>
      <c r="CA24" s="14">
        <v>26817</v>
      </c>
      <c r="CB24" s="14">
        <v>39840</v>
      </c>
      <c r="CD24" s="52">
        <v>962290</v>
      </c>
      <c r="CE24" s="14">
        <v>2445300</v>
      </c>
      <c r="CF24" s="14">
        <v>0</v>
      </c>
      <c r="CG24" s="14">
        <v>81800</v>
      </c>
      <c r="CH24" s="14">
        <v>40400</v>
      </c>
      <c r="CJ24" s="14">
        <v>0</v>
      </c>
      <c r="CK24" s="14">
        <v>296638</v>
      </c>
      <c r="CL24" s="14">
        <v>67463</v>
      </c>
      <c r="CM24" s="14">
        <v>228300</v>
      </c>
      <c r="CN24" s="52">
        <v>127419</v>
      </c>
      <c r="CO24" s="52">
        <v>463537</v>
      </c>
      <c r="CP24" s="52">
        <v>675029</v>
      </c>
      <c r="CQ24" s="52">
        <v>82918</v>
      </c>
      <c r="CR24" s="52">
        <v>0</v>
      </c>
      <c r="CS24" s="52">
        <v>0</v>
      </c>
      <c r="CT24" s="52">
        <v>173557</v>
      </c>
      <c r="CU24" s="52">
        <v>0</v>
      </c>
      <c r="CV24" s="52">
        <v>0</v>
      </c>
      <c r="CW24" s="52">
        <v>16774</v>
      </c>
      <c r="CX24" s="52">
        <v>30427</v>
      </c>
      <c r="CY24" s="52">
        <v>53087</v>
      </c>
      <c r="CZ24" s="52">
        <v>7596</v>
      </c>
      <c r="DA24" s="52">
        <v>91983</v>
      </c>
      <c r="DB24" s="52">
        <v>184934</v>
      </c>
      <c r="DC24" s="52">
        <v>-24801</v>
      </c>
      <c r="DD24" s="52">
        <v>0</v>
      </c>
      <c r="DE24" s="52">
        <v>0</v>
      </c>
      <c r="DF24" s="52">
        <v>0</v>
      </c>
      <c r="DG24" s="52" t="s">
        <v>244</v>
      </c>
      <c r="DH24" s="52">
        <v>144038</v>
      </c>
      <c r="EU24" s="89">
        <v>219871</v>
      </c>
    </row>
    <row r="25" spans="1:151">
      <c r="A25" s="20">
        <v>36486</v>
      </c>
      <c r="B25" s="14">
        <v>184285</v>
      </c>
      <c r="C25" s="14">
        <v>353595</v>
      </c>
      <c r="D25" s="14">
        <v>979752</v>
      </c>
      <c r="E25" s="14">
        <v>492342</v>
      </c>
      <c r="F25" s="14">
        <v>725377</v>
      </c>
      <c r="G25" s="14">
        <v>35786</v>
      </c>
      <c r="H25" s="14">
        <v>199999</v>
      </c>
      <c r="I25" s="14">
        <v>2983</v>
      </c>
      <c r="J25" s="14">
        <v>1770100</v>
      </c>
      <c r="K25" s="14">
        <v>89200</v>
      </c>
      <c r="R25" s="14">
        <v>2693526</v>
      </c>
      <c r="T25" s="14">
        <f>VLOOKUP($A25,[2]Data!$A$1:$AH$15000,34,0)</f>
        <v>590808</v>
      </c>
      <c r="V25" s="14">
        <v>58521</v>
      </c>
      <c r="W25" s="14">
        <v>64445</v>
      </c>
      <c r="X25" s="14">
        <v>128024</v>
      </c>
      <c r="Y25" s="14">
        <v>340582</v>
      </c>
      <c r="Z25" s="14">
        <v>295707</v>
      </c>
      <c r="AA25" s="14">
        <v>295497</v>
      </c>
      <c r="AB25" s="14">
        <v>102084</v>
      </c>
      <c r="AC25" s="14">
        <v>119506</v>
      </c>
      <c r="AD25" s="14">
        <v>94279</v>
      </c>
      <c r="AE25" s="14">
        <v>59388</v>
      </c>
      <c r="AF25" s="14">
        <v>78767</v>
      </c>
      <c r="AG25" s="14">
        <v>124858</v>
      </c>
      <c r="AH25" s="14">
        <v>138905</v>
      </c>
      <c r="AI25" s="14">
        <v>389842</v>
      </c>
      <c r="AJ25" s="14">
        <v>10085</v>
      </c>
      <c r="AK25" s="14">
        <v>126522</v>
      </c>
      <c r="AL25" s="14">
        <v>958194</v>
      </c>
      <c r="AM25" s="14">
        <v>51754</v>
      </c>
      <c r="BA25" s="14">
        <v>230871</v>
      </c>
      <c r="BC25" s="14">
        <v>0</v>
      </c>
      <c r="BD25" s="14">
        <v>34968</v>
      </c>
      <c r="BE25" s="14">
        <v>15000</v>
      </c>
      <c r="BF25" s="14">
        <v>0</v>
      </c>
      <c r="BH25" s="14">
        <v>338575</v>
      </c>
      <c r="BI25" s="14">
        <v>945151</v>
      </c>
      <c r="BJ25" s="14">
        <v>0</v>
      </c>
      <c r="BR25" s="14">
        <v>101120</v>
      </c>
      <c r="BS25" s="14">
        <v>23450</v>
      </c>
      <c r="BT25" s="14">
        <v>35594</v>
      </c>
      <c r="BU25" s="14">
        <v>130674</v>
      </c>
      <c r="BW25" s="14">
        <v>15000</v>
      </c>
      <c r="BX25" s="14">
        <v>19929</v>
      </c>
      <c r="BY25" s="14">
        <v>36512</v>
      </c>
      <c r="BZ25" s="14">
        <v>22360</v>
      </c>
      <c r="CA25" s="14">
        <v>6552</v>
      </c>
      <c r="CB25" s="14">
        <v>39840</v>
      </c>
      <c r="CD25" s="52">
        <v>932482</v>
      </c>
      <c r="CE25" s="14">
        <v>2451100</v>
      </c>
      <c r="CF25" s="14">
        <v>4900</v>
      </c>
      <c r="CG25" s="14">
        <v>81800</v>
      </c>
      <c r="CH25" s="14">
        <v>40400</v>
      </c>
      <c r="CJ25" s="14">
        <v>0</v>
      </c>
      <c r="CK25" s="14">
        <v>296639</v>
      </c>
      <c r="CL25" s="14">
        <v>68428</v>
      </c>
      <c r="CM25" s="14">
        <v>227300</v>
      </c>
      <c r="CN25" s="52">
        <v>127386</v>
      </c>
      <c r="CO25" s="52">
        <v>462963</v>
      </c>
      <c r="CP25" s="52">
        <v>675029</v>
      </c>
      <c r="CQ25" s="52">
        <v>82835</v>
      </c>
      <c r="CR25" s="52">
        <v>0</v>
      </c>
      <c r="CS25" s="52">
        <v>0</v>
      </c>
      <c r="CT25" s="52">
        <v>170594</v>
      </c>
      <c r="CU25" s="52">
        <v>0</v>
      </c>
      <c r="CV25" s="52">
        <v>0</v>
      </c>
      <c r="CW25" s="52">
        <v>16774</v>
      </c>
      <c r="CX25" s="52">
        <v>30215</v>
      </c>
      <c r="CY25" s="52">
        <v>53087</v>
      </c>
      <c r="CZ25" s="52">
        <v>7596</v>
      </c>
      <c r="DA25" s="52">
        <v>92024</v>
      </c>
      <c r="DB25" s="52">
        <v>190385</v>
      </c>
      <c r="DC25" s="52">
        <v>-24801</v>
      </c>
      <c r="DD25" s="52">
        <v>0</v>
      </c>
      <c r="DE25" s="52">
        <v>0</v>
      </c>
      <c r="DF25" s="52">
        <v>0</v>
      </c>
      <c r="DG25" s="52">
        <v>4958</v>
      </c>
      <c r="DH25" s="52">
        <v>154249</v>
      </c>
      <c r="EU25" s="89">
        <v>197425</v>
      </c>
    </row>
    <row r="26" spans="1:151">
      <c r="A26" s="20">
        <v>36487</v>
      </c>
      <c r="B26" s="14">
        <v>147940</v>
      </c>
      <c r="C26" s="14">
        <v>474270</v>
      </c>
      <c r="D26" s="14">
        <v>956942</v>
      </c>
      <c r="E26" s="14">
        <v>512730</v>
      </c>
      <c r="F26" s="14">
        <v>724224</v>
      </c>
      <c r="G26" s="14">
        <v>30310</v>
      </c>
      <c r="H26" s="14">
        <v>195414</v>
      </c>
      <c r="I26" s="14">
        <v>12564</v>
      </c>
      <c r="J26" s="14">
        <v>1760900</v>
      </c>
      <c r="K26" s="14">
        <v>89100</v>
      </c>
      <c r="R26" s="14">
        <v>2678139</v>
      </c>
      <c r="T26" s="14">
        <f>VLOOKUP($A26,[2]Data!$A$1:$AH$15000,34,0)</f>
        <v>578796</v>
      </c>
      <c r="V26" s="14">
        <v>32508</v>
      </c>
      <c r="W26" s="14">
        <v>40470</v>
      </c>
      <c r="X26" s="14">
        <v>110829</v>
      </c>
      <c r="Y26" s="14">
        <v>302387</v>
      </c>
      <c r="Z26" s="14">
        <v>297345</v>
      </c>
      <c r="AA26" s="14">
        <v>269159</v>
      </c>
      <c r="AB26" s="14">
        <v>81009</v>
      </c>
      <c r="AC26" s="14">
        <v>120632</v>
      </c>
      <c r="AD26" s="14">
        <v>52030</v>
      </c>
      <c r="AE26" s="14">
        <v>65403</v>
      </c>
      <c r="AF26" s="14">
        <v>80404</v>
      </c>
      <c r="AG26" s="14">
        <v>131204</v>
      </c>
      <c r="AH26" s="14">
        <v>127338</v>
      </c>
      <c r="AI26" s="14">
        <v>362056</v>
      </c>
      <c r="AJ26" s="14">
        <v>23304</v>
      </c>
      <c r="AK26" s="14">
        <v>103194</v>
      </c>
      <c r="AL26" s="14">
        <v>900000</v>
      </c>
      <c r="AM26" s="14">
        <v>164868</v>
      </c>
      <c r="BA26" s="14">
        <v>175792</v>
      </c>
      <c r="BC26" s="14">
        <v>0</v>
      </c>
      <c r="BD26" s="14">
        <v>34968</v>
      </c>
      <c r="BE26" s="14">
        <v>8332</v>
      </c>
      <c r="BF26" s="14">
        <v>0</v>
      </c>
      <c r="BH26" s="14">
        <v>333320</v>
      </c>
      <c r="BI26" s="14">
        <v>1054560</v>
      </c>
      <c r="BJ26" s="14">
        <v>0</v>
      </c>
      <c r="BR26" s="14">
        <v>50797</v>
      </c>
      <c r="BS26" s="14">
        <v>38080</v>
      </c>
      <c r="BT26" s="14">
        <v>0</v>
      </c>
      <c r="BU26" s="14">
        <v>103365</v>
      </c>
      <c r="BW26" s="14">
        <v>10000</v>
      </c>
      <c r="BX26" s="14">
        <v>0</v>
      </c>
      <c r="BY26" s="14">
        <v>12171</v>
      </c>
      <c r="BZ26" s="14">
        <v>11592</v>
      </c>
      <c r="CA26" s="14">
        <v>17131</v>
      </c>
      <c r="CB26" s="14">
        <v>3852</v>
      </c>
      <c r="CD26" s="52">
        <v>1005104</v>
      </c>
      <c r="CE26" s="14">
        <v>2475600</v>
      </c>
      <c r="CF26" s="14">
        <v>0</v>
      </c>
      <c r="CG26" s="14">
        <v>81800</v>
      </c>
      <c r="CH26" s="14">
        <v>40400</v>
      </c>
      <c r="CJ26" s="14">
        <v>0</v>
      </c>
      <c r="CK26" s="14">
        <v>314246</v>
      </c>
      <c r="CL26" s="14">
        <v>40259</v>
      </c>
      <c r="CM26" s="14">
        <v>272000</v>
      </c>
      <c r="CN26" s="52">
        <v>117668</v>
      </c>
      <c r="CO26" s="52">
        <v>455187</v>
      </c>
      <c r="CP26" s="52">
        <v>675019</v>
      </c>
      <c r="CQ26" s="52">
        <v>176598</v>
      </c>
      <c r="CR26" s="52">
        <v>46314</v>
      </c>
      <c r="CS26" s="52">
        <v>0</v>
      </c>
      <c r="CT26" s="52">
        <v>163018</v>
      </c>
      <c r="CU26" s="52">
        <v>0</v>
      </c>
      <c r="CV26" s="52">
        <v>0</v>
      </c>
      <c r="CW26" s="52">
        <v>16728</v>
      </c>
      <c r="CX26" s="52">
        <v>30838</v>
      </c>
      <c r="CY26" s="52">
        <v>53087</v>
      </c>
      <c r="CZ26" s="52">
        <v>7596</v>
      </c>
      <c r="DA26" s="52">
        <v>39840</v>
      </c>
      <c r="DB26" s="52">
        <v>139467</v>
      </c>
      <c r="DC26" s="52">
        <v>-39073</v>
      </c>
      <c r="DD26" s="52">
        <v>25696</v>
      </c>
      <c r="DE26" s="52">
        <v>0</v>
      </c>
      <c r="DF26" s="52">
        <v>0</v>
      </c>
      <c r="DG26" s="52">
        <v>1653</v>
      </c>
      <c r="DH26" s="52">
        <v>203214</v>
      </c>
      <c r="EU26" s="89">
        <v>158099</v>
      </c>
    </row>
    <row r="27" spans="1:151">
      <c r="A27" s="20">
        <v>36488</v>
      </c>
      <c r="B27" s="14">
        <v>153744</v>
      </c>
      <c r="C27" s="14">
        <v>486051</v>
      </c>
      <c r="D27" s="14">
        <v>106403</v>
      </c>
      <c r="E27" s="14">
        <v>464936</v>
      </c>
      <c r="F27" s="14">
        <v>719380</v>
      </c>
      <c r="G27" s="14">
        <v>35000</v>
      </c>
      <c r="H27" s="14">
        <v>193748</v>
      </c>
      <c r="I27" s="14">
        <v>16000</v>
      </c>
      <c r="J27" s="14">
        <v>1762500</v>
      </c>
      <c r="K27" s="14">
        <v>90500</v>
      </c>
      <c r="R27" s="14">
        <v>2639293</v>
      </c>
      <c r="T27" s="14">
        <f>VLOOKUP($A27,[2]Data!$A$1:$AH$15000,34,0)</f>
        <v>671163</v>
      </c>
      <c r="V27" s="14">
        <v>58521</v>
      </c>
      <c r="W27" s="14">
        <v>51630</v>
      </c>
      <c r="X27" s="14">
        <v>100027</v>
      </c>
      <c r="Y27" s="14">
        <v>323011</v>
      </c>
      <c r="Z27" s="14">
        <v>314370</v>
      </c>
      <c r="AA27" s="14">
        <v>298060</v>
      </c>
      <c r="AB27" s="14">
        <v>70722</v>
      </c>
      <c r="AC27" s="14">
        <v>127710</v>
      </c>
      <c r="AD27" s="14">
        <v>71252</v>
      </c>
      <c r="AE27" s="14">
        <v>17306</v>
      </c>
      <c r="AF27" s="14">
        <v>92012</v>
      </c>
      <c r="AG27" s="14">
        <v>121254</v>
      </c>
      <c r="AH27" s="14">
        <v>148315</v>
      </c>
      <c r="AI27" s="14">
        <v>337521</v>
      </c>
      <c r="AJ27" s="14">
        <v>24292</v>
      </c>
      <c r="AK27" s="14">
        <v>107740</v>
      </c>
      <c r="AL27" s="14">
        <v>900000</v>
      </c>
      <c r="AM27" s="14">
        <v>141586</v>
      </c>
      <c r="BA27" s="14">
        <v>177781</v>
      </c>
      <c r="BC27" s="14">
        <v>0</v>
      </c>
      <c r="BD27" s="14">
        <v>34968</v>
      </c>
      <c r="BE27" s="14">
        <v>15000</v>
      </c>
      <c r="BF27" s="14">
        <v>0</v>
      </c>
      <c r="BH27" s="14">
        <v>185913</v>
      </c>
      <c r="BI27" s="14">
        <v>1030321</v>
      </c>
      <c r="BJ27" s="14">
        <v>0</v>
      </c>
      <c r="BR27" s="14">
        <v>37285</v>
      </c>
      <c r="BS27" s="14">
        <v>0</v>
      </c>
      <c r="BT27" s="14">
        <v>0</v>
      </c>
      <c r="BU27" s="14">
        <v>130785</v>
      </c>
      <c r="BW27" s="14">
        <v>0</v>
      </c>
      <c r="BX27" s="14">
        <v>0</v>
      </c>
      <c r="BY27" s="14">
        <v>36512</v>
      </c>
      <c r="BZ27" s="14">
        <v>3659</v>
      </c>
      <c r="CA27" s="14">
        <v>49213</v>
      </c>
      <c r="CB27" s="14">
        <v>799</v>
      </c>
      <c r="CD27" s="52">
        <v>953064</v>
      </c>
      <c r="CE27" s="14">
        <v>2511900</v>
      </c>
      <c r="CF27" s="14">
        <v>0</v>
      </c>
      <c r="CG27" s="14">
        <v>81800</v>
      </c>
      <c r="CH27" s="14">
        <v>40400</v>
      </c>
      <c r="CJ27" s="14">
        <v>0</v>
      </c>
      <c r="CK27" s="14">
        <v>317722</v>
      </c>
      <c r="CL27" s="14">
        <v>38905</v>
      </c>
      <c r="CM27" s="14">
        <v>293400</v>
      </c>
      <c r="CN27" s="52">
        <v>117509</v>
      </c>
      <c r="CO27" s="52">
        <v>485015</v>
      </c>
      <c r="CP27" s="52">
        <v>647129</v>
      </c>
      <c r="CQ27" s="52">
        <v>135721</v>
      </c>
      <c r="CR27" s="52">
        <v>149014</v>
      </c>
      <c r="CS27" s="52">
        <v>0</v>
      </c>
      <c r="CT27" s="52">
        <v>160734</v>
      </c>
      <c r="CU27" s="52">
        <v>0</v>
      </c>
      <c r="CV27" s="52">
        <v>0</v>
      </c>
      <c r="CW27" s="52">
        <v>12039</v>
      </c>
      <c r="CX27" s="52">
        <v>38597</v>
      </c>
      <c r="CY27" s="52">
        <v>53087</v>
      </c>
      <c r="CZ27" s="52">
        <v>7596</v>
      </c>
      <c r="DA27" s="52">
        <v>39641</v>
      </c>
      <c r="DB27" s="52">
        <v>146648</v>
      </c>
      <c r="DC27" s="52">
        <v>-42879</v>
      </c>
      <c r="DD27" s="52">
        <v>27286</v>
      </c>
      <c r="DE27" s="52">
        <v>0</v>
      </c>
      <c r="DF27" s="52">
        <v>0</v>
      </c>
      <c r="DG27" s="52">
        <v>4958</v>
      </c>
      <c r="DH27" s="52">
        <v>192803</v>
      </c>
      <c r="EU27" s="89">
        <v>136867</v>
      </c>
    </row>
    <row r="28" spans="1:151">
      <c r="A28" s="20">
        <v>36489</v>
      </c>
      <c r="B28" s="14">
        <v>144929</v>
      </c>
      <c r="C28" s="14">
        <v>308401</v>
      </c>
      <c r="D28" s="14">
        <v>1013731</v>
      </c>
      <c r="E28" s="14">
        <v>532803</v>
      </c>
      <c r="F28" s="14">
        <v>708339</v>
      </c>
      <c r="G28" s="14">
        <v>30000</v>
      </c>
      <c r="H28" s="14">
        <v>209761</v>
      </c>
      <c r="I28" s="14">
        <v>16000</v>
      </c>
      <c r="J28" s="14">
        <v>1744700</v>
      </c>
      <c r="K28" s="14">
        <v>69900</v>
      </c>
      <c r="R28" s="14">
        <v>2573224</v>
      </c>
      <c r="T28" s="14">
        <f>VLOOKUP($A28,[2]Data!$A$1:$AH$15000,34,0)</f>
        <v>678180</v>
      </c>
      <c r="V28" s="14">
        <v>58521</v>
      </c>
      <c r="W28" s="14">
        <v>116771</v>
      </c>
      <c r="X28" s="14">
        <v>77620</v>
      </c>
      <c r="Y28" s="14">
        <v>288088</v>
      </c>
      <c r="Z28" s="14">
        <v>308396</v>
      </c>
      <c r="AA28" s="14">
        <v>292212</v>
      </c>
      <c r="AB28" s="14">
        <v>70122</v>
      </c>
      <c r="AC28" s="14">
        <v>139411</v>
      </c>
      <c r="AD28" s="14">
        <v>47957</v>
      </c>
      <c r="AE28" s="14">
        <v>83068</v>
      </c>
      <c r="AF28" s="14">
        <v>81703</v>
      </c>
      <c r="AG28" s="14">
        <v>120328</v>
      </c>
      <c r="AH28" s="14">
        <v>181429</v>
      </c>
      <c r="AI28" s="14">
        <v>323737</v>
      </c>
      <c r="AJ28" s="14">
        <v>29624</v>
      </c>
      <c r="AK28" s="14">
        <v>106871</v>
      </c>
      <c r="AL28" s="14">
        <v>896629</v>
      </c>
      <c r="AM28" s="14">
        <v>30236</v>
      </c>
      <c r="BA28" s="14">
        <v>244084</v>
      </c>
      <c r="BC28" s="14">
        <v>0</v>
      </c>
      <c r="BD28" s="14">
        <v>34869</v>
      </c>
      <c r="BE28" s="14">
        <v>15000</v>
      </c>
      <c r="BF28" s="14">
        <v>0</v>
      </c>
      <c r="BH28" s="14">
        <v>206040</v>
      </c>
      <c r="BI28" s="14">
        <v>829180</v>
      </c>
      <c r="BJ28" s="14">
        <v>0</v>
      </c>
      <c r="BR28" s="14">
        <v>34859</v>
      </c>
      <c r="BS28" s="14">
        <v>46286</v>
      </c>
      <c r="BT28" s="14">
        <v>9381</v>
      </c>
      <c r="BU28" s="14">
        <v>122617</v>
      </c>
      <c r="BW28" s="14">
        <v>17909</v>
      </c>
      <c r="BX28" s="14">
        <v>0</v>
      </c>
      <c r="BY28" s="14">
        <v>36512</v>
      </c>
      <c r="BZ28" s="14">
        <v>11659</v>
      </c>
      <c r="CA28" s="14">
        <v>0</v>
      </c>
      <c r="CB28" s="14">
        <v>9905</v>
      </c>
      <c r="CD28" s="52">
        <v>893401</v>
      </c>
      <c r="CE28" s="14">
        <v>2468200</v>
      </c>
      <c r="CF28" s="14">
        <v>0</v>
      </c>
      <c r="CG28" s="14">
        <v>81800</v>
      </c>
      <c r="CH28" s="14">
        <v>40400</v>
      </c>
      <c r="CJ28" s="14">
        <v>0</v>
      </c>
      <c r="CK28" s="14">
        <v>332860</v>
      </c>
      <c r="CL28" s="14">
        <v>49490</v>
      </c>
      <c r="CM28" s="14">
        <v>282000</v>
      </c>
      <c r="CN28" s="52">
        <v>118959</v>
      </c>
      <c r="CO28" s="52">
        <v>448399</v>
      </c>
      <c r="CP28" s="52">
        <v>675029</v>
      </c>
      <c r="CQ28" s="52">
        <v>131289</v>
      </c>
      <c r="CR28" s="52">
        <v>19102</v>
      </c>
      <c r="CS28" s="52">
        <v>0</v>
      </c>
      <c r="CT28" s="52">
        <v>167442</v>
      </c>
      <c r="CU28" s="52">
        <v>9753</v>
      </c>
      <c r="CV28" s="52">
        <v>0</v>
      </c>
      <c r="CW28" s="52">
        <v>52538</v>
      </c>
      <c r="CX28" s="52">
        <v>38668</v>
      </c>
      <c r="CY28" s="52">
        <v>53087</v>
      </c>
      <c r="CZ28" s="52">
        <v>7596</v>
      </c>
      <c r="DA28" s="52">
        <v>55718</v>
      </c>
      <c r="DB28" s="52">
        <v>169567</v>
      </c>
      <c r="DC28" s="52">
        <v>-24989</v>
      </c>
      <c r="DD28" s="52">
        <v>14282</v>
      </c>
      <c r="DE28" s="52">
        <v>14541</v>
      </c>
      <c r="DF28" s="52">
        <v>0</v>
      </c>
      <c r="DG28" s="52">
        <v>9958</v>
      </c>
      <c r="DH28" s="52">
        <v>152925</v>
      </c>
      <c r="EU28" s="89">
        <v>135620</v>
      </c>
    </row>
    <row r="29" spans="1:151">
      <c r="A29" s="20">
        <v>36490</v>
      </c>
      <c r="B29" s="14">
        <v>133512</v>
      </c>
      <c r="C29" s="14">
        <v>316316</v>
      </c>
      <c r="D29" s="14">
        <v>998183</v>
      </c>
      <c r="E29" s="14">
        <v>534500</v>
      </c>
      <c r="F29" s="14">
        <v>708376</v>
      </c>
      <c r="G29" s="14">
        <v>30000</v>
      </c>
      <c r="H29" s="14">
        <v>209747</v>
      </c>
      <c r="I29" s="14">
        <v>16000</v>
      </c>
      <c r="J29" s="14">
        <v>1740500</v>
      </c>
      <c r="K29" s="14">
        <v>69400</v>
      </c>
      <c r="R29" s="14">
        <v>2557509</v>
      </c>
      <c r="T29" s="14">
        <f>VLOOKUP($A29,[2]Data!$A$1:$AH$15000,34,0)</f>
        <v>683662</v>
      </c>
      <c r="V29" s="14">
        <v>58521</v>
      </c>
      <c r="W29" s="14">
        <v>119622</v>
      </c>
      <c r="X29" s="14">
        <v>67861</v>
      </c>
      <c r="Y29" s="14">
        <v>289729</v>
      </c>
      <c r="Z29" s="14">
        <v>308396</v>
      </c>
      <c r="AA29" s="14">
        <v>301940</v>
      </c>
      <c r="AB29" s="14">
        <v>63606</v>
      </c>
      <c r="AC29" s="14">
        <v>141364</v>
      </c>
      <c r="AD29" s="14">
        <v>49311</v>
      </c>
      <c r="AE29" s="14">
        <v>74604</v>
      </c>
      <c r="AF29" s="14">
        <v>78920</v>
      </c>
      <c r="AG29" s="14">
        <v>123140</v>
      </c>
      <c r="AH29" s="14">
        <v>186911</v>
      </c>
      <c r="AI29" s="14">
        <v>327471</v>
      </c>
      <c r="AJ29" s="14">
        <v>29624</v>
      </c>
      <c r="AK29" s="14">
        <v>104453</v>
      </c>
      <c r="AL29" s="14">
        <v>898479</v>
      </c>
      <c r="AM29" s="14">
        <v>11140</v>
      </c>
      <c r="BA29" s="14">
        <v>244054</v>
      </c>
      <c r="BC29" s="14">
        <v>0</v>
      </c>
      <c r="BD29" s="14">
        <v>34869</v>
      </c>
      <c r="BE29" s="14">
        <v>15000</v>
      </c>
      <c r="BF29" s="14">
        <v>0</v>
      </c>
      <c r="BH29" s="14">
        <v>194470</v>
      </c>
      <c r="BI29" s="14">
        <v>817752</v>
      </c>
      <c r="BJ29" s="14">
        <v>0</v>
      </c>
      <c r="BR29" s="14">
        <v>49088</v>
      </c>
      <c r="BS29" s="14">
        <v>46287</v>
      </c>
      <c r="BT29" s="14">
        <v>9381</v>
      </c>
      <c r="BU29" s="14">
        <v>123185</v>
      </c>
      <c r="BW29" s="14">
        <v>25213</v>
      </c>
      <c r="BX29" s="14">
        <v>0</v>
      </c>
      <c r="BY29" s="14">
        <v>36512</v>
      </c>
      <c r="BZ29" s="14">
        <v>11659</v>
      </c>
      <c r="CA29" s="14">
        <v>20465</v>
      </c>
      <c r="CB29" s="14">
        <v>9905</v>
      </c>
      <c r="CD29" s="52">
        <v>861665</v>
      </c>
      <c r="CE29" s="14">
        <v>2446500</v>
      </c>
      <c r="CF29" s="14">
        <v>2700</v>
      </c>
      <c r="CG29" s="14">
        <v>81800</v>
      </c>
      <c r="CH29" s="14">
        <v>40400</v>
      </c>
      <c r="CJ29" s="14">
        <v>0</v>
      </c>
      <c r="CK29" s="14">
        <v>335202</v>
      </c>
      <c r="CL29" s="14">
        <v>74082</v>
      </c>
      <c r="CM29" s="14">
        <v>260000</v>
      </c>
      <c r="CN29" s="52">
        <v>118971</v>
      </c>
      <c r="CO29" s="52">
        <v>452378</v>
      </c>
      <c r="CP29" s="52">
        <v>675029</v>
      </c>
      <c r="CQ29" s="52">
        <v>124677</v>
      </c>
      <c r="CR29" s="52">
        <v>19102</v>
      </c>
      <c r="CS29" s="52">
        <v>0</v>
      </c>
      <c r="CT29" s="52">
        <v>157655</v>
      </c>
      <c r="CU29" s="52">
        <v>9753</v>
      </c>
      <c r="CV29" s="52">
        <v>0</v>
      </c>
      <c r="CW29" s="52">
        <v>52538</v>
      </c>
      <c r="CX29" s="52">
        <v>38726</v>
      </c>
      <c r="CY29" s="52">
        <v>53087</v>
      </c>
      <c r="CZ29" s="52">
        <v>7596</v>
      </c>
      <c r="DA29" s="52">
        <v>55618</v>
      </c>
      <c r="DB29" s="52">
        <v>169525</v>
      </c>
      <c r="DC29" s="52">
        <v>-24989</v>
      </c>
      <c r="DD29" s="52">
        <v>14680</v>
      </c>
      <c r="DE29" s="52">
        <v>5000</v>
      </c>
      <c r="DF29" s="52">
        <v>0</v>
      </c>
      <c r="DG29" s="52">
        <v>9958</v>
      </c>
      <c r="DH29" s="52">
        <v>144038</v>
      </c>
      <c r="EU29" s="89">
        <v>135619</v>
      </c>
    </row>
    <row r="30" spans="1:151">
      <c r="A30" s="20">
        <v>36491</v>
      </c>
      <c r="B30" s="14">
        <v>140681</v>
      </c>
      <c r="C30" s="14">
        <v>307923</v>
      </c>
      <c r="D30" s="14">
        <v>997942</v>
      </c>
      <c r="E30" s="14">
        <v>536725</v>
      </c>
      <c r="F30" s="14">
        <v>708339</v>
      </c>
      <c r="G30" s="14">
        <v>37999</v>
      </c>
      <c r="H30" s="14">
        <v>201762</v>
      </c>
      <c r="I30" s="14">
        <v>16000</v>
      </c>
      <c r="J30" s="14">
        <v>1708400</v>
      </c>
      <c r="K30" s="14">
        <v>73100</v>
      </c>
      <c r="R30" s="14">
        <v>2546871</v>
      </c>
      <c r="T30" s="14">
        <f>VLOOKUP($A30,[2]Data!$A$1:$AH$15000,34,0)</f>
        <v>683123</v>
      </c>
      <c r="V30" s="14">
        <v>58521</v>
      </c>
      <c r="W30" s="14">
        <v>125312</v>
      </c>
      <c r="X30" s="14">
        <v>69877</v>
      </c>
      <c r="Y30" s="14">
        <v>284197</v>
      </c>
      <c r="Z30" s="14">
        <v>308396</v>
      </c>
      <c r="AA30" s="14">
        <v>297478</v>
      </c>
      <c r="AB30" s="14">
        <v>63606</v>
      </c>
      <c r="AC30" s="14">
        <v>142057</v>
      </c>
      <c r="AD30" s="14">
        <v>48920</v>
      </c>
      <c r="AE30" s="14">
        <v>76523</v>
      </c>
      <c r="AF30" s="14">
        <v>74704</v>
      </c>
      <c r="AG30" s="14">
        <v>126353</v>
      </c>
      <c r="AH30" s="14">
        <v>186372</v>
      </c>
      <c r="AI30" s="14">
        <v>317266</v>
      </c>
      <c r="AJ30" s="14">
        <v>29624</v>
      </c>
      <c r="AK30" s="14">
        <v>107746</v>
      </c>
      <c r="AL30" s="14">
        <v>890039</v>
      </c>
      <c r="AM30" s="14">
        <v>-1970</v>
      </c>
      <c r="BA30" s="14">
        <v>244103</v>
      </c>
      <c r="BC30" s="14">
        <v>0</v>
      </c>
      <c r="BD30" s="14">
        <v>34869</v>
      </c>
      <c r="BE30" s="14">
        <v>15000</v>
      </c>
      <c r="BF30" s="14">
        <v>0</v>
      </c>
      <c r="BH30" s="14">
        <v>191194</v>
      </c>
      <c r="BI30" s="14">
        <v>807741</v>
      </c>
      <c r="BJ30" s="14">
        <v>0</v>
      </c>
      <c r="BR30" s="14">
        <v>39810</v>
      </c>
      <c r="BS30" s="14">
        <v>46287</v>
      </c>
      <c r="BT30" s="14">
        <v>9381</v>
      </c>
      <c r="BU30" s="14">
        <v>123147</v>
      </c>
      <c r="BW30" s="14">
        <v>15000</v>
      </c>
      <c r="BX30" s="14">
        <v>0</v>
      </c>
      <c r="BY30" s="14">
        <v>36512</v>
      </c>
      <c r="BZ30" s="14">
        <v>11659</v>
      </c>
      <c r="CA30" s="14">
        <v>30465</v>
      </c>
      <c r="CB30" s="14">
        <v>9905</v>
      </c>
      <c r="CD30" s="52">
        <v>893091</v>
      </c>
      <c r="CE30" s="14">
        <v>2419200</v>
      </c>
      <c r="CF30" s="14">
        <v>0</v>
      </c>
      <c r="CG30" s="14">
        <v>69000</v>
      </c>
      <c r="CH30" s="14">
        <v>40400</v>
      </c>
      <c r="CJ30" s="14">
        <v>0</v>
      </c>
      <c r="CK30" s="14">
        <v>330742</v>
      </c>
      <c r="CL30" s="14">
        <v>73653</v>
      </c>
      <c r="CM30" s="14">
        <v>256000</v>
      </c>
      <c r="CN30" s="52">
        <v>118971</v>
      </c>
      <c r="CO30" s="52">
        <v>447889</v>
      </c>
      <c r="CP30" s="52">
        <v>675029</v>
      </c>
      <c r="CQ30" s="52">
        <v>138526</v>
      </c>
      <c r="CR30" s="52">
        <v>19102</v>
      </c>
      <c r="CS30" s="52">
        <v>0</v>
      </c>
      <c r="CT30" s="52">
        <v>160737</v>
      </c>
      <c r="CU30" s="52">
        <v>9753</v>
      </c>
      <c r="CV30" s="52">
        <v>0</v>
      </c>
      <c r="CW30" s="52">
        <v>52538</v>
      </c>
      <c r="CX30" s="52">
        <v>38794</v>
      </c>
      <c r="CY30" s="52">
        <v>53087</v>
      </c>
      <c r="CZ30" s="52">
        <v>7596</v>
      </c>
      <c r="DA30" s="52">
        <v>55605</v>
      </c>
      <c r="DB30" s="52">
        <v>169577</v>
      </c>
      <c r="DC30" s="52">
        <v>-24989</v>
      </c>
      <c r="DD30" s="52">
        <v>15032</v>
      </c>
      <c r="DE30" s="52">
        <v>0</v>
      </c>
      <c r="DF30" s="52">
        <v>0</v>
      </c>
      <c r="DG30" s="52">
        <v>9958</v>
      </c>
      <c r="DH30" s="52">
        <v>144038</v>
      </c>
      <c r="EU30" s="89">
        <v>134537</v>
      </c>
    </row>
    <row r="31" spans="1:151">
      <c r="A31" s="20">
        <v>36492</v>
      </c>
      <c r="B31" s="14">
        <v>153513</v>
      </c>
      <c r="C31" s="14">
        <v>316032</v>
      </c>
      <c r="D31" s="14">
        <v>991058</v>
      </c>
      <c r="E31" s="14">
        <v>527947</v>
      </c>
      <c r="F31" s="14">
        <v>708339</v>
      </c>
      <c r="G31" s="14">
        <v>38000</v>
      </c>
      <c r="H31" s="14">
        <v>201761</v>
      </c>
      <c r="I31" s="14">
        <v>16000</v>
      </c>
      <c r="J31" s="14">
        <v>1720600</v>
      </c>
      <c r="K31" s="14">
        <v>69400</v>
      </c>
      <c r="R31" s="14">
        <v>2541992</v>
      </c>
      <c r="T31" s="14">
        <f>VLOOKUP($A31,[2]Data!$A$1:$AH$15000,34,0)</f>
        <v>682036</v>
      </c>
      <c r="V31" s="14">
        <v>58521</v>
      </c>
      <c r="W31" s="14">
        <v>126687</v>
      </c>
      <c r="X31" s="14">
        <v>68710</v>
      </c>
      <c r="Y31" s="14">
        <v>299500</v>
      </c>
      <c r="Z31" s="14">
        <v>308396</v>
      </c>
      <c r="AA31" s="14">
        <v>304956</v>
      </c>
      <c r="AB31" s="14">
        <v>63606</v>
      </c>
      <c r="AC31" s="14">
        <v>138849</v>
      </c>
      <c r="AD31" s="14">
        <v>58572</v>
      </c>
      <c r="AE31" s="14">
        <v>68863</v>
      </c>
      <c r="AF31" s="14">
        <v>74704</v>
      </c>
      <c r="AG31" s="14">
        <v>124166</v>
      </c>
      <c r="AH31" s="14">
        <v>185285</v>
      </c>
      <c r="AI31" s="14">
        <v>331888</v>
      </c>
      <c r="AJ31" s="14">
        <v>29624</v>
      </c>
      <c r="AK31" s="14">
        <v>107746</v>
      </c>
      <c r="AL31" s="14">
        <v>885201</v>
      </c>
      <c r="AM31" s="14">
        <v>-4362</v>
      </c>
      <c r="BA31" s="14">
        <v>244123</v>
      </c>
      <c r="BC31" s="14">
        <v>0</v>
      </c>
      <c r="BD31" s="14">
        <v>34869</v>
      </c>
      <c r="BE31" s="14">
        <v>15000</v>
      </c>
      <c r="BF31" s="14">
        <v>0</v>
      </c>
      <c r="BH31" s="14">
        <v>173705</v>
      </c>
      <c r="BI31" s="14">
        <v>791585</v>
      </c>
      <c r="BJ31" s="14">
        <v>0</v>
      </c>
      <c r="BR31" s="14">
        <v>35788</v>
      </c>
      <c r="BS31" s="14">
        <v>46287</v>
      </c>
      <c r="BT31" s="14">
        <v>9381</v>
      </c>
      <c r="BU31" s="14">
        <v>122043</v>
      </c>
      <c r="BW31" s="14">
        <v>15000</v>
      </c>
      <c r="BX31" s="14">
        <v>0</v>
      </c>
      <c r="BY31" s="14">
        <v>35543</v>
      </c>
      <c r="BZ31" s="14">
        <v>11559</v>
      </c>
      <c r="CA31" s="14">
        <v>30465</v>
      </c>
      <c r="CB31" s="14">
        <v>9905</v>
      </c>
      <c r="CD31" s="52">
        <v>930090</v>
      </c>
      <c r="CE31" s="14">
        <v>2450700</v>
      </c>
      <c r="CF31" s="14">
        <v>0</v>
      </c>
      <c r="CG31" s="14">
        <v>81800</v>
      </c>
      <c r="CH31" s="14">
        <v>40400</v>
      </c>
      <c r="CJ31" s="14">
        <v>0</v>
      </c>
      <c r="CK31" s="14">
        <v>336095</v>
      </c>
      <c r="CL31" s="14">
        <v>74322</v>
      </c>
      <c r="CM31" s="14">
        <v>260700</v>
      </c>
      <c r="CN31" s="52">
        <v>118959</v>
      </c>
      <c r="CO31" s="52">
        <v>458729</v>
      </c>
      <c r="CP31" s="52">
        <v>675029</v>
      </c>
      <c r="CQ31" s="52">
        <v>115502</v>
      </c>
      <c r="CR31" s="52">
        <v>19102</v>
      </c>
      <c r="CS31" s="52">
        <v>0</v>
      </c>
      <c r="CT31" s="52">
        <v>160738</v>
      </c>
      <c r="CU31" s="52">
        <v>9753</v>
      </c>
      <c r="CV31" s="52">
        <v>0</v>
      </c>
      <c r="CW31" s="52">
        <v>52538</v>
      </c>
      <c r="CX31" s="52">
        <v>38709</v>
      </c>
      <c r="CY31" s="52">
        <v>53807</v>
      </c>
      <c r="CZ31" s="52">
        <v>7596</v>
      </c>
      <c r="DA31" s="52">
        <v>55705</v>
      </c>
      <c r="DB31" s="52">
        <v>169595</v>
      </c>
      <c r="DC31" s="52">
        <v>-24989</v>
      </c>
      <c r="DD31" s="52">
        <v>14014</v>
      </c>
      <c r="DE31" s="52">
        <v>0</v>
      </c>
      <c r="DF31" s="52">
        <v>0</v>
      </c>
      <c r="DG31" s="52">
        <v>9958</v>
      </c>
      <c r="DH31" s="52">
        <v>144038</v>
      </c>
      <c r="EU31" s="89">
        <v>133823</v>
      </c>
    </row>
    <row r="32" spans="1:151">
      <c r="A32" s="20">
        <v>36493</v>
      </c>
      <c r="B32" s="14">
        <v>149180</v>
      </c>
      <c r="C32" s="14">
        <v>337516</v>
      </c>
      <c r="D32" s="14">
        <v>989159</v>
      </c>
      <c r="E32" s="14">
        <v>538924</v>
      </c>
      <c r="F32" s="14">
        <v>710339</v>
      </c>
      <c r="G32" s="14">
        <v>37999</v>
      </c>
      <c r="H32" s="14">
        <v>199762</v>
      </c>
      <c r="I32" s="14">
        <v>16051</v>
      </c>
      <c r="J32" s="14">
        <v>1724300</v>
      </c>
      <c r="K32" s="14">
        <v>69400</v>
      </c>
      <c r="R32" s="14">
        <v>2545629</v>
      </c>
      <c r="T32" s="14">
        <f>VLOOKUP($A32,[2]Data!$A$1:$AH$15000,34,0)</f>
        <v>673089</v>
      </c>
      <c r="V32" s="14">
        <v>58521</v>
      </c>
      <c r="W32" s="14">
        <v>131645</v>
      </c>
      <c r="X32" s="14">
        <v>76682</v>
      </c>
      <c r="Y32" s="14">
        <v>292652</v>
      </c>
      <c r="Z32" s="14">
        <v>301326</v>
      </c>
      <c r="AA32" s="14">
        <v>297170</v>
      </c>
      <c r="AB32" s="14">
        <v>65711</v>
      </c>
      <c r="AC32" s="14">
        <v>143932</v>
      </c>
      <c r="AD32" s="14">
        <v>56887</v>
      </c>
      <c r="AE32" s="14">
        <v>73129</v>
      </c>
      <c r="AF32" s="14">
        <v>82476</v>
      </c>
      <c r="AG32" s="14">
        <v>118676</v>
      </c>
      <c r="AH32" s="14">
        <v>180406</v>
      </c>
      <c r="AI32" s="14">
        <v>343261</v>
      </c>
      <c r="AJ32" s="14">
        <v>29624</v>
      </c>
      <c r="AK32" s="14">
        <v>103967</v>
      </c>
      <c r="AL32" s="14">
        <v>882846</v>
      </c>
      <c r="AM32" s="14">
        <v>-3344</v>
      </c>
      <c r="BA32" s="14">
        <v>244485</v>
      </c>
      <c r="BC32" s="14">
        <v>0</v>
      </c>
      <c r="BD32" s="14">
        <v>34869</v>
      </c>
      <c r="BE32" s="14">
        <v>15000</v>
      </c>
      <c r="BF32" s="14">
        <v>0</v>
      </c>
      <c r="BH32" s="14">
        <v>194496</v>
      </c>
      <c r="BI32" s="14">
        <v>843365</v>
      </c>
      <c r="BJ32" s="14">
        <v>0</v>
      </c>
      <c r="BR32" s="14">
        <v>39184</v>
      </c>
      <c r="BS32" s="14">
        <v>46287</v>
      </c>
      <c r="BT32" s="14">
        <v>0</v>
      </c>
      <c r="BU32" s="14">
        <v>102300</v>
      </c>
      <c r="BW32" s="14">
        <v>15000</v>
      </c>
      <c r="BX32" s="14">
        <v>0</v>
      </c>
      <c r="BY32" s="14">
        <v>36512</v>
      </c>
      <c r="BZ32" s="14">
        <v>11659</v>
      </c>
      <c r="CA32" s="14">
        <v>30465</v>
      </c>
      <c r="CB32" s="14">
        <v>9905</v>
      </c>
      <c r="CD32" s="52">
        <v>959994</v>
      </c>
      <c r="CE32" s="14">
        <v>2461100</v>
      </c>
      <c r="CF32" s="14">
        <v>0</v>
      </c>
      <c r="CG32" s="14">
        <v>81800</v>
      </c>
      <c r="CH32" s="14">
        <v>40400</v>
      </c>
      <c r="CJ32" s="14">
        <v>0</v>
      </c>
      <c r="CK32" s="14">
        <v>342780</v>
      </c>
      <c r="CL32" s="14">
        <v>56929</v>
      </c>
      <c r="CM32" s="14">
        <v>281200</v>
      </c>
      <c r="CN32" s="52">
        <v>118927</v>
      </c>
      <c r="CO32" s="52">
        <v>458266</v>
      </c>
      <c r="CP32" s="52">
        <v>673371</v>
      </c>
      <c r="CQ32" s="52">
        <v>114023</v>
      </c>
      <c r="CR32" s="52">
        <v>19102</v>
      </c>
      <c r="CS32" s="52">
        <v>0</v>
      </c>
      <c r="CT32" s="52">
        <v>160738</v>
      </c>
      <c r="CU32" s="52">
        <v>9753</v>
      </c>
      <c r="CV32" s="52">
        <v>0</v>
      </c>
      <c r="CW32" s="52">
        <v>52538</v>
      </c>
      <c r="CX32" s="52">
        <v>38794</v>
      </c>
      <c r="CY32" s="52">
        <v>53087</v>
      </c>
      <c r="CZ32" s="52">
        <v>7596</v>
      </c>
      <c r="DA32" s="52">
        <v>55582</v>
      </c>
      <c r="DB32" s="52">
        <v>169556</v>
      </c>
      <c r="DC32" s="52">
        <v>-24989</v>
      </c>
      <c r="DD32" s="52">
        <v>15032</v>
      </c>
      <c r="DE32" s="52">
        <v>0</v>
      </c>
      <c r="DF32" s="52">
        <v>0</v>
      </c>
      <c r="DG32" s="52">
        <v>5000</v>
      </c>
      <c r="DH32" s="52">
        <v>144038</v>
      </c>
      <c r="EU32" s="89">
        <v>148150</v>
      </c>
    </row>
    <row r="33" spans="1:152">
      <c r="A33" s="20">
        <v>36494</v>
      </c>
      <c r="B33" s="14">
        <v>141414</v>
      </c>
      <c r="C33" s="14">
        <v>397647</v>
      </c>
      <c r="D33" s="14">
        <v>911704</v>
      </c>
      <c r="E33" s="14">
        <v>465541</v>
      </c>
      <c r="F33" s="14">
        <v>748161</v>
      </c>
      <c r="G33" s="14">
        <v>20000</v>
      </c>
      <c r="H33" s="14">
        <v>189762</v>
      </c>
      <c r="I33" s="14">
        <v>18857</v>
      </c>
      <c r="J33" s="14">
        <v>1799100</v>
      </c>
      <c r="K33" s="14">
        <v>82000</v>
      </c>
      <c r="R33" s="14">
        <v>2593935</v>
      </c>
      <c r="T33" s="14">
        <f>VLOOKUP($A33,[2]Data!$A$1:$AH$15000,34,0)</f>
        <v>652171</v>
      </c>
      <c r="V33" s="14">
        <v>58521</v>
      </c>
      <c r="W33" s="14">
        <v>81708</v>
      </c>
      <c r="X33" s="14">
        <v>98422</v>
      </c>
      <c r="Y33" s="14">
        <v>312487</v>
      </c>
      <c r="Z33" s="14">
        <v>301321</v>
      </c>
      <c r="AA33" s="14">
        <v>304112</v>
      </c>
      <c r="AB33" s="14">
        <v>83656</v>
      </c>
      <c r="AC33" s="14">
        <v>128462</v>
      </c>
      <c r="AD33" s="14">
        <v>57118</v>
      </c>
      <c r="AE33" s="14">
        <v>69037</v>
      </c>
      <c r="AF33" s="14">
        <v>86837</v>
      </c>
      <c r="AG33" s="14">
        <v>117634</v>
      </c>
      <c r="AH33" s="14">
        <v>184750</v>
      </c>
      <c r="AI33" s="14">
        <v>329313</v>
      </c>
      <c r="AJ33" s="14">
        <v>20978</v>
      </c>
      <c r="AK33" s="14">
        <v>60177</v>
      </c>
      <c r="AL33" s="14">
        <v>890610</v>
      </c>
      <c r="AM33" s="14">
        <v>98678</v>
      </c>
      <c r="BA33" s="14">
        <v>244557</v>
      </c>
      <c r="BC33" s="14">
        <v>0</v>
      </c>
      <c r="BD33" s="14">
        <v>34869</v>
      </c>
      <c r="BE33" s="14">
        <v>14988</v>
      </c>
      <c r="BF33" s="14">
        <v>12643</v>
      </c>
      <c r="BH33" s="14">
        <v>225526</v>
      </c>
      <c r="BI33" s="14">
        <v>916754</v>
      </c>
      <c r="BJ33" s="14">
        <v>0</v>
      </c>
      <c r="BR33" s="14">
        <v>97917</v>
      </c>
      <c r="BS33" s="14">
        <v>43251</v>
      </c>
      <c r="BT33" s="14">
        <v>15881</v>
      </c>
      <c r="BU33" s="14">
        <v>97605</v>
      </c>
      <c r="BW33" s="14">
        <v>15000</v>
      </c>
      <c r="BX33" s="14">
        <v>0</v>
      </c>
      <c r="BY33" s="14">
        <v>36512</v>
      </c>
      <c r="BZ33" s="14">
        <v>16251</v>
      </c>
      <c r="CA33" s="14">
        <v>40991</v>
      </c>
      <c r="CB33" s="14">
        <v>36757</v>
      </c>
      <c r="CD33" s="52">
        <v>979523</v>
      </c>
      <c r="CE33" s="14">
        <v>2497900</v>
      </c>
      <c r="CF33" s="14">
        <v>0</v>
      </c>
      <c r="CG33" s="14">
        <v>81800</v>
      </c>
      <c r="CH33" s="14">
        <v>40400</v>
      </c>
      <c r="CJ33" s="14">
        <v>0</v>
      </c>
      <c r="CK33" s="14">
        <v>323953</v>
      </c>
      <c r="CL33" s="14">
        <v>42612</v>
      </c>
      <c r="CM33" s="14">
        <v>286200</v>
      </c>
      <c r="CN33" s="52">
        <v>107593</v>
      </c>
      <c r="CO33" s="52">
        <v>465019</v>
      </c>
      <c r="CP33" s="52">
        <v>675019</v>
      </c>
      <c r="CQ33" s="52">
        <v>123905</v>
      </c>
      <c r="CR33" s="52">
        <v>0</v>
      </c>
      <c r="CS33" s="52">
        <v>7836</v>
      </c>
      <c r="CT33" s="52">
        <v>159333</v>
      </c>
      <c r="CU33" s="52">
        <v>0</v>
      </c>
      <c r="CV33" s="52">
        <v>0</v>
      </c>
      <c r="CW33" s="52">
        <v>60826</v>
      </c>
      <c r="CX33" s="52">
        <v>28894</v>
      </c>
      <c r="CY33" s="52">
        <v>53087</v>
      </c>
      <c r="CZ33" s="52">
        <v>7596</v>
      </c>
      <c r="DA33" s="52">
        <v>65678</v>
      </c>
      <c r="DB33" s="52">
        <v>163924</v>
      </c>
      <c r="DC33" s="52">
        <v>-37460</v>
      </c>
      <c r="DD33" s="52">
        <v>17380</v>
      </c>
      <c r="DE33" s="52">
        <v>7188</v>
      </c>
      <c r="DF33" s="52">
        <v>0</v>
      </c>
      <c r="DG33" s="52">
        <v>0</v>
      </c>
      <c r="DH33" s="52">
        <v>163136</v>
      </c>
      <c r="EU33" s="89">
        <v>154868</v>
      </c>
    </row>
    <row r="34" spans="1:152">
      <c r="A34" s="20">
        <v>36495</v>
      </c>
      <c r="B34" s="14">
        <f>VLOOKUP($A34,[1]Data!$A$1:$AG$15000,9,0)</f>
        <v>150029</v>
      </c>
      <c r="C34" s="14">
        <f>VLOOKUP($A34,[1]Data!$A$1:$AG$15000,10,0)</f>
        <v>467427</v>
      </c>
      <c r="D34" s="14">
        <f>VLOOKUP($A34,[1]Data!$A$1:$AG$15000,12,0)</f>
        <v>450321</v>
      </c>
      <c r="E34" s="14">
        <f>VLOOKUP($A34,[1]Data!$A$1:$AG$15000,11,0)</f>
        <v>960808</v>
      </c>
      <c r="F34" s="14">
        <f>VLOOKUP($A34,[2]Data!$A$1:$AF$15000,4,0)</f>
        <v>669140</v>
      </c>
      <c r="G34" s="14">
        <f>VLOOKUP($A34,[2]Data!$A$1:$AF$15000,2,0)</f>
        <v>40000</v>
      </c>
      <c r="H34" s="14">
        <f>VLOOKUP($A34,[2]Data!$A$1:$AF$15000,3,0)</f>
        <v>253000</v>
      </c>
      <c r="I34" s="14">
        <f>VLOOKUP($A34,[2]Data!$A$1:$AF$15000,6,0)</f>
        <v>6028</v>
      </c>
      <c r="J34" s="14">
        <f>VLOOKUP($A34,[3]Data!$A$1:$K$15000,4,0)*$A$2</f>
        <v>1736200</v>
      </c>
      <c r="K34" s="14">
        <f>VLOOKUP($A34,[3]Data!$A$1:$K$15000,6,0)*$A$2</f>
        <v>95700</v>
      </c>
      <c r="R34" s="14">
        <f>VLOOKUP($A34,[1]Data!$A$1:$AH$15000,4,0)</f>
        <v>2710153</v>
      </c>
      <c r="T34" s="14">
        <f>VLOOKUP($A34,[2]Data!$A$1:$AH$15000,34,0)</f>
        <v>623279</v>
      </c>
      <c r="V34" s="14">
        <f>VLOOKUP($A34,[2]Data!$A$1:$AH$15000,8,0)</f>
        <v>65334</v>
      </c>
      <c r="W34" s="14">
        <f>VLOOKUP($A34,[4]Data!$A$1:$AH$15000,19,0)</f>
        <v>79885</v>
      </c>
      <c r="X34" s="14">
        <f>VLOOKUP($A34,[2]Data!$A$1:$AH$15000,17,0)</f>
        <v>134693</v>
      </c>
      <c r="Y34" s="14">
        <f>VLOOKUP($A34,[1]Data!$A$1:$AH$15000,17,0)</f>
        <v>306665</v>
      </c>
      <c r="Z34" s="14">
        <f>VLOOKUP($A34,[2]Data!$A$1:$AH$15000,11,0)</f>
        <v>302158</v>
      </c>
      <c r="AA34" s="14">
        <f>VLOOKUP($A34,[1]Data!$A$1:$AH$15000,21,0)</f>
        <v>303527</v>
      </c>
      <c r="AB34" s="14">
        <f>VLOOKUP($A34,[2]Data!$A$1:$AH$15000,15,0)</f>
        <v>84074</v>
      </c>
      <c r="AC34" s="14">
        <f>VLOOKUP($A34,[1]Data!$A$1:$AH$15000,18,0)</f>
        <v>130925</v>
      </c>
      <c r="AD34" s="14">
        <f>VLOOKUP($A34,[2]Data!$A$1:$AH$15000,18,0)</f>
        <v>94986</v>
      </c>
      <c r="AE34" s="14">
        <f>VLOOKUP($A34,[1]Data!$A$1:$AH$15000,19,0)</f>
        <v>29434</v>
      </c>
      <c r="AF34" s="14">
        <f>VLOOKUP($A34,[2]Data!$A$1:$AH$15000,16,0)</f>
        <v>90048</v>
      </c>
      <c r="AG34" s="14">
        <f>VLOOKUP($A34,[1]Data!$A$1:$AH$15000,20,0)</f>
        <v>137975</v>
      </c>
      <c r="AH34" s="14">
        <f>VLOOKUP($A34,[2]Data!$A$1:$AH$15000,9,0)</f>
        <v>131634</v>
      </c>
      <c r="AI34" s="14">
        <f>VLOOKUP($A34,[1]Data!$A$1:$AH$15000,22,0)</f>
        <v>386315</v>
      </c>
      <c r="AJ34" s="14">
        <f>VLOOKUP($A34,[2]Data!$A$1:$AH$15000,10,0)</f>
        <v>27767</v>
      </c>
      <c r="AK34" s="14">
        <f>VLOOKUP($A34,[1]Data!$A$1:$AH$15000,23,0)</f>
        <v>35136</v>
      </c>
      <c r="AL34" s="14">
        <f>VLOOKUP($A34,[1]Data!$A$1:$AH$15000,24,0)</f>
        <v>921373</v>
      </c>
      <c r="AM34" s="14">
        <f>VLOOKUP($A34,[4]Data!$A$1:$R$15000,9,0)</f>
        <v>124541</v>
      </c>
      <c r="BA34" s="14">
        <f>VLOOKUP($A34,[1]Data!$A$1:$AH$15000,2,0)</f>
        <v>185487</v>
      </c>
      <c r="BC34" s="14">
        <f>VLOOKUP($A34,[2]Data!$A$1:$AH$15000,20,0)</f>
        <v>0</v>
      </c>
      <c r="BD34" s="14">
        <f>VLOOKUP($A34,[2]Data!$A$1:$AH$15000,21,0)</f>
        <v>26703</v>
      </c>
      <c r="BE34" s="14">
        <f>VLOOKUP($A34,[2]Data!$A$1:$AH$15000,22,0)</f>
        <v>10000</v>
      </c>
      <c r="BF34" s="14">
        <f>VLOOKUP($A34,[2]Data!$A$1:$AH$15000,19,0)</f>
        <v>5000</v>
      </c>
      <c r="BH34" s="14">
        <f>VLOOKUP($A34,[1]Data!$A$1:$AH$15000,3,0)</f>
        <v>281096</v>
      </c>
      <c r="BI34" s="14">
        <f>VLOOKUP($A34,[1]Data!$A$1:$AH$15000,7,0)</f>
        <v>1036731</v>
      </c>
      <c r="BJ34" s="14">
        <f>VLOOKUP($A34,[1]Data!$A$1:$AH$15000,8,0)</f>
        <v>0</v>
      </c>
      <c r="BR34" s="14">
        <f>VLOOKUP($A34,[1]Data!$A$1:$AH$15000,13,0)</f>
        <v>87013</v>
      </c>
      <c r="BS34" s="14">
        <f>VLOOKUP($A34,[1]Data!$A$1:$AH$15000,14,0)</f>
        <v>76426</v>
      </c>
      <c r="BT34" s="14">
        <f>VLOOKUP($A34,[1]Data!$A$1:$AH$15000,15,0)</f>
        <v>40512</v>
      </c>
      <c r="BU34" s="14">
        <f>VLOOKUP($A34,[1]Data!$A$1:$AH$15000,16,0)</f>
        <v>108794</v>
      </c>
      <c r="BW34" s="14">
        <f>VLOOKUP($A34,[2]Data!$A$1:$AH$15000,26,0)</f>
        <v>10000</v>
      </c>
      <c r="BX34" s="14">
        <f>VLOOKUP($A34,[2]Data!$A$1:$AH$15000,28,0)</f>
        <v>0</v>
      </c>
      <c r="BY34" s="14">
        <f>VLOOKUP($A34,[2]Data!$A$1:$AH$15000,24,0)</f>
        <v>0</v>
      </c>
      <c r="BZ34" s="14">
        <f>VLOOKUP($A34,[2]Data!$A$1:$AH$15000,25,0)</f>
        <v>44291</v>
      </c>
      <c r="CA34" s="14">
        <f>VLOOKUP($A34,[2]Data!$A$1:$AH$15000,30,0)</f>
        <v>28921</v>
      </c>
      <c r="CB34" s="14">
        <f>VLOOKUP($A34,[2]Data!$A$1:$AH$15000,29,0)</f>
        <v>8540</v>
      </c>
      <c r="CD34" s="52">
        <f>VLOOKUP($A34,[4]Data!$A$1:$R$15000,2,0)</f>
        <v>1059278</v>
      </c>
      <c r="CE34" s="14">
        <f>VLOOKUP($A34,[3]Data!$A$1:$K$15000,3,0)*$A$2</f>
        <v>2458800</v>
      </c>
      <c r="CF34" s="14">
        <f>VLOOKUP($A34,[3]Data!$A$1:$K$15000,7,0)*$A$2</f>
        <v>3000</v>
      </c>
      <c r="CG34" s="14">
        <f>VLOOKUP($A34,[3]Data!$A$1:$K$15000,8,0)*$A$2</f>
        <v>81800</v>
      </c>
      <c r="CH34" s="14">
        <f>VLOOKUP($A34,[3]Data!$A$1:$K$15000,2,0)*$A$2</f>
        <v>40400</v>
      </c>
      <c r="CJ34" s="14">
        <f>VLOOKUP($A34,[4]Data!$A$1:$R$15000,18,0)</f>
        <v>0</v>
      </c>
      <c r="CK34" s="14">
        <f>VLOOKUP($A34,[4]Data!$A$1:$R$15000,3,0)</f>
        <v>321963</v>
      </c>
      <c r="CL34" s="14">
        <f>VLOOKUP($A34,[4]Data!$A$1:$R$15000,4,0)</f>
        <v>68287</v>
      </c>
      <c r="CM34" s="14">
        <f>VLOOKUP($A34,[3]Data!$A$1:$K$15000,10,0)*$A$2</f>
        <v>260800</v>
      </c>
      <c r="CN34" s="52">
        <f>VLOOKUP($A34,[1]Data!$A$1:$AN$15000,34,0)</f>
        <v>87885</v>
      </c>
      <c r="CO34" s="52">
        <f>VLOOKUP($A34,[1]Data!$A$1:$AN$15000,35,0)</f>
        <v>465019</v>
      </c>
      <c r="CP34" s="52">
        <f>VLOOKUP($A34,[1]Data!$A$1:$AN$15000,36,0)</f>
        <v>664198</v>
      </c>
      <c r="CQ34" s="52">
        <f>VLOOKUP($A34,[1]Data!$A$1:$AN$15000,37,0)</f>
        <v>124185</v>
      </c>
      <c r="CR34" s="52">
        <f>VLOOKUP($A34,[1]Data!$A$1:$AN$15000,38,0)</f>
        <v>29608</v>
      </c>
      <c r="CS34" s="52">
        <f>VLOOKUP($A34,[1]Data!$A$1:$AN$15000,39,0)</f>
        <v>0</v>
      </c>
      <c r="CT34" s="52">
        <f>VLOOKUP($A34,[1]Data!$A$1:$AN$15000,40,0)</f>
        <v>159417</v>
      </c>
      <c r="CU34" s="52">
        <f>VLOOKUP($A34,[1]Data!$A$1:$BA$15000,41,0)</f>
        <v>9382</v>
      </c>
      <c r="CV34" s="52">
        <f>VLOOKUP($A34,[1]Data!$A$1:$BA$15000,42,0)</f>
        <v>0</v>
      </c>
      <c r="CW34" s="52">
        <f>VLOOKUP($A34,[1]Data!$A$1:$BA$15000,43,0)</f>
        <v>15096</v>
      </c>
      <c r="CX34" s="52">
        <f>VLOOKUP($A34,[1]Data!$A$1:$BA$15000,44,0)</f>
        <v>20698</v>
      </c>
      <c r="CY34" s="52">
        <f>VLOOKUP($A34,[1]Data!$A$1:$BA$15000,45,0)</f>
        <v>53387</v>
      </c>
      <c r="CZ34" s="52">
        <f>VLOOKUP($A34,[1]Data!$A$1:$BA$15000,46,0)</f>
        <v>6637</v>
      </c>
      <c r="DA34" s="52">
        <f>VLOOKUP($A34,[1]Data!$A$1:$BA$15000,47,0)</f>
        <v>55186</v>
      </c>
      <c r="DB34" s="52">
        <f>VLOOKUP($A34,[1]Data!$A$1:$BA$15000,48,0)</f>
        <v>150491</v>
      </c>
      <c r="DC34" s="52">
        <f>VLOOKUP($A34,[1]Data!$A$1:$BA$15000,53,0)</f>
        <v>-24801</v>
      </c>
      <c r="DD34" s="52">
        <f>VLOOKUP($A34,[4]Data!$A$1:$Z$15000,20,0)</f>
        <v>25541</v>
      </c>
      <c r="DE34" s="52">
        <f>VLOOKUP($A34,[4]Data!$A$1:$Z$15000,25,0)</f>
        <v>18800</v>
      </c>
      <c r="DF34" s="52">
        <f>VLOOKUP($A34,[4]Data!$A$1:$Z$15000,26,0)</f>
        <v>0</v>
      </c>
      <c r="DG34" s="52">
        <f>VLOOKUP($A34,[4]Data!$A$1:$Z$15000,21,0)</f>
        <v>0</v>
      </c>
      <c r="DH34" s="52">
        <f>VLOOKUP($A34,[4]Data!$A$1:$Z$15000,24,0)</f>
        <v>165766</v>
      </c>
      <c r="DI34" s="52">
        <f>VLOOKUP($A34,[7]Data!$A$1:$M$15000,4,0)</f>
        <v>402115</v>
      </c>
      <c r="DJ34" s="52">
        <f>VLOOKUP($A34,[7]Data!$A$1:$M$15000,12,0)</f>
        <v>39486</v>
      </c>
      <c r="DK34" s="52">
        <f>VLOOKUP($A34,[7]Data!$A$1:$M$15000,11,0)</f>
        <v>145304</v>
      </c>
      <c r="DL34" s="52">
        <f>VLOOKUP($A34,[7]Data!$A$1:$M$15000,5,0)</f>
        <v>143028</v>
      </c>
      <c r="DM34" s="52">
        <f>VLOOKUP($A34,[7]Data!$A$1:$M$15000,8,0)</f>
        <v>169803</v>
      </c>
      <c r="DN34" s="52">
        <f>VLOOKUP($A34,[7]Data!$A$1:$M$15000,6,0)</f>
        <v>6638</v>
      </c>
      <c r="DO34" s="52">
        <f>VLOOKUP($A34,[7]Data!$A$1:$M$15000,7,0)</f>
        <v>50137</v>
      </c>
      <c r="DP34" s="52">
        <f>VLOOKUP($A34,[7]Data!$A$1:$M$15000,9,0)</f>
        <v>10371</v>
      </c>
      <c r="DQ34" s="52">
        <f>VLOOKUP($A34,[7]Data!$A$1:$M$15000,3,0)</f>
        <v>0</v>
      </c>
      <c r="DR34" s="52">
        <f>VLOOKUP($A34,[7]Data!$A$1:$M$15000,10,0)</f>
        <v>202652</v>
      </c>
      <c r="DS34" s="52">
        <f>VLOOKUP($A34,[7]Data!$A$1:$M$15000,2,0)</f>
        <v>15729</v>
      </c>
      <c r="DT34" s="52">
        <f>VLOOKUP($A34,[7]Data!$A$1:$M$15000,13,0)</f>
        <v>732186</v>
      </c>
      <c r="DU34" s="52">
        <f>VLOOKUP($A34,[8]data!$A$1:$M$15000,2,0)</f>
        <v>131600</v>
      </c>
      <c r="DV34" s="52">
        <f>VLOOKUP($A34,[8]data!$A$1:$M$15000,3,0)</f>
        <v>132500</v>
      </c>
      <c r="DW34" s="52">
        <f>VLOOKUP($A34,[8]data!$A$1:$M$15000,4,0)</f>
        <v>185950</v>
      </c>
      <c r="DX34" s="52">
        <f>VLOOKUP($A34,[8]data!$A$1:$M$15000,5,0)</f>
        <v>18485</v>
      </c>
      <c r="DY34" s="52">
        <f>VLOOKUP($A34,[8]data!$A$1:$M$15000,6,0)</f>
        <v>67747</v>
      </c>
      <c r="DZ34" s="52">
        <f>VLOOKUP($A34,[8]data!$A$1:$M$15000,7,0)</f>
        <v>90266</v>
      </c>
      <c r="EA34" s="52">
        <f>VLOOKUP($A34,[8]data!$A$1:$M$15000,8,0)</f>
        <v>58000</v>
      </c>
      <c r="EB34" s="52">
        <f>VLOOKUP($A34,[8]data!$A$1:$M$15000,9,0)</f>
        <v>344225</v>
      </c>
      <c r="EC34" s="52">
        <f>VLOOKUP($A34,[8]data!$A$1:$M$15000,10,0)</f>
        <v>60631</v>
      </c>
      <c r="ED34" s="52">
        <f>VLOOKUP($A34,[8]data!$A$1:$Q$15000,11,0)</f>
        <v>6352</v>
      </c>
      <c r="EE34" s="52">
        <f>VLOOKUP($A34,[8]data!$A$1:$Q$15000,12,0)</f>
        <v>246558</v>
      </c>
      <c r="EF34" s="52">
        <f>VLOOKUP($A34,[8]data!$A$1:$Q$15000,13,0)</f>
        <v>140000</v>
      </c>
      <c r="EG34" s="52">
        <f>VLOOKUP($A34,[8]data!$A$1:$Q$15000,14,0)</f>
        <v>23200</v>
      </c>
      <c r="EH34" s="52">
        <f>VLOOKUP($A34,[8]data!$A$1:$Q$15000,15,0)</f>
        <v>107000</v>
      </c>
      <c r="EI34" s="52">
        <f>VLOOKUP($A34,[8]data!$A$1:$Q$15000,17,0)</f>
        <v>53036</v>
      </c>
      <c r="EJ34" s="52">
        <f>VLOOKUP($A34,[8]data!$A$1:$Q$15000,16,0)</f>
        <v>0</v>
      </c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89">
        <f>VLOOKUP($A34,[4]Data!$A$1:$I$15000,8,0)</f>
        <v>243747</v>
      </c>
    </row>
    <row r="35" spans="1:152">
      <c r="A35" s="20">
        <v>36496</v>
      </c>
      <c r="B35" s="14">
        <f>VLOOKUP($A35,[1]Data!$A$1:$AG$15000,9,0)</f>
        <v>145467</v>
      </c>
      <c r="C35" s="14">
        <f>VLOOKUP($A35,[1]Data!$A$1:$AG$15000,10,0)</f>
        <v>461065</v>
      </c>
      <c r="D35" s="14">
        <f>VLOOKUP($A35,[1]Data!$A$1:$AG$15000,11,0)</f>
        <v>1018754</v>
      </c>
      <c r="E35" s="14">
        <f>VLOOKUP($A35,[1]Data!$A$1:$AG$15000,12,0)</f>
        <v>434094</v>
      </c>
      <c r="F35" s="14">
        <f>VLOOKUP($A35,[2]Data!$A$1:$AF$15000,4,0)</f>
        <v>679863</v>
      </c>
      <c r="G35" s="14">
        <f>VLOOKUP($A35,[2]Data!$A$1:$AF$15000,2,0)</f>
        <v>30000</v>
      </c>
      <c r="H35" s="14">
        <f>VLOOKUP($A35,[2]Data!$A$1:$AF$15000,3,0)</f>
        <v>253000</v>
      </c>
      <c r="I35" s="14">
        <f>VLOOKUP($A35,[2]Data!$A$1:$AF$15000,6,0)</f>
        <v>8736</v>
      </c>
      <c r="J35" s="14">
        <f>VLOOKUP($A35,[3]Data!$A$1:$K$15000,4,0)*$A$2</f>
        <v>1756500</v>
      </c>
      <c r="K35" s="14">
        <f>VLOOKUP($A35,[3]Data!$A$1:$K$15000,6,0)*$A$2</f>
        <v>83400</v>
      </c>
      <c r="R35" s="14">
        <f>VLOOKUP($A35,[1]Data!$A$1:$AH$15000,4,0)</f>
        <v>2661241</v>
      </c>
      <c r="T35" s="14">
        <f>VLOOKUP($A35,[2]Data!$A$1:$AH$15000,34,0)</f>
        <v>665521</v>
      </c>
      <c r="V35" s="14">
        <f>VLOOKUP($A35,[2]Data!$A$1:$AH$15000,8,0)</f>
        <v>64174</v>
      </c>
      <c r="W35" s="14">
        <f>VLOOKUP($A35,[4]Data!$A$1:$AH$15000,19,0)</f>
        <v>72866</v>
      </c>
      <c r="X35" s="14">
        <f>VLOOKUP($A35,[2]Data!$A$1:$AH$15000,17,0)</f>
        <v>158716</v>
      </c>
      <c r="Y35" s="14">
        <f>VLOOKUP($A35,[1]Data!$A$1:$AH$15000,17,0)</f>
        <v>323107</v>
      </c>
      <c r="Z35" s="14">
        <f>VLOOKUP($A35,[2]Data!$A$1:$AH$15000,11,0)</f>
        <v>315463</v>
      </c>
      <c r="AA35" s="14">
        <f>VLOOKUP($A35,[1]Data!$A$1:$AH$15000,21,0)</f>
        <v>287854</v>
      </c>
      <c r="AB35" s="14">
        <f>VLOOKUP($A35,[2]Data!$A$1:$AH$15000,15,0)</f>
        <v>88697</v>
      </c>
      <c r="AC35" s="14">
        <f>VLOOKUP($A35,[1]Data!$A$1:$AH$15000,18,0)</f>
        <v>123200</v>
      </c>
      <c r="AD35" s="14">
        <f>VLOOKUP($A35,[2]Data!$A$1:$AH$15000,18,0)</f>
        <v>97931</v>
      </c>
      <c r="AE35" s="14">
        <f>VLOOKUP($A35,[1]Data!$A$1:$AH$15000,19,0)</f>
        <v>20286</v>
      </c>
      <c r="AF35" s="14">
        <f>VLOOKUP($A35,[2]Data!$A$1:$AH$15000,16,0)</f>
        <v>85437</v>
      </c>
      <c r="AG35" s="14">
        <f>VLOOKUP($A35,[1]Data!$A$1:$AH$15000,20,0)</f>
        <v>137975</v>
      </c>
      <c r="AH35" s="14">
        <f>VLOOKUP($A35,[2]Data!$A$1:$AH$15000,9,0)</f>
        <v>134144</v>
      </c>
      <c r="AI35" s="14">
        <f>VLOOKUP($A35,[1]Data!$A$1:$AH$15000,22,0)</f>
        <v>376102</v>
      </c>
      <c r="AJ35" s="14">
        <f>VLOOKUP($A35,[2]Data!$A$1:$AH$15000,10,0)</f>
        <v>27767</v>
      </c>
      <c r="AK35" s="14">
        <f>VLOOKUP($A35,[1]Data!$A$1:$AH$15000,23,0)</f>
        <v>42650</v>
      </c>
      <c r="AL35" s="14">
        <f>VLOOKUP($A35,[1]Data!$A$1:$AH$15000,24,0)</f>
        <v>930219</v>
      </c>
      <c r="AM35" s="14">
        <f>VLOOKUP($A35,[4]Data!$A$1:$R$15000,9,0)</f>
        <v>91997</v>
      </c>
      <c r="BA35" s="14">
        <f>VLOOKUP($A35,[1]Data!$A$1:$AH$15000,2,0)</f>
        <v>175194</v>
      </c>
      <c r="BC35" s="14">
        <f>VLOOKUP($A35,[2]Data!$A$1:$AH$15000,20,0)</f>
        <v>0</v>
      </c>
      <c r="BD35" s="14">
        <f>VLOOKUP($A35,[2]Data!$A$1:$AH$15000,21,0)</f>
        <v>36030</v>
      </c>
      <c r="BE35" s="14">
        <f>VLOOKUP($A35,[2]Data!$A$1:$AH$15000,22,0)</f>
        <v>10000</v>
      </c>
      <c r="BF35" s="14">
        <f>VLOOKUP($A35,[2]Data!$A$1:$AH$15000,19,0)</f>
        <v>0</v>
      </c>
      <c r="BH35" s="14">
        <f>VLOOKUP($A35,[1]Data!$A$1:$AH$15000,3,0)</f>
        <v>295930</v>
      </c>
      <c r="BI35" s="14">
        <f>VLOOKUP($A35,[1]Data!$A$1:$AH$15000,7,0)</f>
        <v>1042354</v>
      </c>
      <c r="BJ35" s="14">
        <f>VLOOKUP($A35,[1]Data!$A$1:$AH$15000,8,0)</f>
        <v>0</v>
      </c>
      <c r="BR35" s="14">
        <f>VLOOKUP($A35,[1]Data!$A$1:$AH$15000,13,0)</f>
        <v>46260</v>
      </c>
      <c r="BS35" s="14">
        <f>VLOOKUP($A35,[1]Data!$A$1:$AH$15000,14,0)</f>
        <v>57361</v>
      </c>
      <c r="BT35" s="14">
        <f>VLOOKUP($A35,[1]Data!$A$1:$AH$15000,15,0)</f>
        <v>40545</v>
      </c>
      <c r="BU35" s="14">
        <f>VLOOKUP($A35,[1]Data!$A$1:$AH$15000,16,0)</f>
        <v>126315</v>
      </c>
      <c r="BW35" s="14">
        <f>VLOOKUP($A35,[2]Data!$A$1:$AH$15000,26,0)</f>
        <v>10000</v>
      </c>
      <c r="BX35" s="14">
        <f>VLOOKUP($A35,[2]Data!$A$1:$AH$15000,28,0)</f>
        <v>0</v>
      </c>
      <c r="BY35" s="14">
        <f>VLOOKUP($A35,[2]Data!$A$1:$AH$15000,24,0)</f>
        <v>0</v>
      </c>
      <c r="BZ35" s="14">
        <f>VLOOKUP($A35,[2]Data!$A$1:$AH$15000,25,0)</f>
        <v>46499</v>
      </c>
      <c r="CA35" s="14">
        <f>VLOOKUP($A35,[2]Data!$A$1:$AH$15000,30,0)</f>
        <v>17079</v>
      </c>
      <c r="CB35" s="14">
        <f>VLOOKUP($A35,[2]Data!$A$1:$AH$15000,29,0)</f>
        <v>10273</v>
      </c>
      <c r="CD35" s="52">
        <f>VLOOKUP($A35,[4]Data!$A$1:$R$15000,2,0)</f>
        <v>975187</v>
      </c>
      <c r="CE35" s="14">
        <f>VLOOKUP($A35,[3]Data!$A$1:$K$15000,3,0)*$A$2</f>
        <v>2488700</v>
      </c>
      <c r="CF35" s="14">
        <f>VLOOKUP($A35,[3]Data!$A$1:$K$15000,7,0)*$A$2</f>
        <v>0</v>
      </c>
      <c r="CG35" s="14">
        <f>VLOOKUP($A35,[3]Data!$A$1:$K$15000,8,0)*$A$2</f>
        <v>81800</v>
      </c>
      <c r="CH35" s="14">
        <f>VLOOKUP($A35,[3]Data!$A$1:$K$15000,2,0)*$A$2</f>
        <v>40400</v>
      </c>
      <c r="CJ35" s="14">
        <f>VLOOKUP($A35,[4]Data!$A$1:$R$15000,18,0)</f>
        <v>0</v>
      </c>
      <c r="CK35" s="14">
        <f>VLOOKUP($A35,[4]Data!$A$1:$R$15000,3,0)</f>
        <v>229326</v>
      </c>
      <c r="CL35" s="14">
        <f>VLOOKUP($A35,[4]Data!$A$1:$R$15000,4,0)</f>
        <v>33943</v>
      </c>
      <c r="CM35" s="14">
        <f>VLOOKUP($A35,[3]Data!$A$1:$K$15000,10,0)*$A$2</f>
        <v>263900</v>
      </c>
      <c r="CN35" s="52">
        <f>VLOOKUP($A35,[1]Data!$A$1:$AN$15000,34,0)</f>
        <v>88224</v>
      </c>
      <c r="CO35" s="52">
        <f>VLOOKUP($A35,[1]Data!$A$1:$AN$15000,35,0)</f>
        <v>465019</v>
      </c>
      <c r="CP35" s="52">
        <f>VLOOKUP($A35,[1]Data!$A$1:$AN$15000,36,0)</f>
        <v>647504</v>
      </c>
      <c r="CQ35" s="52">
        <f>VLOOKUP($A35,[1]Data!$A$1:$AN$15000,37,0)</f>
        <v>124661</v>
      </c>
      <c r="CR35" s="52">
        <f>VLOOKUP($A35,[1]Data!$A$1:$AN$15000,38,0)</f>
        <v>0</v>
      </c>
      <c r="CS35" s="52">
        <f>VLOOKUP($A35,[1]Data!$A$1:$AN$15000,39,0)</f>
        <v>0</v>
      </c>
      <c r="CT35" s="52">
        <f>VLOOKUP($A35,[1]Data!$A$1:$AN$15000,40,0)</f>
        <v>163177</v>
      </c>
      <c r="CU35" s="52">
        <f>VLOOKUP($A35,[1]Data!$A$1:$BA$15000,41,0)</f>
        <v>0</v>
      </c>
      <c r="CV35" s="52">
        <f>VLOOKUP($A35,[1]Data!$A$1:$BA$15000,42,0)</f>
        <v>0</v>
      </c>
      <c r="CW35" s="52">
        <f>VLOOKUP($A35,[1]Data!$A$1:$BA$15000,43,0)</f>
        <v>15103</v>
      </c>
      <c r="CX35" s="52">
        <f>VLOOKUP($A35,[1]Data!$A$1:$BA$15000,44,0)</f>
        <v>30858</v>
      </c>
      <c r="CY35" s="52">
        <f>VLOOKUP($A35,[1]Data!$A$1:$BA$15000,45,0)</f>
        <v>52756</v>
      </c>
      <c r="CZ35" s="52">
        <f>VLOOKUP($A35,[1]Data!$A$1:$BA$15000,46,0)</f>
        <v>6637</v>
      </c>
      <c r="DA35" s="52">
        <f>VLOOKUP($A35,[1]Data!$A$1:$BA$15000,47,0)</f>
        <v>42654</v>
      </c>
      <c r="DB35" s="52">
        <f>VLOOKUP($A35,[1]Data!$A$1:$BA$15000,48,0)</f>
        <v>139643</v>
      </c>
      <c r="DC35" s="52">
        <f>VLOOKUP($A35,[1]Data!$A$1:$BA$15000,53,0)</f>
        <v>-24606</v>
      </c>
      <c r="DD35" s="52">
        <f>VLOOKUP($A35,[4]Data!$A$1:$Z$15000,20,0)</f>
        <v>18808</v>
      </c>
      <c r="DE35" s="52">
        <f>VLOOKUP($A35,[4]Data!$A$1:$Z$15000,25,0)</f>
        <v>0</v>
      </c>
      <c r="DF35" s="52">
        <f>VLOOKUP($A35,[4]Data!$A$1:$Z$15000,26,0)</f>
        <v>0</v>
      </c>
      <c r="DG35" s="52">
        <f>VLOOKUP($A35,[4]Data!$A$1:$Z$15000,21,0)</f>
        <v>7659</v>
      </c>
      <c r="DH35" s="52">
        <f>VLOOKUP($A35,[4]Data!$A$1:$Z$15000,24,0)</f>
        <v>159263</v>
      </c>
      <c r="DI35" s="52">
        <f>VLOOKUP($A35,[7]Data!$A$1:$M$15000,4,0)</f>
        <v>390934</v>
      </c>
      <c r="DJ35" s="52">
        <f>VLOOKUP($A35,[7]Data!$A$1:$M$15000,12,0)</f>
        <v>29702</v>
      </c>
      <c r="DK35" s="52">
        <f>VLOOKUP($A35,[7]Data!$A$1:$M$15000,11,0)</f>
        <v>140853</v>
      </c>
      <c r="DL35" s="52">
        <f>VLOOKUP($A35,[7]Data!$A$1:$M$15000,5,0)</f>
        <v>140000</v>
      </c>
      <c r="DM35" s="52">
        <f>VLOOKUP($A35,[7]Data!$A$1:$M$15000,8,0)</f>
        <v>122254</v>
      </c>
      <c r="DN35" s="52">
        <f>VLOOKUP($A35,[7]Data!$A$1:$M$15000,6,0)</f>
        <v>6644</v>
      </c>
      <c r="DO35" s="52">
        <f>VLOOKUP($A35,[7]Data!$A$1:$M$15000,7,0)</f>
        <v>49221</v>
      </c>
      <c r="DP35" s="52">
        <f>VLOOKUP($A35,[7]Data!$A$1:$M$15000,9,0)</f>
        <v>10051</v>
      </c>
      <c r="DQ35" s="52">
        <f>VLOOKUP($A35,[7]Data!$A$1:$M$15000,3,0)</f>
        <v>0</v>
      </c>
      <c r="DR35" s="52">
        <f>VLOOKUP($A35,[7]Data!$A$1:$M$15000,10,0)</f>
        <v>198063</v>
      </c>
      <c r="DS35" s="52">
        <f>VLOOKUP($A35,[7]Data!$A$1:$M$15000,2,0)</f>
        <v>18586</v>
      </c>
      <c r="DT35" s="52">
        <f>VLOOKUP($A35,[7]Data!$A$1:$M$15000,13,0)</f>
        <v>703549</v>
      </c>
      <c r="DU35" s="52">
        <f>VLOOKUP($A35,[8]data!$A$1:$M$15000,2,0)</f>
        <v>131600</v>
      </c>
      <c r="DV35" s="52">
        <f>VLOOKUP($A35,[8]data!$A$1:$M$15000,3,0)</f>
        <v>135870</v>
      </c>
      <c r="DW35" s="52">
        <f>VLOOKUP($A35,[8]data!$A$1:$M$15000,4,0)</f>
        <v>182200</v>
      </c>
      <c r="DX35" s="52">
        <f>VLOOKUP($A35,[8]data!$A$1:$M$15000,5,0)</f>
        <v>18485</v>
      </c>
      <c r="DY35" s="52">
        <f>VLOOKUP($A35,[8]data!$A$1:$M$15000,6,0)</f>
        <v>67987</v>
      </c>
      <c r="DZ35" s="52">
        <f>VLOOKUP($A35,[8]data!$A$1:$M$15000,7,0)</f>
        <v>88493</v>
      </c>
      <c r="EA35" s="52">
        <f>VLOOKUP($A35,[8]data!$A$1:$M$15000,8,0)</f>
        <v>59500</v>
      </c>
      <c r="EB35" s="52">
        <f>VLOOKUP($A35,[8]data!$A$1:$M$15000,9,0)</f>
        <v>378663</v>
      </c>
      <c r="EC35" s="52">
        <f>VLOOKUP($A35,[8]data!$A$1:$M$15000,10,0)</f>
        <v>29963</v>
      </c>
      <c r="ED35" s="52">
        <f>VLOOKUP($A35,[8]data!$A$1:$Q$15000,11,0)</f>
        <v>6352</v>
      </c>
      <c r="EE35" s="52">
        <f>VLOOKUP($A35,[8]data!$A$1:$Q$15000,12,0)</f>
        <v>231225</v>
      </c>
      <c r="EF35" s="52">
        <f>VLOOKUP($A35,[8]data!$A$1:$Q$15000,13,0)</f>
        <v>140000</v>
      </c>
      <c r="EG35" s="52">
        <f>VLOOKUP($A35,[8]data!$A$1:$Q$15000,14,0)</f>
        <v>23200</v>
      </c>
      <c r="EH35" s="52">
        <f>VLOOKUP($A35,[8]data!$A$1:$Q$15000,15,0)</f>
        <v>107000</v>
      </c>
      <c r="EI35" s="52">
        <f>VLOOKUP($A35,[8]data!$A$1:$Q$15000,17,0)</f>
        <v>53037</v>
      </c>
      <c r="EJ35" s="52">
        <f>VLOOKUP($A35,[8]data!$A$1:$Q$15000,16,0)</f>
        <v>0</v>
      </c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89">
        <f>VLOOKUP($A35,[4]Data!$A$1:$I$15000,8,0)</f>
        <v>202620</v>
      </c>
    </row>
    <row r="36" spans="1:152">
      <c r="A36" s="20">
        <v>36497</v>
      </c>
      <c r="B36" s="14">
        <f>VLOOKUP($A36,[1]Data!$A$1:$AG$15000,9,0)</f>
        <v>149282</v>
      </c>
      <c r="C36" s="14">
        <f>VLOOKUP($A36,[1]Data!$A$1:$AG$15000,10,0)</f>
        <v>345068</v>
      </c>
      <c r="D36" s="14">
        <f>VLOOKUP($A36,[1]Data!$A$1:$AG$15000,11,0)</f>
        <v>1037835</v>
      </c>
      <c r="E36" s="14">
        <f>VLOOKUP($A36,[1]Data!$A$1:$AG$15000,12,0)</f>
        <v>514600</v>
      </c>
      <c r="F36" s="14">
        <f>VLOOKUP($A36,[2]Data!$A$1:$AF$15000,4,0)</f>
        <v>723147</v>
      </c>
      <c r="G36" s="14">
        <f>VLOOKUP($A36,[2]Data!$A$1:$AF$15000,2,0)</f>
        <v>58000</v>
      </c>
      <c r="H36" s="14">
        <f>VLOOKUP($A36,[2]Data!$A$1:$AF$15000,3,0)</f>
        <v>214461</v>
      </c>
      <c r="I36" s="14">
        <f>VLOOKUP($A36,[2]Data!$A$1:$AF$15000,6,0)</f>
        <v>8875</v>
      </c>
      <c r="J36" s="14">
        <f>VLOOKUP($A36,[3]Data!$A$1:$K$15000,4,0)*$A$2</f>
        <v>1733100</v>
      </c>
      <c r="K36" s="14">
        <f>VLOOKUP($A36,[3]Data!$A$1:$K$15000,6,0)*$A$2</f>
        <v>100700</v>
      </c>
      <c r="R36" s="14">
        <f>VLOOKUP($A36,[1]Data!$A$1:$AH$15000,4,0)</f>
        <v>2684636</v>
      </c>
      <c r="T36" s="14">
        <f>VLOOKUP($A36,[2]Data!$A$1:$AH$15000,34,0)</f>
        <v>700528</v>
      </c>
      <c r="V36" s="14">
        <f>VLOOKUP($A36,[2]Data!$A$1:$AH$15000,8,0)</f>
        <v>65334</v>
      </c>
      <c r="W36" s="14">
        <f>VLOOKUP($A36,[4]Data!$A$1:$AH$15000,19,0)</f>
        <v>71045</v>
      </c>
      <c r="X36" s="14">
        <f>VLOOKUP($A36,[2]Data!$A$1:$AH$15000,17,0)</f>
        <v>121605</v>
      </c>
      <c r="Y36" s="14">
        <f>VLOOKUP($A36,[1]Data!$A$1:$AH$15000,17,0)</f>
        <v>358842</v>
      </c>
      <c r="Z36" s="14">
        <f>VLOOKUP($A36,[2]Data!$A$1:$AH$15000,11,0)</f>
        <v>327000</v>
      </c>
      <c r="AA36" s="14">
        <f>VLOOKUP($A36,[1]Data!$A$1:$AH$15000,21,0)</f>
        <v>287380</v>
      </c>
      <c r="AB36" s="14">
        <f>VLOOKUP($A36,[2]Data!$A$1:$AH$15000,15,0)</f>
        <v>67631</v>
      </c>
      <c r="AC36" s="14">
        <f>VLOOKUP($A36,[1]Data!$A$1:$AH$15000,18,0)</f>
        <v>154181</v>
      </c>
      <c r="AD36" s="14">
        <f>VLOOKUP($A36,[2]Data!$A$1:$AH$15000,18,0)</f>
        <v>97931</v>
      </c>
      <c r="AE36" s="14">
        <f>VLOOKUP($A36,[1]Data!$A$1:$AH$15000,19,0)</f>
        <v>14584</v>
      </c>
      <c r="AF36" s="14">
        <f>VLOOKUP($A36,[2]Data!$A$1:$AH$15000,16,0)</f>
        <v>91719</v>
      </c>
      <c r="AG36" s="14">
        <f>VLOOKUP($A36,[1]Data!$A$1:$AH$15000,20,0)</f>
        <v>102510</v>
      </c>
      <c r="AH36" s="14">
        <f>VLOOKUP($A36,[2]Data!$A$1:$AH$15000,9,0)</f>
        <v>145378</v>
      </c>
      <c r="AI36" s="14">
        <f>VLOOKUP($A36,[1]Data!$A$1:$AH$15000,22,0)</f>
        <v>370106</v>
      </c>
      <c r="AJ36" s="14">
        <f>VLOOKUP($A36,[2]Data!$A$1:$AH$15000,10,0)</f>
        <v>33460</v>
      </c>
      <c r="AK36" s="14">
        <f>VLOOKUP($A36,[1]Data!$A$1:$AH$15000,23,0)</f>
        <v>56452</v>
      </c>
      <c r="AL36" s="14">
        <f>VLOOKUP($A36,[1]Data!$A$1:$AH$15000,24,0)</f>
        <v>921899</v>
      </c>
      <c r="AM36" s="14">
        <f>VLOOKUP($A36,[4]Data!$A$1:$R$15000,9,0)</f>
        <v>126563</v>
      </c>
      <c r="BA36" s="14">
        <f>VLOOKUP($A36,[1]Data!$A$1:$AH$15000,2,0)</f>
        <v>149377</v>
      </c>
      <c r="BC36" s="14">
        <f>VLOOKUP($A36,[2]Data!$A$1:$AH$15000,20,0)</f>
        <v>0</v>
      </c>
      <c r="BD36" s="14">
        <f>VLOOKUP($A36,[2]Data!$A$1:$AH$15000,21,0)</f>
        <v>35996</v>
      </c>
      <c r="BE36" s="14">
        <f>VLOOKUP($A36,[2]Data!$A$1:$AH$15000,22,0)</f>
        <v>10000</v>
      </c>
      <c r="BF36" s="14">
        <f>VLOOKUP($A36,[2]Data!$A$1:$AH$15000,19,0)</f>
        <v>0</v>
      </c>
      <c r="BH36" s="14">
        <f>VLOOKUP($A36,[1]Data!$A$1:$AH$15000,3,0)</f>
        <v>396709</v>
      </c>
      <c r="BI36" s="14">
        <f>VLOOKUP($A36,[1]Data!$A$1:$AH$15000,7,0)</f>
        <v>1077840</v>
      </c>
      <c r="BJ36" s="14">
        <f>VLOOKUP($A36,[1]Data!$A$1:$AH$15000,8,0)</f>
        <v>0</v>
      </c>
      <c r="BR36" s="14">
        <f>VLOOKUP($A36,[1]Data!$A$1:$AH$15000,13,0)</f>
        <v>49004</v>
      </c>
      <c r="BS36" s="14">
        <f>VLOOKUP($A36,[1]Data!$A$1:$AH$15000,14,0)</f>
        <v>63722</v>
      </c>
      <c r="BT36" s="14">
        <f>VLOOKUP($A36,[1]Data!$A$1:$AH$15000,15,0)</f>
        <v>40545</v>
      </c>
      <c r="BU36" s="14">
        <f>VLOOKUP($A36,[1]Data!$A$1:$AH$15000,16,0)</f>
        <v>122185</v>
      </c>
      <c r="BW36" s="14">
        <f>VLOOKUP($A36,[2]Data!$A$1:$AH$15000,26,0)</f>
        <v>0</v>
      </c>
      <c r="BX36" s="14">
        <f>VLOOKUP($A36,[2]Data!$A$1:$AH$15000,28,0)</f>
        <v>0</v>
      </c>
      <c r="BY36" s="14">
        <f>VLOOKUP($A36,[2]Data!$A$1:$AH$15000,24,0)</f>
        <v>0</v>
      </c>
      <c r="BZ36" s="14">
        <f>VLOOKUP($A36,[2]Data!$A$1:$AH$15000,25,0)</f>
        <v>43739</v>
      </c>
      <c r="CA36" s="14">
        <f>VLOOKUP($A36,[2]Data!$A$1:$AH$15000,30,0)</f>
        <v>13892</v>
      </c>
      <c r="CB36" s="14">
        <f>VLOOKUP($A36,[2]Data!$A$1:$AH$15000,29,0)</f>
        <v>1536</v>
      </c>
      <c r="CD36" s="52">
        <f>VLOOKUP($A36,[4]Data!$A$1:$R$15000,2,0)</f>
        <v>965983</v>
      </c>
      <c r="CE36" s="14">
        <f>VLOOKUP($A36,[3]Data!$A$1:$K$15000,3,0)*$A$2</f>
        <v>2480300</v>
      </c>
      <c r="CF36" s="14">
        <f>VLOOKUP($A36,[3]Data!$A$1:$K$15000,7,0)*$A$2</f>
        <v>0</v>
      </c>
      <c r="CG36" s="14">
        <f>VLOOKUP($A36,[3]Data!$A$1:$K$15000,8,0)*$A$2</f>
        <v>83400</v>
      </c>
      <c r="CH36" s="14">
        <f>VLOOKUP($A36,[3]Data!$A$1:$K$15000,2,0)*$A$2</f>
        <v>33000</v>
      </c>
      <c r="CJ36" s="14">
        <f>VLOOKUP($A36,[4]Data!$A$1:$R$15000,18,0)</f>
        <v>0</v>
      </c>
      <c r="CK36" s="14">
        <f>VLOOKUP($A36,[4]Data!$A$1:$R$15000,3,0)</f>
        <v>305964</v>
      </c>
      <c r="CL36" s="14">
        <f>VLOOKUP($A36,[4]Data!$A$1:$R$15000,4,0)</f>
        <v>44285</v>
      </c>
      <c r="CM36" s="14">
        <f>VLOOKUP($A36,[3]Data!$A$1:$K$15000,10,0)*$A$2</f>
        <v>261300</v>
      </c>
      <c r="CN36" s="52">
        <f>VLOOKUP($A36,[1]Data!$A$1:$AN$15000,34,0)</f>
        <v>83806</v>
      </c>
      <c r="CO36" s="52">
        <f>VLOOKUP($A36,[1]Data!$A$1:$AN$15000,35,0)</f>
        <v>534191</v>
      </c>
      <c r="CP36" s="52">
        <f>VLOOKUP($A36,[1]Data!$A$1:$AN$15000,36,0)</f>
        <v>675019</v>
      </c>
      <c r="CQ36" s="52">
        <f>VLOOKUP($A36,[1]Data!$A$1:$AN$15000,37,0)</f>
        <v>124725</v>
      </c>
      <c r="CR36" s="52">
        <f>VLOOKUP($A36,[1]Data!$A$1:$AN$15000,38,0)</f>
        <v>0</v>
      </c>
      <c r="CS36" s="52">
        <f>VLOOKUP($A36,[1]Data!$A$1:$AN$15000,39,0)</f>
        <v>0</v>
      </c>
      <c r="CT36" s="52">
        <f>VLOOKUP($A36,[1]Data!$A$1:$AN$15000,40,0)</f>
        <v>163178</v>
      </c>
      <c r="CU36" s="52">
        <f>VLOOKUP($A36,[1]Data!$A$1:$BA$15000,41,0)</f>
        <v>0</v>
      </c>
      <c r="CV36" s="52">
        <f>VLOOKUP($A36,[1]Data!$A$1:$BA$15000,42,0)</f>
        <v>0</v>
      </c>
      <c r="CW36" s="52">
        <f>VLOOKUP($A36,[1]Data!$A$1:$BA$15000,43,0)</f>
        <v>19451</v>
      </c>
      <c r="CX36" s="52">
        <f>VLOOKUP($A36,[1]Data!$A$1:$BA$15000,44,0)</f>
        <v>31354</v>
      </c>
      <c r="CY36" s="52">
        <f>VLOOKUP($A36,[1]Data!$A$1:$BA$15000,45,0)</f>
        <v>52756</v>
      </c>
      <c r="CZ36" s="52">
        <f>VLOOKUP($A36,[1]Data!$A$1:$BA$15000,46,0)</f>
        <v>6637</v>
      </c>
      <c r="DA36" s="52">
        <f>VLOOKUP($A36,[1]Data!$A$1:$BA$15000,47,0)</f>
        <v>11860</v>
      </c>
      <c r="DB36" s="52">
        <f>VLOOKUP($A36,[1]Data!$A$1:$BA$15000,48,0)</f>
        <v>109260</v>
      </c>
      <c r="DC36" s="52">
        <f>VLOOKUP($A36,[1]Data!$A$1:$BA$15000,53,0)</f>
        <v>-31213</v>
      </c>
      <c r="DD36" s="52">
        <f>VLOOKUP($A36,[4]Data!$A$1:$Z$15000,20,0)</f>
        <v>19117</v>
      </c>
      <c r="DE36" s="52">
        <f>VLOOKUP($A36,[4]Data!$A$1:$Z$15000,25,0)</f>
        <v>13537</v>
      </c>
      <c r="DF36" s="52">
        <f>VLOOKUP($A36,[4]Data!$A$1:$Z$15000,26,0)</f>
        <v>0</v>
      </c>
      <c r="DG36" s="52">
        <f>VLOOKUP($A36,[4]Data!$A$1:$Z$15000,21,0)</f>
        <v>922</v>
      </c>
      <c r="DH36" s="52">
        <f>VLOOKUP($A36,[4]Data!$A$1:$Z$15000,24,0)</f>
        <v>178436</v>
      </c>
      <c r="DI36" s="52">
        <f>VLOOKUP($A36,[7]Data!$A$1:$M$15000,4,0)</f>
        <v>412677</v>
      </c>
      <c r="DJ36" s="52">
        <f>VLOOKUP($A36,[7]Data!$A$1:$M$15000,12,0)</f>
        <v>59347</v>
      </c>
      <c r="DK36" s="52">
        <f>VLOOKUP($A36,[7]Data!$A$1:$M$15000,11,0)</f>
        <v>133098</v>
      </c>
      <c r="DL36" s="52">
        <f>VLOOKUP($A36,[7]Data!$A$1:$M$15000,5,0)</f>
        <v>142767</v>
      </c>
      <c r="DM36" s="52">
        <f>VLOOKUP($A36,[7]Data!$A$1:$M$15000,8,0)</f>
        <v>179776</v>
      </c>
      <c r="DN36" s="52">
        <f>VLOOKUP($A36,[7]Data!$A$1:$M$15000,6,0)</f>
        <v>6650</v>
      </c>
      <c r="DO36" s="52">
        <f>VLOOKUP($A36,[7]Data!$A$1:$M$15000,7,0)</f>
        <v>50091</v>
      </c>
      <c r="DP36" s="52">
        <f>VLOOKUP($A36,[7]Data!$A$1:$M$15000,9,0)</f>
        <v>9585</v>
      </c>
      <c r="DQ36" s="52">
        <f>VLOOKUP($A36,[7]Data!$A$1:$M$15000,3,0)</f>
        <v>0</v>
      </c>
      <c r="DR36" s="52">
        <f>VLOOKUP($A36,[7]Data!$A$1:$M$15000,10,0)</f>
        <v>194591</v>
      </c>
      <c r="DS36" s="52">
        <f>VLOOKUP($A36,[7]Data!$A$1:$M$15000,2,0)</f>
        <v>18630</v>
      </c>
      <c r="DT36" s="52">
        <f>VLOOKUP($A36,[7]Data!$A$1:$M$15000,13,0)</f>
        <v>748225</v>
      </c>
      <c r="DU36" s="52">
        <f>VLOOKUP($A36,[8]data!$A$1:$M$15000,2,0)</f>
        <v>131600</v>
      </c>
      <c r="DV36" s="52">
        <f>VLOOKUP($A36,[8]data!$A$1:$M$15000,3,0)</f>
        <v>135250</v>
      </c>
      <c r="DW36" s="52">
        <f>VLOOKUP($A36,[8]data!$A$1:$M$15000,4,0)</f>
        <v>187200</v>
      </c>
      <c r="DX36" s="52">
        <f>VLOOKUP($A36,[8]data!$A$1:$M$15000,5,0)</f>
        <v>20485</v>
      </c>
      <c r="DY36" s="52">
        <f>VLOOKUP($A36,[8]data!$A$1:$M$15000,6,0)</f>
        <v>66743</v>
      </c>
      <c r="DZ36" s="52">
        <f>VLOOKUP($A36,[8]data!$A$1:$M$15000,7,0)</f>
        <v>104760</v>
      </c>
      <c r="EA36" s="52">
        <f>VLOOKUP($A36,[8]data!$A$1:$M$15000,8,0)</f>
        <v>59500</v>
      </c>
      <c r="EB36" s="52">
        <f>VLOOKUP($A36,[8]data!$A$1:$M$15000,9,0)</f>
        <v>360453</v>
      </c>
      <c r="EC36" s="52">
        <f>VLOOKUP($A36,[8]data!$A$1:$M$15000,10,0)</f>
        <v>53862</v>
      </c>
      <c r="ED36" s="52">
        <f>VLOOKUP($A36,[8]data!$A$1:$Q$15000,11,0)</f>
        <v>6352</v>
      </c>
      <c r="EE36" s="52">
        <f>VLOOKUP($A36,[8]data!$A$1:$Q$15000,12,0)</f>
        <v>226777</v>
      </c>
      <c r="EF36" s="52">
        <f>VLOOKUP($A36,[8]data!$A$1:$Q$15000,13,0)</f>
        <v>140000</v>
      </c>
      <c r="EG36" s="52">
        <f>VLOOKUP($A36,[8]data!$A$1:$Q$15000,14,0)</f>
        <v>23200</v>
      </c>
      <c r="EH36" s="52">
        <f>VLOOKUP($A36,[8]data!$A$1:$Q$15000,15,0)</f>
        <v>107000</v>
      </c>
      <c r="EI36" s="52">
        <f>VLOOKUP($A36,[8]data!$A$1:$Q$15000,17,0)</f>
        <v>30548</v>
      </c>
      <c r="EJ36" s="52">
        <f>VLOOKUP($A36,[8]data!$A$1:$Q$15000,16,0)</f>
        <v>36653</v>
      </c>
      <c r="EK36" s="52">
        <f>VLOOKUP($A36,[9]data!$A$1:$Q$15000,3,0)</f>
        <v>270000</v>
      </c>
      <c r="EL36" s="52">
        <f>VLOOKUP($A36,[9]data!$A$1:$Q$15000,4,0)</f>
        <v>58000</v>
      </c>
      <c r="EM36" s="52">
        <f>VLOOKUP($A36,[9]data!$A$1:$Q$15000,2,0)</f>
        <v>19000</v>
      </c>
      <c r="EN36" s="52">
        <f>VLOOKUP($A36,[9]data!$A$1:$Q$15000,11,0)</f>
        <v>82000</v>
      </c>
      <c r="EO36" s="52">
        <f>VLOOKUP($A36,[9]data!$A$1:$Q$15000,12,0)</f>
        <v>15000</v>
      </c>
      <c r="EP36" s="52"/>
      <c r="EQ36" s="52"/>
      <c r="ER36" s="52"/>
      <c r="ES36" s="52">
        <f>VLOOKUP($A36,[9]data!$A$1:$Q$15000,14,0)</f>
        <v>49000</v>
      </c>
      <c r="ET36" s="52">
        <f>VLOOKUP($A36,[9]data!$A$1:$Q$15000,13,0)</f>
        <v>15000</v>
      </c>
      <c r="EU36" s="89">
        <f>VLOOKUP($A36,[4]Data!$A$1:$I$15000,8,0)</f>
        <v>193869</v>
      </c>
    </row>
    <row r="37" spans="1:152">
      <c r="A37" s="20">
        <v>36498</v>
      </c>
      <c r="B37" s="14">
        <f>VLOOKUP($A37,[1]Data!$A$1:$AG$15000,9,0)</f>
        <v>149415</v>
      </c>
      <c r="C37" s="14">
        <f>VLOOKUP($A37,[1]Data!$A$1:$AG$15000,10,0)</f>
        <v>431416</v>
      </c>
      <c r="D37" s="14">
        <f>VLOOKUP($A37,[1]Data!$A$1:$AG$15000,11,0)</f>
        <v>992554</v>
      </c>
      <c r="E37" s="14">
        <f>VLOOKUP($A37,[1]Data!$A$1:$AG$15000,12,0)</f>
        <v>427035</v>
      </c>
      <c r="F37" s="14">
        <f>VLOOKUP($A37,[2]Data!$A$1:$AF$15000,4,0)</f>
        <v>718190</v>
      </c>
      <c r="G37" s="14">
        <f>VLOOKUP($A37,[2]Data!$A$1:$AF$15000,2,0)</f>
        <v>49999</v>
      </c>
      <c r="H37" s="14">
        <f>VLOOKUP($A37,[2]Data!$A$1:$AF$15000,3,0)</f>
        <v>223992</v>
      </c>
      <c r="I37" s="14">
        <f>VLOOKUP($A37,[2]Data!$A$1:$AF$15000,6,0)</f>
        <v>10888</v>
      </c>
      <c r="J37" s="14">
        <f>VLOOKUP($A37,[3]Data!$A$1:$K$15000,4,0)*$A$2</f>
        <v>1751500</v>
      </c>
      <c r="K37" s="14">
        <f>VLOOKUP($A37,[3]Data!$A$1:$K$15000,6,0)*$A$2</f>
        <v>97900</v>
      </c>
      <c r="R37" s="14">
        <f>VLOOKUP($A37,[1]Data!$A$1:$AH$15000,4,0)</f>
        <v>2697155</v>
      </c>
      <c r="T37" s="14">
        <f>VLOOKUP($A37,[2]Data!$A$1:$AH$15000,34,0)</f>
        <v>668122</v>
      </c>
      <c r="V37" s="14">
        <f>VLOOKUP($A37,[2]Data!$A$1:$AH$15000,8,0)</f>
        <v>65334</v>
      </c>
      <c r="W37" s="14">
        <f>VLOOKUP($A37,[4]Data!$A$1:$AH$15000,19,0)</f>
        <v>62033</v>
      </c>
      <c r="X37" s="14">
        <f>VLOOKUP($A37,[2]Data!$A$1:$AH$15000,17,0)</f>
        <v>137530</v>
      </c>
      <c r="Y37" s="14">
        <f>VLOOKUP($A37,[1]Data!$A$1:$AH$15000,17,0)</f>
        <v>352738</v>
      </c>
      <c r="Z37" s="14">
        <f>VLOOKUP($A37,[2]Data!$A$1:$AH$15000,11,0)</f>
        <v>333594</v>
      </c>
      <c r="AA37" s="14">
        <f>VLOOKUP($A37,[1]Data!$A$1:$AH$15000,21,0)</f>
        <v>277059</v>
      </c>
      <c r="AB37" s="14">
        <f>VLOOKUP($A37,[2]Data!$A$1:$AH$15000,15,0)</f>
        <v>63634</v>
      </c>
      <c r="AC37" s="14">
        <f>VLOOKUP($A37,[1]Data!$A$1:$AH$15000,18,0)</f>
        <v>160712</v>
      </c>
      <c r="AD37" s="14">
        <f>VLOOKUP($A37,[2]Data!$A$1:$AH$15000,18,0)</f>
        <v>95860</v>
      </c>
      <c r="AE37" s="14">
        <f>VLOOKUP($A37,[1]Data!$A$1:$AH$15000,19,0)</f>
        <v>16365</v>
      </c>
      <c r="AF37" s="14">
        <f>VLOOKUP($A37,[2]Data!$A$1:$AH$15000,16,0)</f>
        <v>94943</v>
      </c>
      <c r="AG37" s="14">
        <f>VLOOKUP($A37,[1]Data!$A$1:$AH$15000,20,0)</f>
        <v>100040</v>
      </c>
      <c r="AH37" s="14">
        <f>VLOOKUP($A37,[2]Data!$A$1:$AH$15000,9,0)</f>
        <v>124113</v>
      </c>
      <c r="AI37" s="14">
        <f>VLOOKUP($A37,[1]Data!$A$1:$AH$15000,22,0)</f>
        <v>370000</v>
      </c>
      <c r="AJ37" s="14">
        <f>VLOOKUP($A37,[2]Data!$A$1:$AH$15000,10,0)</f>
        <v>46403</v>
      </c>
      <c r="AK37" s="14">
        <f>VLOOKUP($A37,[1]Data!$A$1:$AH$15000,23,0)</f>
        <v>65609</v>
      </c>
      <c r="AL37" s="14">
        <f>VLOOKUP($A37,[1]Data!$A$1:$AH$15000,24,0)</f>
        <v>936300</v>
      </c>
      <c r="AM37" s="14">
        <f>VLOOKUP($A37,[4]Data!$A$1:$R$15000,9,0)</f>
        <v>92193</v>
      </c>
      <c r="BA37" s="14">
        <f>VLOOKUP($A37,[1]Data!$A$1:$AH$15000,2,0)</f>
        <v>175809</v>
      </c>
      <c r="BC37" s="14">
        <f>VLOOKUP($A37,[2]Data!$A$1:$AH$15000,20,0)</f>
        <v>0</v>
      </c>
      <c r="BD37" s="14">
        <f>VLOOKUP($A37,[2]Data!$A$1:$AH$15000,21,0)</f>
        <v>35996</v>
      </c>
      <c r="BE37" s="14">
        <f>VLOOKUP($A37,[2]Data!$A$1:$AH$15000,22,0)</f>
        <v>10000</v>
      </c>
      <c r="BF37" s="14">
        <f>VLOOKUP($A37,[2]Data!$A$1:$AH$15000,19,0)</f>
        <v>0</v>
      </c>
      <c r="BH37" s="14">
        <f>VLOOKUP($A37,[1]Data!$A$1:$AH$15000,3,0)</f>
        <v>386655</v>
      </c>
      <c r="BI37" s="14">
        <f>VLOOKUP($A37,[1]Data!$A$1:$AH$15000,7,0)</f>
        <v>1074312</v>
      </c>
      <c r="BJ37" s="14">
        <f>VLOOKUP($A37,[1]Data!$A$1:$AH$15000,8,0)</f>
        <v>0</v>
      </c>
      <c r="BR37" s="14">
        <f>VLOOKUP($A37,[1]Data!$A$1:$AH$15000,13,0)</f>
        <v>71156</v>
      </c>
      <c r="BS37" s="14">
        <f>VLOOKUP($A37,[1]Data!$A$1:$AH$15000,14,0)</f>
        <v>91835</v>
      </c>
      <c r="BT37" s="14">
        <f>VLOOKUP($A37,[1]Data!$A$1:$AH$15000,15,0)</f>
        <v>47400</v>
      </c>
      <c r="BU37" s="14">
        <f>VLOOKUP($A37,[1]Data!$A$1:$AH$15000,16,0)</f>
        <v>75213</v>
      </c>
      <c r="BW37" s="14">
        <f>VLOOKUP($A37,[2]Data!$A$1:$AH$15000,26,0)</f>
        <v>0</v>
      </c>
      <c r="BX37" s="14">
        <f>VLOOKUP($A37,[2]Data!$A$1:$AH$15000,28,0)</f>
        <v>0</v>
      </c>
      <c r="BY37" s="14">
        <f>VLOOKUP($A37,[2]Data!$A$1:$AH$15000,24,0)</f>
        <v>0</v>
      </c>
      <c r="BZ37" s="14">
        <f>VLOOKUP($A37,[2]Data!$A$1:$AH$15000,25,0)</f>
        <v>57412</v>
      </c>
      <c r="CA37" s="14">
        <f>VLOOKUP($A37,[2]Data!$A$1:$AH$15000,30,0)</f>
        <v>10202</v>
      </c>
      <c r="CB37" s="14">
        <f>VLOOKUP($A37,[2]Data!$A$1:$AH$15000,29,0)</f>
        <v>10701</v>
      </c>
      <c r="CD37" s="52">
        <f>VLOOKUP($A37,[4]Data!$A$1:$R$15000,2,0)</f>
        <v>1042991</v>
      </c>
      <c r="CE37" s="14">
        <f>VLOOKUP($A37,[3]Data!$A$1:$K$15000,3,0)*$A$2</f>
        <v>2499500</v>
      </c>
      <c r="CF37" s="14">
        <f>VLOOKUP($A37,[3]Data!$A$1:$K$15000,7,0)*$A$2</f>
        <v>10800</v>
      </c>
      <c r="CG37" s="14">
        <f>VLOOKUP($A37,[3]Data!$A$1:$K$15000,8,0)*$A$2</f>
        <v>72900</v>
      </c>
      <c r="CH37" s="14">
        <f>VLOOKUP($A37,[3]Data!$A$1:$K$15000,2,0)*$A$2</f>
        <v>40400</v>
      </c>
      <c r="CJ37" s="14">
        <f>VLOOKUP($A37,[4]Data!$A$1:$R$15000,18,0)</f>
        <v>0</v>
      </c>
      <c r="CK37" s="14">
        <f>VLOOKUP($A37,[4]Data!$A$1:$R$15000,3,0)</f>
        <v>317865</v>
      </c>
      <c r="CL37" s="14">
        <f>VLOOKUP($A37,[4]Data!$A$1:$R$15000,4,0)</f>
        <v>49398</v>
      </c>
      <c r="CM37" s="14">
        <f>VLOOKUP($A37,[3]Data!$A$1:$K$15000,10,0)*$A$2</f>
        <v>267100</v>
      </c>
      <c r="CN37" s="52">
        <f>VLOOKUP($A37,[1]Data!$A$1:$AN$15000,34,0)</f>
        <v>87145</v>
      </c>
      <c r="CO37" s="52">
        <f>VLOOKUP($A37,[1]Data!$A$1:$AN$15000,35,0)</f>
        <v>534982</v>
      </c>
      <c r="CP37" s="52">
        <f>VLOOKUP($A37,[1]Data!$A$1:$AN$15000,36,0)</f>
        <v>675029</v>
      </c>
      <c r="CQ37" s="52">
        <f>VLOOKUP($A37,[1]Data!$A$1:$AN$15000,37,0)</f>
        <v>125301</v>
      </c>
      <c r="CR37" s="52">
        <f>VLOOKUP($A37,[1]Data!$A$1:$AN$15000,38,0)</f>
        <v>15777</v>
      </c>
      <c r="CS37" s="52">
        <f>VLOOKUP($A37,[1]Data!$A$1:$AN$15000,39,0)</f>
        <v>0</v>
      </c>
      <c r="CT37" s="52">
        <f>VLOOKUP($A37,[1]Data!$A$1:$AN$15000,40,0)</f>
        <v>173125</v>
      </c>
      <c r="CU37" s="52">
        <f>VLOOKUP($A37,[1]Data!$A$1:$BA$15000,41,0)</f>
        <v>0</v>
      </c>
      <c r="CV37" s="52">
        <f>VLOOKUP($A37,[1]Data!$A$1:$BA$15000,42,0)</f>
        <v>0</v>
      </c>
      <c r="CW37" s="52">
        <f>VLOOKUP($A37,[1]Data!$A$1:$BA$15000,43,0)</f>
        <v>19644</v>
      </c>
      <c r="CX37" s="52">
        <f>VLOOKUP($A37,[1]Data!$A$1:$BA$15000,44,0)</f>
        <v>31776</v>
      </c>
      <c r="CY37" s="52">
        <f>VLOOKUP($A37,[1]Data!$A$1:$BA$15000,45,0)</f>
        <v>53440</v>
      </c>
      <c r="CZ37" s="52">
        <f>VLOOKUP($A37,[1]Data!$A$1:$BA$15000,46,0)</f>
        <v>6637</v>
      </c>
      <c r="DA37" s="52">
        <f>VLOOKUP($A37,[1]Data!$A$1:$BA$15000,47,0)</f>
        <v>30474</v>
      </c>
      <c r="DB37" s="52">
        <f>VLOOKUP($A37,[1]Data!$A$1:$BA$15000,48,0)</f>
        <v>135300</v>
      </c>
      <c r="DC37" s="52">
        <f>VLOOKUP($A37,[1]Data!$A$1:$BA$15000,53,0)</f>
        <v>-37160</v>
      </c>
      <c r="DD37" s="52">
        <f>VLOOKUP($A37,[4]Data!$A$1:$Z$15000,20,0)</f>
        <v>14585</v>
      </c>
      <c r="DE37" s="52">
        <f>VLOOKUP($A37,[4]Data!$A$1:$Z$15000,25,0)</f>
        <v>0</v>
      </c>
      <c r="DF37" s="52">
        <f>VLOOKUP($A37,[4]Data!$A$1:$Z$15000,26,0)</f>
        <v>0</v>
      </c>
      <c r="DG37" s="52">
        <f>VLOOKUP($A37,[4]Data!$A$1:$Z$15000,21,0)</f>
        <v>12890</v>
      </c>
      <c r="DH37" s="52">
        <f>VLOOKUP($A37,[4]Data!$A$1:$Z$15000,24,0)</f>
        <v>167988</v>
      </c>
      <c r="DI37" s="52">
        <f>VLOOKUP($A37,[7]Data!$A$1:$M$15000,4,0)</f>
        <v>385281</v>
      </c>
      <c r="DJ37" s="52">
        <f>VLOOKUP($A37,[7]Data!$A$1:$M$15000,12,0)</f>
        <v>49503</v>
      </c>
      <c r="DK37" s="52">
        <f>VLOOKUP($A37,[7]Data!$A$1:$M$15000,11,0)</f>
        <v>144377</v>
      </c>
      <c r="DL37" s="52">
        <f>VLOOKUP($A37,[7]Data!$A$1:$M$15000,5,0)</f>
        <v>136440</v>
      </c>
      <c r="DM37" s="52">
        <f>VLOOKUP($A37,[7]Data!$A$1:$M$15000,8,0)</f>
        <v>145750</v>
      </c>
      <c r="DN37" s="52">
        <f>VLOOKUP($A37,[7]Data!$A$1:$M$15000,6,0)</f>
        <v>6644</v>
      </c>
      <c r="DO37" s="52">
        <f>VLOOKUP($A37,[7]Data!$A$1:$M$15000,7,0)</f>
        <v>50137</v>
      </c>
      <c r="DP37" s="52">
        <f>VLOOKUP($A37,[7]Data!$A$1:$M$15000,9,0)</f>
        <v>10422</v>
      </c>
      <c r="DQ37" s="52">
        <f>VLOOKUP($A37,[7]Data!$A$1:$M$15000,3,0)</f>
        <v>0</v>
      </c>
      <c r="DR37" s="52">
        <f>VLOOKUP($A37,[7]Data!$A$1:$M$15000,10,0)</f>
        <v>182315</v>
      </c>
      <c r="DS37" s="52">
        <f>VLOOKUP($A37,[7]Data!$A$1:$M$15000,2,0)</f>
        <v>18612</v>
      </c>
      <c r="DT37" s="52">
        <f>VLOOKUP($A37,[7]Data!$A$1:$M$15000,13,0)</f>
        <v>716504</v>
      </c>
      <c r="DU37" s="52">
        <f>VLOOKUP($A37,[8]data!$A$1:$M$15000,2,0)</f>
        <v>130600</v>
      </c>
      <c r="DV37" s="52">
        <f>VLOOKUP($A37,[8]data!$A$1:$M$15000,3,0)</f>
        <v>135250</v>
      </c>
      <c r="DW37" s="52">
        <f>VLOOKUP($A37,[8]data!$A$1:$M$15000,4,0)</f>
        <v>187200</v>
      </c>
      <c r="DX37" s="52">
        <f>VLOOKUP($A37,[8]data!$A$1:$M$15000,5,0)</f>
        <v>34479</v>
      </c>
      <c r="DY37" s="52">
        <f>VLOOKUP($A37,[8]data!$A$1:$M$15000,6,0)</f>
        <v>67286</v>
      </c>
      <c r="DZ37" s="52">
        <f>VLOOKUP($A37,[8]data!$A$1:$M$15000,7,0)</f>
        <v>101945</v>
      </c>
      <c r="EA37" s="52">
        <f>VLOOKUP($A37,[8]data!$A$1:$M$15000,8,0)</f>
        <v>59500</v>
      </c>
      <c r="EB37" s="52">
        <f>VLOOKUP($A37,[8]data!$A$1:$M$15000,9,0)</f>
        <v>354956</v>
      </c>
      <c r="EC37" s="52">
        <f>VLOOKUP($A37,[8]data!$A$1:$M$15000,10,0)</f>
        <v>66144</v>
      </c>
      <c r="ED37" s="52">
        <f>VLOOKUP($A37,[8]data!$A$1:$Q$15000,11,0)</f>
        <v>6352</v>
      </c>
      <c r="EE37" s="52">
        <f>VLOOKUP($A37,[8]data!$A$1:$Q$15000,12,0)</f>
        <v>257436</v>
      </c>
      <c r="EF37" s="52">
        <f>VLOOKUP($A37,[8]data!$A$1:$Q$15000,13,0)</f>
        <v>140000</v>
      </c>
      <c r="EG37" s="52">
        <f>VLOOKUP($A37,[8]data!$A$1:$Q$15000,14,0)</f>
        <v>23200</v>
      </c>
      <c r="EH37" s="52">
        <f>VLOOKUP($A37,[8]data!$A$1:$Q$15000,15,0)</f>
        <v>107000</v>
      </c>
      <c r="EI37" s="52">
        <f>VLOOKUP($A37,[8]data!$A$1:$Q$15000,17,0)</f>
        <v>31743</v>
      </c>
      <c r="EJ37" s="52">
        <f>VLOOKUP($A37,[8]data!$A$1:$Q$15000,16,0)</f>
        <v>1177</v>
      </c>
      <c r="EK37" s="52">
        <f>VLOOKUP($A37,[9]data!$A$1:$Q$15000,3,0)</f>
        <v>0</v>
      </c>
      <c r="EL37" s="52">
        <f>VLOOKUP($A37,[9]data!$A$1:$Q$15000,4,0)</f>
        <v>0</v>
      </c>
      <c r="EM37" s="52">
        <f>VLOOKUP($A37,[9]data!$A$1:$Q$15000,2,0)</f>
        <v>0</v>
      </c>
      <c r="EN37" s="52">
        <f>VLOOKUP($A37,[9]data!$A$1:$Q$15000,11,0)</f>
        <v>0</v>
      </c>
      <c r="EO37" s="52">
        <f>VLOOKUP($A37,[9]data!$A$1:$Q$15000,12,0)</f>
        <v>0</v>
      </c>
      <c r="EP37" s="52"/>
      <c r="EQ37" s="52"/>
      <c r="ER37" s="52"/>
      <c r="ES37" s="52">
        <f>VLOOKUP($A37,[9]data!$A$1:$Q$15000,14,0)</f>
        <v>0</v>
      </c>
      <c r="ET37" s="52">
        <f>VLOOKUP($A37,[9]data!$A$1:$Q$15000,13,0)</f>
        <v>0</v>
      </c>
      <c r="EU37" s="89">
        <f>VLOOKUP($A37,[4]Data!$A$1:$I$15000,8,0)</f>
        <v>165441</v>
      </c>
    </row>
    <row r="38" spans="1:152">
      <c r="A38" s="20">
        <v>36499</v>
      </c>
      <c r="B38" s="14">
        <f>VLOOKUP($A38,[1]Data!$A$1:$AG$15000,9,0)</f>
        <v>146484</v>
      </c>
      <c r="C38" s="14">
        <f>VLOOKUP($A38,[1]Data!$A$1:$AG$15000,10,0)</f>
        <v>423603</v>
      </c>
      <c r="D38" s="14">
        <f>VLOOKUP($A38,[1]Data!$A$1:$AG$15000,11,0)</f>
        <v>995634</v>
      </c>
      <c r="E38" s="14">
        <f>VLOOKUP($A38,[1]Data!$A$1:$AG$15000,12,0)</f>
        <v>412921</v>
      </c>
      <c r="F38" s="14">
        <f>VLOOKUP($A38,[2]Data!$A$1:$AF$15000,4,0)</f>
        <v>737298</v>
      </c>
      <c r="G38" s="14">
        <f>VLOOKUP($A38,[2]Data!$A$1:$AF$15000,2,0)</f>
        <v>29999</v>
      </c>
      <c r="H38" s="14">
        <f>VLOOKUP($A38,[2]Data!$A$1:$AF$15000,3,0)</f>
        <v>223992</v>
      </c>
      <c r="I38" s="14">
        <f>VLOOKUP($A38,[2]Data!$A$1:$AF$15000,6,0)</f>
        <v>12126</v>
      </c>
      <c r="J38" s="14">
        <f>VLOOKUP($A38,[3]Data!$A$1:$K$15000,4,0)*$A$2</f>
        <v>1759000</v>
      </c>
      <c r="K38" s="14">
        <f>VLOOKUP($A38,[3]Data!$A$1:$K$15000,6,0)*$A$2</f>
        <v>101100</v>
      </c>
      <c r="R38" s="14">
        <f>VLOOKUP($A38,[1]Data!$A$1:$AH$15000,4,0)</f>
        <v>2664014</v>
      </c>
      <c r="T38" s="14">
        <f>VLOOKUP($A38,[2]Data!$A$1:$AH$15000,34,0)</f>
        <v>687069</v>
      </c>
      <c r="V38" s="14">
        <f>VLOOKUP($A38,[2]Data!$A$1:$AH$15000,8,0)</f>
        <v>65334</v>
      </c>
      <c r="W38" s="14">
        <f>VLOOKUP($A38,[4]Data!$A$1:$AH$15000,19,0)</f>
        <v>49803</v>
      </c>
      <c r="X38" s="14">
        <f>VLOOKUP($A38,[2]Data!$A$1:$AH$15000,17,0)</f>
        <v>123562</v>
      </c>
      <c r="Y38" s="14">
        <f>VLOOKUP($A38,[1]Data!$A$1:$AH$15000,17,0)</f>
        <v>354527</v>
      </c>
      <c r="Z38" s="14">
        <f>VLOOKUP($A38,[2]Data!$A$1:$AH$15000,11,0)</f>
        <v>334893</v>
      </c>
      <c r="AA38" s="14">
        <f>VLOOKUP($A38,[1]Data!$A$1:$AH$15000,21,0)</f>
        <v>283213</v>
      </c>
      <c r="AB38" s="14">
        <f>VLOOKUP($A38,[2]Data!$A$1:$AH$15000,15,0)</f>
        <v>63634</v>
      </c>
      <c r="AC38" s="14">
        <f>VLOOKUP($A38,[1]Data!$A$1:$AH$15000,18,0)</f>
        <v>157681</v>
      </c>
      <c r="AD38" s="14">
        <f>VLOOKUP($A38,[2]Data!$A$1:$AH$15000,18,0)</f>
        <v>97931</v>
      </c>
      <c r="AE38" s="14">
        <f>VLOOKUP($A38,[1]Data!$A$1:$AH$15000,19,0)</f>
        <v>8953</v>
      </c>
      <c r="AF38" s="14">
        <f>VLOOKUP($A38,[2]Data!$A$1:$AH$15000,16,0)</f>
        <v>93593</v>
      </c>
      <c r="AG38" s="14">
        <f>VLOOKUP($A38,[1]Data!$A$1:$AH$15000,20,0)</f>
        <v>103007</v>
      </c>
      <c r="AH38" s="14">
        <f>VLOOKUP($A38,[2]Data!$A$1:$AH$15000,9,0)</f>
        <v>139766</v>
      </c>
      <c r="AI38" s="14">
        <f>VLOOKUP($A38,[1]Data!$A$1:$AH$15000,22,0)</f>
        <v>358451</v>
      </c>
      <c r="AJ38" s="14">
        <f>VLOOKUP($A38,[2]Data!$A$1:$AH$15000,10,0)</f>
        <v>46403</v>
      </c>
      <c r="AK38" s="14">
        <f>VLOOKUP($A38,[1]Data!$A$1:$AH$15000,23,0)</f>
        <v>68501</v>
      </c>
      <c r="AL38" s="14">
        <f>VLOOKUP($A38,[1]Data!$A$1:$AH$15000,24,0)</f>
        <v>910000</v>
      </c>
      <c r="AM38" s="14">
        <f>VLOOKUP($A38,[4]Data!$A$1:$R$15000,9,0)</f>
        <v>113728</v>
      </c>
      <c r="BA38" s="14">
        <f>VLOOKUP($A38,[1]Data!$A$1:$AH$15000,2,0)</f>
        <v>185146</v>
      </c>
      <c r="BC38" s="14">
        <f>VLOOKUP($A38,[2]Data!$A$1:$AH$15000,20,0)</f>
        <v>0</v>
      </c>
      <c r="BD38" s="14">
        <f>VLOOKUP($A38,[2]Data!$A$1:$AH$15000,21,0)</f>
        <v>35996</v>
      </c>
      <c r="BE38" s="14">
        <f>VLOOKUP($A38,[2]Data!$A$1:$AH$15000,22,0)</f>
        <v>10000</v>
      </c>
      <c r="BF38" s="14">
        <f>VLOOKUP($A38,[2]Data!$A$1:$AH$15000,19,0)</f>
        <v>0</v>
      </c>
      <c r="BH38" s="14">
        <f>VLOOKUP($A38,[1]Data!$A$1:$AH$15000,3,0)</f>
        <v>363049</v>
      </c>
      <c r="BI38" s="14">
        <f>VLOOKUP($A38,[1]Data!$A$1:$AH$15000,7,0)</f>
        <v>1042938</v>
      </c>
      <c r="BJ38" s="14">
        <f>VLOOKUP($A38,[1]Data!$A$1:$AH$15000,8,0)</f>
        <v>0</v>
      </c>
      <c r="BR38" s="14">
        <f>VLOOKUP($A38,[1]Data!$A$1:$AH$15000,13,0)</f>
        <v>63534</v>
      </c>
      <c r="BS38" s="14">
        <f>VLOOKUP($A38,[1]Data!$A$1:$AH$15000,14,0)</f>
        <v>91835</v>
      </c>
      <c r="BT38" s="14">
        <f>VLOOKUP($A38,[1]Data!$A$1:$AH$15000,15,0)</f>
        <v>28087</v>
      </c>
      <c r="BU38" s="14">
        <f>VLOOKUP($A38,[1]Data!$A$1:$AH$15000,16,0)</f>
        <v>113642</v>
      </c>
      <c r="BW38" s="14">
        <f>VLOOKUP($A38,[2]Data!$A$1:$AH$15000,26,0)</f>
        <v>0</v>
      </c>
      <c r="BX38" s="14">
        <f>VLOOKUP($A38,[2]Data!$A$1:$AH$15000,28,0)</f>
        <v>0</v>
      </c>
      <c r="BY38" s="14">
        <f>VLOOKUP($A38,[2]Data!$A$1:$AH$15000,24,0)</f>
        <v>0</v>
      </c>
      <c r="BZ38" s="14">
        <f>VLOOKUP($A38,[2]Data!$A$1:$AH$15000,25,0)</f>
        <v>57412</v>
      </c>
      <c r="CA38" s="14">
        <f>VLOOKUP($A38,[2]Data!$A$1:$AH$15000,30,0)</f>
        <v>15202</v>
      </c>
      <c r="CB38" s="14">
        <f>VLOOKUP($A38,[2]Data!$A$1:$AH$15000,29,0)</f>
        <v>10701</v>
      </c>
      <c r="CD38" s="52">
        <f>VLOOKUP($A38,[4]Data!$A$1:$R$15000,2,0)</f>
        <v>1048135</v>
      </c>
      <c r="CE38" s="14">
        <f>VLOOKUP($A38,[3]Data!$A$1:$K$15000,3,0)*$A$2</f>
        <v>2507000</v>
      </c>
      <c r="CF38" s="14">
        <f>VLOOKUP($A38,[3]Data!$A$1:$K$15000,7,0)*$A$2</f>
        <v>4900</v>
      </c>
      <c r="CG38" s="14">
        <f>VLOOKUP($A38,[3]Data!$A$1:$K$15000,8,0)*$A$2</f>
        <v>72900</v>
      </c>
      <c r="CH38" s="14">
        <f>VLOOKUP($A38,[3]Data!$A$1:$K$15000,2,0)*$A$2</f>
        <v>40400</v>
      </c>
      <c r="CJ38" s="14">
        <f>VLOOKUP($A38,[4]Data!$A$1:$R$15000,18,0)</f>
        <v>0</v>
      </c>
      <c r="CK38" s="14">
        <f>VLOOKUP($A38,[4]Data!$A$1:$R$15000,3,0)</f>
        <v>309761</v>
      </c>
      <c r="CL38" s="14">
        <f>VLOOKUP($A38,[4]Data!$A$1:$R$15000,4,0)</f>
        <v>45890</v>
      </c>
      <c r="CM38" s="14">
        <f>VLOOKUP($A38,[3]Data!$A$1:$K$15000,10,0)*$A$2</f>
        <v>262500</v>
      </c>
      <c r="CN38" s="52">
        <f>VLOOKUP($A38,[1]Data!$A$1:$AN$15000,34,0)</f>
        <v>87138</v>
      </c>
      <c r="CO38" s="52">
        <f>VLOOKUP($A38,[1]Data!$A$1:$AN$15000,35,0)</f>
        <v>539399</v>
      </c>
      <c r="CP38" s="52">
        <f>VLOOKUP($A38,[1]Data!$A$1:$AN$15000,36,0)</f>
        <v>675029</v>
      </c>
      <c r="CQ38" s="52">
        <f>VLOOKUP($A38,[1]Data!$A$1:$AN$15000,37,0)</f>
        <v>125127</v>
      </c>
      <c r="CR38" s="52">
        <f>VLOOKUP($A38,[1]Data!$A$1:$AN$15000,38,0)</f>
        <v>15777</v>
      </c>
      <c r="CS38" s="52">
        <f>VLOOKUP($A38,[1]Data!$A$1:$AN$15000,39,0)</f>
        <v>0</v>
      </c>
      <c r="CT38" s="52">
        <f>VLOOKUP($A38,[1]Data!$A$1:$AN$15000,40,0)</f>
        <v>173121</v>
      </c>
      <c r="CU38" s="52">
        <f>VLOOKUP($A38,[1]Data!$A$1:$BA$15000,41,0)</f>
        <v>0</v>
      </c>
      <c r="CV38" s="52">
        <f>VLOOKUP($A38,[1]Data!$A$1:$BA$15000,42,0)</f>
        <v>0</v>
      </c>
      <c r="CW38" s="52">
        <f>VLOOKUP($A38,[1]Data!$A$1:$BA$15000,43,0)</f>
        <v>19644</v>
      </c>
      <c r="CX38" s="52">
        <f>VLOOKUP($A38,[1]Data!$A$1:$BA$15000,44,0)</f>
        <v>30803</v>
      </c>
      <c r="CY38" s="52">
        <f>VLOOKUP($A38,[1]Data!$A$1:$BA$15000,45,0)</f>
        <v>53440</v>
      </c>
      <c r="CZ38" s="52">
        <f>VLOOKUP($A38,[1]Data!$A$1:$BA$15000,46,0)</f>
        <v>6670</v>
      </c>
      <c r="DA38" s="52">
        <f>VLOOKUP($A38,[1]Data!$A$1:$BA$15000,47,0)</f>
        <v>30495</v>
      </c>
      <c r="DB38" s="52">
        <f>VLOOKUP($A38,[1]Data!$A$1:$BA$15000,48,0)</f>
        <v>144241</v>
      </c>
      <c r="DC38" s="52">
        <f>VLOOKUP($A38,[1]Data!$A$1:$BA$15000,53,0)</f>
        <v>-24875</v>
      </c>
      <c r="DD38" s="52">
        <f>VLOOKUP($A38,[4]Data!$A$1:$Z$15000,20,0)</f>
        <v>20890</v>
      </c>
      <c r="DE38" s="52">
        <f>VLOOKUP($A38,[4]Data!$A$1:$Z$15000,25,0)</f>
        <v>0</v>
      </c>
      <c r="DF38" s="52">
        <f>VLOOKUP($A38,[4]Data!$A$1:$Z$15000,26,0)</f>
        <v>0</v>
      </c>
      <c r="DG38" s="52">
        <f>VLOOKUP($A38,[4]Data!$A$1:$Z$15000,21,0)</f>
        <v>12890</v>
      </c>
      <c r="DH38" s="52">
        <f>VLOOKUP($A38,[4]Data!$A$1:$Z$15000,24,0)</f>
        <v>170988</v>
      </c>
      <c r="DI38" s="52">
        <f>VLOOKUP($A38,[7]Data!$A$1:$M$15000,4,0)</f>
        <v>391778</v>
      </c>
      <c r="DJ38" s="52">
        <f>VLOOKUP($A38,[7]Data!$A$1:$M$15000,12,0)</f>
        <v>29584</v>
      </c>
      <c r="DK38" s="52">
        <f>VLOOKUP($A38,[7]Data!$A$1:$M$15000,11,0)</f>
        <v>141545</v>
      </c>
      <c r="DL38" s="52">
        <f>VLOOKUP($A38,[7]Data!$A$1:$M$15000,5,0)</f>
        <v>155208</v>
      </c>
      <c r="DM38" s="52">
        <f>VLOOKUP($A38,[7]Data!$A$1:$M$15000,8,0)</f>
        <v>151375</v>
      </c>
      <c r="DN38" s="52">
        <f>VLOOKUP($A38,[7]Data!$A$1:$M$15000,6,0)</f>
        <v>6638</v>
      </c>
      <c r="DO38" s="52">
        <f>VLOOKUP($A38,[7]Data!$A$1:$M$15000,7,0)</f>
        <v>50274</v>
      </c>
      <c r="DP38" s="52">
        <f>VLOOKUP($A38,[7]Data!$A$1:$M$15000,9,0)</f>
        <v>10534</v>
      </c>
      <c r="DQ38" s="52">
        <f>VLOOKUP($A38,[7]Data!$A$1:$M$15000,3,0)</f>
        <v>0</v>
      </c>
      <c r="DR38" s="52">
        <f>VLOOKUP($A38,[7]Data!$A$1:$M$15000,10,0)</f>
        <v>199141</v>
      </c>
      <c r="DS38" s="52">
        <f>VLOOKUP($A38,[7]Data!$A$1:$M$15000,2,0)</f>
        <v>18595</v>
      </c>
      <c r="DT38" s="52">
        <f>VLOOKUP($A38,[7]Data!$A$1:$M$15000,13,0)</f>
        <v>721016</v>
      </c>
      <c r="DU38" s="52">
        <f>VLOOKUP($A38,[8]data!$A$1:$M$15000,2,0)</f>
        <v>130600</v>
      </c>
      <c r="DV38" s="52">
        <f>VLOOKUP($A38,[8]data!$A$1:$M$15000,3,0)</f>
        <v>135250</v>
      </c>
      <c r="DW38" s="52">
        <f>VLOOKUP($A38,[8]data!$A$1:$M$15000,4,0)</f>
        <v>184183</v>
      </c>
      <c r="DX38" s="52">
        <f>VLOOKUP($A38,[8]data!$A$1:$M$15000,5,0)</f>
        <v>17813</v>
      </c>
      <c r="DY38" s="52">
        <f>VLOOKUP($A38,[8]data!$A$1:$M$15000,6,0)</f>
        <v>67987</v>
      </c>
      <c r="DZ38" s="52">
        <f>VLOOKUP($A38,[8]data!$A$1:$M$15000,7,0)</f>
        <v>103059</v>
      </c>
      <c r="EA38" s="52">
        <f>VLOOKUP($A38,[8]data!$A$1:$M$15000,8,0)</f>
        <v>59500</v>
      </c>
      <c r="EB38" s="52">
        <f>VLOOKUP($A38,[8]data!$A$1:$M$15000,9,0)</f>
        <v>385311</v>
      </c>
      <c r="EC38" s="52">
        <f>VLOOKUP($A38,[8]data!$A$1:$M$15000,10,0)</f>
        <v>973</v>
      </c>
      <c r="ED38" s="52">
        <f>VLOOKUP($A38,[8]data!$A$1:$Q$15000,11,0)</f>
        <v>6352</v>
      </c>
      <c r="EE38" s="52">
        <f>VLOOKUP($A38,[8]data!$A$1:$Q$15000,12,0)</f>
        <v>260234</v>
      </c>
      <c r="EF38" s="52">
        <f>VLOOKUP($A38,[8]data!$A$1:$Q$15000,13,0)</f>
        <v>140000</v>
      </c>
      <c r="EG38" s="52">
        <f>VLOOKUP($A38,[8]data!$A$1:$Q$15000,14,0)</f>
        <v>23200</v>
      </c>
      <c r="EH38" s="52">
        <f>VLOOKUP($A38,[8]data!$A$1:$Q$15000,15,0)</f>
        <v>107000</v>
      </c>
      <c r="EI38" s="52">
        <f>VLOOKUP($A38,[8]data!$A$1:$Q$15000,17,0)</f>
        <v>27038</v>
      </c>
      <c r="EJ38" s="52">
        <f>VLOOKUP($A38,[8]data!$A$1:$Q$15000,16,0)</f>
        <v>0</v>
      </c>
      <c r="EK38" s="52">
        <f>VLOOKUP($A38,[9]data!$A$1:$Q$15000,3,0)</f>
        <v>0</v>
      </c>
      <c r="EL38" s="52">
        <f>VLOOKUP($A38,[9]data!$A$1:$Q$15000,4,0)</f>
        <v>0</v>
      </c>
      <c r="EM38" s="52">
        <f>VLOOKUP($A38,[9]data!$A$1:$Q$15000,2,0)</f>
        <v>0</v>
      </c>
      <c r="EN38" s="52">
        <f>VLOOKUP($A38,[9]data!$A$1:$Q$15000,11,0)</f>
        <v>0</v>
      </c>
      <c r="EO38" s="52">
        <f>VLOOKUP($A38,[9]data!$A$1:$Q$15000,12,0)</f>
        <v>0</v>
      </c>
      <c r="EP38" s="52"/>
      <c r="EQ38" s="52"/>
      <c r="ER38" s="52"/>
      <c r="ES38" s="52">
        <f>VLOOKUP($A38,[9]data!$A$1:$Q$15000,14,0)</f>
        <v>0</v>
      </c>
      <c r="ET38" s="52">
        <f>VLOOKUP($A38,[9]data!$A$1:$Q$15000,13,0)</f>
        <v>0</v>
      </c>
      <c r="EU38" s="89">
        <f>VLOOKUP($A38,[4]Data!$A$1:$I$15000,8,0)</f>
        <v>173763</v>
      </c>
    </row>
    <row r="39" spans="1:152">
      <c r="A39" s="20">
        <v>36500</v>
      </c>
      <c r="B39" s="14">
        <f>VLOOKUP($A39,[1]Data!$A$1:$AG$15000,9,0)</f>
        <v>145250</v>
      </c>
      <c r="C39" s="14">
        <f>VLOOKUP($A39,[1]Data!$A$1:$AG$15000,10,0)</f>
        <v>427801</v>
      </c>
      <c r="D39" s="14">
        <f>VLOOKUP($A39,[1]Data!$A$1:$AG$15000,11,0)</f>
        <v>993923</v>
      </c>
      <c r="E39" s="14">
        <f>VLOOKUP($A39,[1]Data!$A$1:$AG$15000,12,0)</f>
        <v>414538</v>
      </c>
      <c r="F39" s="14">
        <f>VLOOKUP($A39,[2]Data!$A$1:$AF$15000,4,0)</f>
        <v>718190</v>
      </c>
      <c r="G39" s="14">
        <f>VLOOKUP($A39,[2]Data!$A$1:$AF$15000,2,0)</f>
        <v>49999</v>
      </c>
      <c r="H39" s="14">
        <f>VLOOKUP($A39,[2]Data!$A$1:$AF$15000,3,0)</f>
        <v>223992</v>
      </c>
      <c r="I39" s="14">
        <f>VLOOKUP($A39,[2]Data!$A$1:$AF$15000,6,0)</f>
        <v>15124</v>
      </c>
      <c r="J39" s="14">
        <f>VLOOKUP($A39,[3]Data!$A$1:$K$15000,4,0)*$A$2</f>
        <v>1759600</v>
      </c>
      <c r="K39" s="14">
        <f>VLOOKUP($A39,[3]Data!$A$1:$K$15000,6,0)*$A$2</f>
        <v>103200</v>
      </c>
      <c r="R39" s="14">
        <f>VLOOKUP($A39,[1]Data!$A$1:$AH$15000,4,0)</f>
        <v>2678575</v>
      </c>
      <c r="T39" s="14">
        <f>VLOOKUP($A39,[2]Data!$A$1:$AH$15000,34,0)</f>
        <v>694609</v>
      </c>
      <c r="V39" s="14">
        <f>VLOOKUP($A39,[2]Data!$A$1:$AH$15000,8,0)</f>
        <v>65334</v>
      </c>
      <c r="W39" s="14">
        <f>VLOOKUP($A39,[4]Data!$A$1:$AH$15000,19,0)</f>
        <v>52282</v>
      </c>
      <c r="X39" s="14">
        <f>VLOOKUP($A39,[2]Data!$A$1:$AH$15000,17,0)</f>
        <v>122381</v>
      </c>
      <c r="Y39" s="14">
        <f>VLOOKUP($A39,[1]Data!$A$1:$AH$15000,17,0)</f>
        <v>363089</v>
      </c>
      <c r="Z39" s="14">
        <f>VLOOKUP($A39,[2]Data!$A$1:$AH$15000,11,0)</f>
        <v>338041</v>
      </c>
      <c r="AA39" s="14">
        <f>VLOOKUP($A39,[1]Data!$A$1:$AH$15000,21,0)</f>
        <v>280531</v>
      </c>
      <c r="AB39" s="14">
        <f>VLOOKUP($A39,[2]Data!$A$1:$AH$15000,15,0)</f>
        <v>63634</v>
      </c>
      <c r="AC39" s="14">
        <f>VLOOKUP($A39,[1]Data!$A$1:$AH$15000,18,0)</f>
        <v>155521</v>
      </c>
      <c r="AD39" s="14">
        <f>VLOOKUP($A39,[2]Data!$A$1:$AH$15000,18,0)</f>
        <v>97931</v>
      </c>
      <c r="AE39" s="14">
        <f>VLOOKUP($A39,[1]Data!$A$1:$AH$15000,19,0)</f>
        <v>8826</v>
      </c>
      <c r="AF39" s="14">
        <f>VLOOKUP($A39,[2]Data!$A$1:$AH$15000,16,0)</f>
        <v>93593</v>
      </c>
      <c r="AG39" s="14">
        <f>VLOOKUP($A39,[1]Data!$A$1:$AH$15000,20,0)</f>
        <v>97746</v>
      </c>
      <c r="AH39" s="14">
        <f>VLOOKUP($A39,[2]Data!$A$1:$AH$15000,9,0)</f>
        <v>141165</v>
      </c>
      <c r="AI39" s="14">
        <f>VLOOKUP($A39,[1]Data!$A$1:$AH$15000,22,0)</f>
        <v>357199</v>
      </c>
      <c r="AJ39" s="14">
        <f>VLOOKUP($A39,[2]Data!$A$1:$AH$15000,10,0)</f>
        <v>46403</v>
      </c>
      <c r="AK39" s="14">
        <f>VLOOKUP($A39,[1]Data!$A$1:$AH$15000,23,0)</f>
        <v>68426</v>
      </c>
      <c r="AL39" s="14">
        <f>VLOOKUP($A39,[1]Data!$A$1:$AH$15000,24,0)</f>
        <v>936902</v>
      </c>
      <c r="AM39" s="14">
        <f>VLOOKUP($A39,[4]Data!$A$1:$R$15000,9,0)</f>
        <v>104683</v>
      </c>
      <c r="BA39" s="14">
        <f>VLOOKUP($A39,[1]Data!$A$1:$AH$15000,2,0)</f>
        <v>186070</v>
      </c>
      <c r="BC39" s="14">
        <f>VLOOKUP($A39,[2]Data!$A$1:$AH$15000,20,0)</f>
        <v>0</v>
      </c>
      <c r="BD39" s="14">
        <f>VLOOKUP($A39,[2]Data!$A$1:$AH$15000,21,0)</f>
        <v>35996</v>
      </c>
      <c r="BE39" s="14">
        <f>VLOOKUP($A39,[2]Data!$A$1:$AH$15000,22,0)</f>
        <v>10000</v>
      </c>
      <c r="BF39" s="14">
        <f>VLOOKUP($A39,[2]Data!$A$1:$AH$15000,19,0)</f>
        <v>0</v>
      </c>
      <c r="BH39" s="14">
        <f>VLOOKUP($A39,[1]Data!$A$1:$AH$15000,3,0)</f>
        <v>347398</v>
      </c>
      <c r="BI39" s="14">
        <f>VLOOKUP($A39,[1]Data!$A$1:$AH$15000,7,0)</f>
        <v>1056687</v>
      </c>
      <c r="BJ39" s="14">
        <f>VLOOKUP($A39,[1]Data!$A$1:$AH$15000,8,0)</f>
        <v>0</v>
      </c>
      <c r="BR39" s="14">
        <f>VLOOKUP($A39,[1]Data!$A$1:$AH$15000,13,0)</f>
        <v>60579</v>
      </c>
      <c r="BS39" s="14">
        <f>VLOOKUP($A39,[1]Data!$A$1:$AH$15000,14,0)</f>
        <v>91835</v>
      </c>
      <c r="BT39" s="14">
        <f>VLOOKUP($A39,[1]Data!$A$1:$AH$15000,15,0)</f>
        <v>31055</v>
      </c>
      <c r="BU39" s="14">
        <f>VLOOKUP($A39,[1]Data!$A$1:$AH$15000,16,0)</f>
        <v>10449</v>
      </c>
      <c r="BW39" s="14">
        <f>VLOOKUP($A39,[2]Data!$A$1:$AH$15000,26,0)</f>
        <v>0</v>
      </c>
      <c r="BX39" s="14">
        <f>VLOOKUP($A39,[2]Data!$A$1:$AH$15000,28,0)</f>
        <v>0</v>
      </c>
      <c r="BY39" s="14">
        <f>VLOOKUP($A39,[2]Data!$A$1:$AH$15000,24,0)</f>
        <v>0</v>
      </c>
      <c r="BZ39" s="14">
        <f>VLOOKUP($A39,[2]Data!$A$1:$AH$15000,25,0)</f>
        <v>57412</v>
      </c>
      <c r="CA39" s="14">
        <f>VLOOKUP($A39,[2]Data!$A$1:$AH$15000,30,0)</f>
        <v>25202</v>
      </c>
      <c r="CB39" s="14">
        <f>VLOOKUP($A39,[2]Data!$A$1:$AH$15000,29,0)</f>
        <v>10701</v>
      </c>
      <c r="CD39" s="52">
        <f>VLOOKUP($A39,[4]Data!$A$1:$R$15000,2,0)</f>
        <v>1004039</v>
      </c>
      <c r="CE39" s="14">
        <f>VLOOKUP($A39,[3]Data!$A$1:$K$15000,3,0)*$A$2</f>
        <v>2504700</v>
      </c>
      <c r="CF39" s="14">
        <f>VLOOKUP($A39,[3]Data!$A$1:$K$15000,7,0)*$A$2</f>
        <v>9800</v>
      </c>
      <c r="CG39" s="14">
        <f>VLOOKUP($A39,[3]Data!$A$1:$K$15000,8,0)*$A$2</f>
        <v>65000</v>
      </c>
      <c r="CH39" s="14">
        <f>VLOOKUP($A39,[3]Data!$A$1:$K$15000,2,0)*$A$2</f>
        <v>40400</v>
      </c>
      <c r="CJ39" s="14">
        <f>VLOOKUP($A39,[4]Data!$A$1:$R$15000,18,0)</f>
        <v>0</v>
      </c>
      <c r="CK39" s="14">
        <f>VLOOKUP($A39,[4]Data!$A$1:$R$15000,3,0)</f>
        <v>321548</v>
      </c>
      <c r="CL39" s="14">
        <f>VLOOKUP($A39,[4]Data!$A$1:$R$15000,4,0)</f>
        <v>45735</v>
      </c>
      <c r="CM39" s="14">
        <f>VLOOKUP($A39,[3]Data!$A$1:$K$15000,10,0)*$A$2</f>
        <v>266100</v>
      </c>
      <c r="CN39" s="52">
        <f>VLOOKUP($A39,[1]Data!$A$1:$AN$15000,34,0)</f>
        <v>87147</v>
      </c>
      <c r="CO39" s="52">
        <f>VLOOKUP($A39,[1]Data!$A$1:$AN$15000,35,0)</f>
        <v>544728</v>
      </c>
      <c r="CP39" s="52">
        <f>VLOOKUP($A39,[1]Data!$A$1:$AN$15000,36,0)</f>
        <v>675019</v>
      </c>
      <c r="CQ39" s="52">
        <f>VLOOKUP($A39,[1]Data!$A$1:$AN$15000,37,0)</f>
        <v>119455</v>
      </c>
      <c r="CR39" s="52">
        <f>VLOOKUP($A39,[1]Data!$A$1:$AN$15000,38,0)</f>
        <v>15777</v>
      </c>
      <c r="CS39" s="52">
        <f>VLOOKUP($A39,[1]Data!$A$1:$AN$15000,39,0)</f>
        <v>0</v>
      </c>
      <c r="CT39" s="52">
        <f>VLOOKUP($A39,[1]Data!$A$1:$AN$15000,40,0)</f>
        <v>173123</v>
      </c>
      <c r="CU39" s="52">
        <f>VLOOKUP($A39,[1]Data!$A$1:$BA$15000,41,0)</f>
        <v>0</v>
      </c>
      <c r="CV39" s="52">
        <f>VLOOKUP($A39,[1]Data!$A$1:$BA$15000,42,0)</f>
        <v>0</v>
      </c>
      <c r="CW39" s="52">
        <f>VLOOKUP($A39,[1]Data!$A$1:$BA$15000,43,0)</f>
        <v>19644</v>
      </c>
      <c r="CX39" s="52">
        <f>VLOOKUP($A39,[1]Data!$A$1:$BA$15000,44,0)</f>
        <v>31388</v>
      </c>
      <c r="CY39" s="52">
        <f>VLOOKUP($A39,[1]Data!$A$1:$BA$15000,45,0)</f>
        <v>53440</v>
      </c>
      <c r="CZ39" s="52">
        <f>VLOOKUP($A39,[1]Data!$A$1:$BA$15000,46,0)</f>
        <v>6670</v>
      </c>
      <c r="DA39" s="52">
        <f>VLOOKUP($A39,[1]Data!$A$1:$BA$15000,47,0)</f>
        <v>30506</v>
      </c>
      <c r="DB39" s="52">
        <f>VLOOKUP($A39,[1]Data!$A$1:$BA$15000,48,0)</f>
        <v>145156</v>
      </c>
      <c r="DC39" s="52">
        <f>VLOOKUP($A39,[1]Data!$A$1:$BA$15000,53,0)</f>
        <v>-24875</v>
      </c>
      <c r="DD39" s="52">
        <f>VLOOKUP($A39,[4]Data!$A$1:$Z$15000,20,0)</f>
        <v>20870</v>
      </c>
      <c r="DE39" s="52">
        <f>VLOOKUP($A39,[4]Data!$A$1:$Z$15000,25,0)</f>
        <v>0</v>
      </c>
      <c r="DF39" s="52">
        <f>VLOOKUP($A39,[4]Data!$A$1:$Z$15000,26,0)</f>
        <v>0</v>
      </c>
      <c r="DG39" s="52">
        <f>VLOOKUP($A39,[4]Data!$A$1:$Z$15000,21,0)</f>
        <v>12890</v>
      </c>
      <c r="DH39" s="52">
        <f>VLOOKUP($A39,[4]Data!$A$1:$Z$15000,24,0)</f>
        <v>170987</v>
      </c>
      <c r="DI39" s="52">
        <f>VLOOKUP($A39,[7]Data!$A$1:$M$15000,4,0)</f>
        <v>376167</v>
      </c>
      <c r="DJ39" s="52">
        <f>VLOOKUP($A39,[7]Data!$A$1:$M$15000,12,0)</f>
        <v>49503</v>
      </c>
      <c r="DK39" s="52">
        <f>VLOOKUP($A39,[7]Data!$A$1:$M$15000,11,0)</f>
        <v>140493</v>
      </c>
      <c r="DL39" s="52">
        <f>VLOOKUP($A39,[7]Data!$A$1:$M$15000,5,0)</f>
        <v>155208</v>
      </c>
      <c r="DM39" s="52">
        <f>VLOOKUP($A39,[7]Data!$A$1:$M$15000,8,0)</f>
        <v>164199</v>
      </c>
      <c r="DN39" s="52">
        <f>VLOOKUP($A39,[7]Data!$A$1:$M$15000,6,0)</f>
        <v>6650</v>
      </c>
      <c r="DO39" s="52">
        <f>VLOOKUP($A39,[7]Data!$A$1:$M$15000,7,0)</f>
        <v>50228</v>
      </c>
      <c r="DP39" s="52">
        <f>VLOOKUP($A39,[7]Data!$A$1:$M$15000,9,0)</f>
        <v>10446</v>
      </c>
      <c r="DQ39" s="52">
        <f>VLOOKUP($A39,[7]Data!$A$1:$M$15000,3,0)</f>
        <v>0</v>
      </c>
      <c r="DR39" s="52">
        <f>VLOOKUP($A39,[7]Data!$A$1:$M$15000,10,0)</f>
        <v>198567</v>
      </c>
      <c r="DS39" s="52">
        <f>VLOOKUP($A39,[7]Data!$A$1:$M$15000,2,0)</f>
        <v>7817</v>
      </c>
      <c r="DT39" s="52">
        <f>VLOOKUP($A39,[7]Data!$A$1:$M$15000,13,0)</f>
        <v>723472</v>
      </c>
      <c r="DU39" s="52">
        <f>VLOOKUP($A39,[8]data!$A$1:$M$15000,2,0)</f>
        <v>130600</v>
      </c>
      <c r="DV39" s="52">
        <f>VLOOKUP($A39,[8]data!$A$1:$M$15000,3,0)</f>
        <v>135250</v>
      </c>
      <c r="DW39" s="52">
        <f>VLOOKUP($A39,[8]data!$A$1:$M$15000,4,0)</f>
        <v>184183</v>
      </c>
      <c r="DX39" s="52">
        <f>VLOOKUP($A39,[8]data!$A$1:$M$15000,5,0)</f>
        <v>17813</v>
      </c>
      <c r="DY39" s="52">
        <f>VLOOKUP($A39,[8]data!$A$1:$M$15000,6,0)</f>
        <v>67987</v>
      </c>
      <c r="DZ39" s="52">
        <f>VLOOKUP($A39,[8]data!$A$1:$M$15000,7,0)</f>
        <v>103059</v>
      </c>
      <c r="EA39" s="52">
        <f>VLOOKUP($A39,[8]data!$A$1:$M$15000,8,0)</f>
        <v>59500</v>
      </c>
      <c r="EB39" s="52">
        <f>VLOOKUP($A39,[8]data!$A$1:$M$15000,9,0)</f>
        <v>385311</v>
      </c>
      <c r="EC39" s="52">
        <f>VLOOKUP($A39,[8]data!$A$1:$M$15000,10,0)</f>
        <v>9717</v>
      </c>
      <c r="ED39" s="52">
        <f>VLOOKUP($A39,[8]data!$A$1:$Q$15000,11,0)</f>
        <v>6352</v>
      </c>
      <c r="EE39" s="52">
        <f>VLOOKUP($A39,[8]data!$A$1:$Q$15000,12,0)</f>
        <v>258750</v>
      </c>
      <c r="EF39" s="52">
        <f>VLOOKUP($A39,[8]data!$A$1:$Q$15000,13,0)</f>
        <v>140000</v>
      </c>
      <c r="EG39" s="52">
        <f>VLOOKUP($A39,[8]data!$A$1:$Q$15000,14,0)</f>
        <v>23200</v>
      </c>
      <c r="EH39" s="52">
        <f>VLOOKUP($A39,[8]data!$A$1:$Q$15000,15,0)</f>
        <v>107000</v>
      </c>
      <c r="EI39" s="52">
        <f>VLOOKUP($A39,[8]data!$A$1:$Q$15000,17,0)</f>
        <v>29555</v>
      </c>
      <c r="EJ39" s="52">
        <f>VLOOKUP($A39,[8]data!$A$1:$Q$15000,16,0)</f>
        <v>0</v>
      </c>
      <c r="EK39" s="52">
        <f>VLOOKUP($A39,[9]data!$A$1:$Q$15000,3,0)</f>
        <v>270000</v>
      </c>
      <c r="EL39" s="52">
        <f>VLOOKUP($A39,[9]data!$A$1:$Q$15000,4,0)</f>
        <v>58000</v>
      </c>
      <c r="EM39" s="52">
        <f>VLOOKUP($A39,[9]data!$A$1:$Q$15000,2,0)</f>
        <v>19000</v>
      </c>
      <c r="EN39" s="52">
        <f>VLOOKUP($A39,[9]data!$A$1:$Q$15000,11,0)</f>
        <v>85000</v>
      </c>
      <c r="EO39" s="52">
        <f>VLOOKUP($A39,[9]data!$A$1:$Q$15000,12,0)</f>
        <v>17000</v>
      </c>
      <c r="EP39" s="52"/>
      <c r="EQ39" s="52"/>
      <c r="ER39" s="52"/>
      <c r="ES39" s="52">
        <f>VLOOKUP($A39,[9]data!$A$1:$Q$15000,14,0)</f>
        <v>47000</v>
      </c>
      <c r="ET39" s="52">
        <f>VLOOKUP($A39,[9]data!$A$1:$Q$15000,13,0)</f>
        <v>15000</v>
      </c>
      <c r="EU39" s="89">
        <f>VLOOKUP($A39,[4]Data!$A$1:$I$15000,8,0)</f>
        <v>186831</v>
      </c>
    </row>
    <row r="40" spans="1:152">
      <c r="A40" s="20">
        <v>36501</v>
      </c>
      <c r="B40" s="14">
        <f>VLOOKUP($A40,[1]Data!$A$1:$AG$15000,9,0)</f>
        <v>147105</v>
      </c>
      <c r="C40" s="14">
        <f>VLOOKUP($A40,[1]Data!$A$1:$AG$15000,10,0)</f>
        <v>402689</v>
      </c>
      <c r="D40" s="14">
        <f>VLOOKUP($A40,[1]Data!$A$1:$AG$15000,11,0)</f>
        <v>937045</v>
      </c>
      <c r="E40" s="14">
        <f>VLOOKUP($A40,[1]Data!$A$1:$AG$15000,12,0)</f>
        <v>357259</v>
      </c>
      <c r="F40" s="14">
        <f>VLOOKUP($A40,[2]Data!$A$1:$AF$15000,4,0)</f>
        <v>737635</v>
      </c>
      <c r="G40" s="14">
        <f>VLOOKUP($A40,[2]Data!$A$1:$AF$15000,2,0)</f>
        <v>20000</v>
      </c>
      <c r="H40" s="14">
        <f>VLOOKUP($A40,[2]Data!$A$1:$AF$15000,3,0)</f>
        <v>238166</v>
      </c>
      <c r="I40" s="14">
        <f>VLOOKUP($A40,[2]Data!$A$1:$AF$15000,6,0)</f>
        <v>8893</v>
      </c>
      <c r="J40" s="14">
        <f>VLOOKUP($A40,[3]Data!$A$1:$K$15000,4,0)*$A$2</f>
        <v>1755200</v>
      </c>
      <c r="K40" s="14">
        <f>VLOOKUP($A40,[3]Data!$A$1:$K$15000,6,0)*$A$2</f>
        <v>93100</v>
      </c>
      <c r="R40" s="14">
        <f>VLOOKUP($A40,[1]Data!$A$1:$AH$15000,4,0)</f>
        <v>2502107</v>
      </c>
      <c r="T40" s="14">
        <f>VLOOKUP($A40,[2]Data!$A$1:$AH$15000,34,0)</f>
        <v>667622</v>
      </c>
      <c r="V40" s="14">
        <f>VLOOKUP($A40,[2]Data!$A$1:$AH$15000,8,0)</f>
        <v>62400</v>
      </c>
      <c r="W40" s="14">
        <f>VLOOKUP($A40,[4]Data!$A$1:$AH$15000,19,0)</f>
        <v>49463</v>
      </c>
      <c r="X40" s="14">
        <f>VLOOKUP($A40,[2]Data!$A$1:$AH$15000,17,0)</f>
        <v>133642</v>
      </c>
      <c r="Y40" s="14">
        <f>VLOOKUP($A40,[1]Data!$A$1:$AH$15000,17,0)</f>
        <v>345393</v>
      </c>
      <c r="Z40" s="14">
        <f>VLOOKUP($A40,[2]Data!$A$1:$AH$15000,11,0)</f>
        <v>324633</v>
      </c>
      <c r="AA40" s="14">
        <f>VLOOKUP($A40,[1]Data!$A$1:$AH$15000,21,0)</f>
        <v>296323</v>
      </c>
      <c r="AB40" s="14">
        <f>VLOOKUP($A40,[2]Data!$A$1:$AH$15000,15,0)</f>
        <v>63634</v>
      </c>
      <c r="AC40" s="14">
        <f>VLOOKUP($A40,[1]Data!$A$1:$AH$15000,18,0)</f>
        <v>151438</v>
      </c>
      <c r="AD40" s="14">
        <f>VLOOKUP($A40,[2]Data!$A$1:$AH$15000,18,0)</f>
        <v>103785</v>
      </c>
      <c r="AE40" s="14">
        <f>VLOOKUP($A40,[1]Data!$A$1:$AH$15000,19,0)</f>
        <v>18354</v>
      </c>
      <c r="AF40" s="14">
        <f>VLOOKUP($A40,[2]Data!$A$1:$AH$15000,16,0)</f>
        <v>99047</v>
      </c>
      <c r="AG40" s="14">
        <f>VLOOKUP($A40,[1]Data!$A$1:$AH$15000,20,0)</f>
        <v>114214</v>
      </c>
      <c r="AH40" s="14">
        <f>VLOOKUP($A40,[2]Data!$A$1:$AH$15000,9,0)</f>
        <v>122810</v>
      </c>
      <c r="AI40" s="14">
        <f>VLOOKUP($A40,[1]Data!$A$1:$AH$15000,22,0)</f>
        <v>340712</v>
      </c>
      <c r="AJ40" s="14">
        <f>VLOOKUP($A40,[2]Data!$A$1:$AH$15000,10,0)</f>
        <v>42475</v>
      </c>
      <c r="AK40" s="14">
        <f>VLOOKUP($A40,[1]Data!$A$1:$AH$15000,23,0)</f>
        <v>72447</v>
      </c>
      <c r="AL40" s="14">
        <f>VLOOKUP($A40,[1]Data!$A$1:$AH$15000,24,0)</f>
        <v>750000</v>
      </c>
      <c r="AM40" s="14">
        <f>VLOOKUP($A40,[4]Data!$A$1:$R$15000,9,0)</f>
        <v>147525</v>
      </c>
      <c r="BA40" s="14">
        <f>VLOOKUP($A40,[1]Data!$A$1:$AH$15000,2,0)</f>
        <v>193774</v>
      </c>
      <c r="BC40" s="14">
        <f>VLOOKUP($A40,[2]Data!$A$1:$AH$15000,20,0)</f>
        <v>0</v>
      </c>
      <c r="BD40" s="14">
        <f>VLOOKUP($A40,[2]Data!$A$1:$AH$15000,21,0)</f>
        <v>35996</v>
      </c>
      <c r="BE40" s="14">
        <f>VLOOKUP($A40,[2]Data!$A$1:$AH$15000,22,0)</f>
        <v>10000</v>
      </c>
      <c r="BF40" s="14">
        <f>VLOOKUP($A40,[2]Data!$A$1:$AH$15000,19,0)</f>
        <v>0</v>
      </c>
      <c r="BH40" s="14">
        <f>VLOOKUP($A40,[1]Data!$A$1:$AH$15000,3,0)</f>
        <v>269108</v>
      </c>
      <c r="BI40" s="14">
        <f>VLOOKUP($A40,[1]Data!$A$1:$AH$15000,7,0)</f>
        <v>1000090</v>
      </c>
      <c r="BJ40" s="14">
        <f>VLOOKUP($A40,[1]Data!$A$1:$AH$15000,8,0)</f>
        <v>0</v>
      </c>
      <c r="BR40" s="14">
        <f>VLOOKUP($A40,[1]Data!$A$1:$AH$15000,13,0)</f>
        <v>66858</v>
      </c>
      <c r="BS40" s="14">
        <f>VLOOKUP($A40,[1]Data!$A$1:$AH$15000,14,0)</f>
        <v>85276</v>
      </c>
      <c r="BT40" s="14">
        <f>VLOOKUP($A40,[1]Data!$A$1:$AH$15000,15,0)</f>
        <v>28087</v>
      </c>
      <c r="BU40" s="14">
        <f>VLOOKUP($A40,[1]Data!$A$1:$AH$15000,16,0)</f>
        <v>115530</v>
      </c>
      <c r="BW40" s="14">
        <f>VLOOKUP($A40,[2]Data!$A$1:$AH$15000,26,0)</f>
        <v>11500</v>
      </c>
      <c r="BX40" s="14">
        <f>VLOOKUP($A40,[2]Data!$A$1:$AH$15000,28,0)</f>
        <v>0</v>
      </c>
      <c r="BY40" s="14">
        <f>VLOOKUP($A40,[2]Data!$A$1:$AH$15000,24,0)</f>
        <v>0</v>
      </c>
      <c r="BZ40" s="14">
        <f>VLOOKUP($A40,[2]Data!$A$1:$AH$15000,25,0)</f>
        <v>38739</v>
      </c>
      <c r="CA40" s="14">
        <f>VLOOKUP($A40,[2]Data!$A$1:$AH$15000,30,0)</f>
        <v>19937</v>
      </c>
      <c r="CB40" s="14">
        <f>VLOOKUP($A40,[2]Data!$A$1:$AH$15000,29,0)</f>
        <v>0</v>
      </c>
      <c r="CD40" s="52">
        <f>VLOOKUP($A40,[4]Data!$A$1:$R$15000,2,0)</f>
        <v>927013</v>
      </c>
      <c r="CE40" s="14">
        <f>VLOOKUP($A40,[3]Data!$A$1:$K$15000,3,0)*$A$2</f>
        <v>2548400</v>
      </c>
      <c r="CF40" s="14">
        <f>VLOOKUP($A40,[3]Data!$A$1:$K$15000,7,0)*$A$2</f>
        <v>9900</v>
      </c>
      <c r="CG40" s="14">
        <f>VLOOKUP($A40,[3]Data!$A$1:$K$15000,8,0)*$A$2</f>
        <v>71000</v>
      </c>
      <c r="CH40" s="14">
        <f>VLOOKUP($A40,[3]Data!$A$1:$K$15000,2,0)*$A$2</f>
        <v>38400</v>
      </c>
      <c r="CJ40" s="14">
        <f>VLOOKUP($A40,[4]Data!$A$1:$R$15000,18,0)</f>
        <v>0</v>
      </c>
      <c r="CK40" s="14">
        <f>VLOOKUP($A40,[4]Data!$A$1:$R$15000,3,0)</f>
        <v>363820</v>
      </c>
      <c r="CL40" s="14">
        <f>VLOOKUP($A40,[4]Data!$A$1:$R$15000,4,0)</f>
        <v>41320</v>
      </c>
      <c r="CM40" s="14">
        <f>VLOOKUP($A40,[3]Data!$A$1:$K$15000,10,0)*$A$2</f>
        <v>320200</v>
      </c>
      <c r="CN40" s="52">
        <f>VLOOKUP($A40,[1]Data!$A$1:$AN$15000,34,0)</f>
        <v>84425</v>
      </c>
      <c r="CO40" s="52">
        <f>VLOOKUP($A40,[1]Data!$A$1:$AN$15000,35,0)</f>
        <v>518908</v>
      </c>
      <c r="CP40" s="52">
        <f>VLOOKUP($A40,[1]Data!$A$1:$AN$15000,36,0)</f>
        <v>675019</v>
      </c>
      <c r="CQ40" s="52">
        <f>VLOOKUP($A40,[1]Data!$A$1:$AN$15000,37,0)</f>
        <v>119418</v>
      </c>
      <c r="CR40" s="52">
        <f>VLOOKUP($A40,[1]Data!$A$1:$AN$15000,38,0)</f>
        <v>31934</v>
      </c>
      <c r="CS40" s="52">
        <f>VLOOKUP($A40,[1]Data!$A$1:$AN$15000,39,0)</f>
        <v>0</v>
      </c>
      <c r="CT40" s="52">
        <f>VLOOKUP($A40,[1]Data!$A$1:$AN$15000,40,0)</f>
        <v>170459</v>
      </c>
      <c r="CU40" s="52">
        <f>VLOOKUP($A40,[1]Data!$A$1:$BA$15000,41,0)</f>
        <v>0</v>
      </c>
      <c r="CV40" s="52">
        <f>VLOOKUP($A40,[1]Data!$A$1:$BA$15000,42,0)</f>
        <v>0</v>
      </c>
      <c r="CW40" s="52">
        <f>VLOOKUP($A40,[1]Data!$A$1:$BA$15000,43,0)</f>
        <v>15293</v>
      </c>
      <c r="CX40" s="52">
        <f>VLOOKUP($A40,[1]Data!$A$1:$BA$15000,44,0)</f>
        <v>32519</v>
      </c>
      <c r="CY40" s="52">
        <f>VLOOKUP($A40,[1]Data!$A$1:$BA$15000,45,0)</f>
        <v>53440</v>
      </c>
      <c r="CZ40" s="52">
        <f>VLOOKUP($A40,[1]Data!$A$1:$BA$15000,46,0)</f>
        <v>6670</v>
      </c>
      <c r="DA40" s="52">
        <f>VLOOKUP($A40,[1]Data!$A$1:$BA$15000,47,0)</f>
        <v>38987</v>
      </c>
      <c r="DB40" s="52">
        <f>VLOOKUP($A40,[1]Data!$A$1:$BA$15000,48,0)</f>
        <v>154418</v>
      </c>
      <c r="DC40" s="52">
        <f>VLOOKUP($A40,[1]Data!$A$1:$BA$15000,53,0)</f>
        <v>-24875</v>
      </c>
      <c r="DD40" s="52">
        <f>VLOOKUP($A40,[4]Data!$A$1:$Z$15000,20,0)</f>
        <v>22692</v>
      </c>
      <c r="DE40" s="52">
        <f>VLOOKUP($A40,[4]Data!$A$1:$Z$15000,25,0)</f>
        <v>0</v>
      </c>
      <c r="DF40" s="52">
        <f>VLOOKUP($A40,[4]Data!$A$1:$Z$15000,26,0)</f>
        <v>0</v>
      </c>
      <c r="DG40" s="52">
        <f>VLOOKUP($A40,[4]Data!$A$1:$Z$15000,21,0)</f>
        <v>0</v>
      </c>
      <c r="DH40" s="52">
        <f>VLOOKUP($A40,[4]Data!$A$1:$Z$15000,24,0)</f>
        <v>174887</v>
      </c>
      <c r="DI40" s="52">
        <f>VLOOKUP($A40,[7]Data!$A$1:$M$15000,4,0)</f>
        <v>431319</v>
      </c>
      <c r="DJ40" s="52">
        <f>VLOOKUP($A40,[7]Data!$A$1:$M$15000,12,0)</f>
        <v>19743</v>
      </c>
      <c r="DK40" s="52">
        <f>VLOOKUP($A40,[7]Data!$A$1:$M$15000,11,0)</f>
        <v>142145</v>
      </c>
      <c r="DL40" s="52">
        <f>VLOOKUP($A40,[7]Data!$A$1:$M$15000,5,0)</f>
        <v>152121</v>
      </c>
      <c r="DM40" s="52">
        <f>VLOOKUP($A40,[7]Data!$A$1:$M$15000,8,0)</f>
        <v>187779</v>
      </c>
      <c r="DN40" s="52">
        <f>VLOOKUP($A40,[7]Data!$A$1:$M$15000,6,0)</f>
        <v>6676</v>
      </c>
      <c r="DO40" s="52">
        <f>VLOOKUP($A40,[7]Data!$A$1:$M$15000,7,0)</f>
        <v>47569</v>
      </c>
      <c r="DP40" s="52">
        <f>VLOOKUP($A40,[7]Data!$A$1:$M$15000,9,0)</f>
        <v>10609</v>
      </c>
      <c r="DQ40" s="52">
        <f>VLOOKUP($A40,[7]Data!$A$1:$M$15000,3,0)</f>
        <v>0</v>
      </c>
      <c r="DR40" s="52">
        <f>VLOOKUP($A40,[7]Data!$A$1:$M$15000,10,0)</f>
        <v>197462</v>
      </c>
      <c r="DS40" s="52">
        <f>VLOOKUP($A40,[7]Data!$A$1:$M$15000,2,0)</f>
        <v>14091</v>
      </c>
      <c r="DT40" s="52">
        <f>VLOOKUP($A40,[7]Data!$A$1:$M$15000,13,0)</f>
        <v>748200</v>
      </c>
      <c r="DU40" s="52">
        <f>VLOOKUP($A40,[8]data!$A$1:$M$15000,2,0)</f>
        <v>130600</v>
      </c>
      <c r="DV40" s="52">
        <f>VLOOKUP($A40,[8]data!$A$1:$M$15000,3,0)</f>
        <v>137500</v>
      </c>
      <c r="DW40" s="52">
        <f>VLOOKUP($A40,[8]data!$A$1:$M$15000,4,0)</f>
        <v>76279</v>
      </c>
      <c r="DX40" s="52">
        <f>VLOOKUP($A40,[8]data!$A$1:$M$15000,5,0)</f>
        <v>5298</v>
      </c>
      <c r="DY40" s="52">
        <f>VLOOKUP($A40,[8]data!$A$1:$M$15000,6,0)</f>
        <v>66074</v>
      </c>
      <c r="DZ40" s="52">
        <f>VLOOKUP($A40,[8]data!$A$1:$M$15000,7,0)</f>
        <v>74928</v>
      </c>
      <c r="EA40" s="52">
        <f>VLOOKUP($A40,[8]data!$A$1:$M$15000,8,0)</f>
        <v>59500</v>
      </c>
      <c r="EB40" s="52">
        <f>VLOOKUP($A40,[8]data!$A$1:$M$15000,9,0)</f>
        <v>403600</v>
      </c>
      <c r="EC40" s="52">
        <f>VLOOKUP($A40,[8]data!$A$1:$M$15000,10,0)</f>
        <v>181276</v>
      </c>
      <c r="ED40" s="52">
        <f>VLOOKUP($A40,[8]data!$A$1:$Q$15000,11,0)</f>
        <v>6352</v>
      </c>
      <c r="EE40" s="52">
        <f>VLOOKUP($A40,[8]data!$A$1:$Q$15000,12,0)</f>
        <v>258056</v>
      </c>
      <c r="EF40" s="52">
        <f>VLOOKUP($A40,[8]data!$A$1:$Q$15000,13,0)</f>
        <v>137007</v>
      </c>
      <c r="EG40" s="52">
        <f>VLOOKUP($A40,[8]data!$A$1:$Q$15000,14,0)</f>
        <v>23200</v>
      </c>
      <c r="EH40" s="52">
        <f>VLOOKUP($A40,[8]data!$A$1:$Q$15000,15,0)</f>
        <v>107000</v>
      </c>
      <c r="EI40" s="52">
        <f>VLOOKUP($A40,[8]data!$A$1:$Q$15000,17,0)</f>
        <v>26154</v>
      </c>
      <c r="EJ40" s="52">
        <f>VLOOKUP($A40,[8]data!$A$1:$Q$15000,16,0)</f>
        <v>33054</v>
      </c>
      <c r="EK40" s="52">
        <f>VLOOKUP($A40,[9]data!$A$1:$Q$15000,3,0)</f>
        <v>270000</v>
      </c>
      <c r="EL40" s="52">
        <f>VLOOKUP($A40,[9]data!$A$1:$Q$15000,4,0)</f>
        <v>58000</v>
      </c>
      <c r="EM40" s="52">
        <f>VLOOKUP($A40,[9]data!$A$1:$Q$15000,2,0)</f>
        <v>39000</v>
      </c>
      <c r="EN40" s="52">
        <f>VLOOKUP($A40,[9]data!$A$1:$Q$15000,11,0)</f>
        <v>69000</v>
      </c>
      <c r="EO40" s="52">
        <f>VLOOKUP($A40,[9]data!$A$1:$Q$15000,12,0)</f>
        <v>22000</v>
      </c>
      <c r="EP40" s="52"/>
      <c r="EQ40" s="52"/>
      <c r="ER40" s="52"/>
      <c r="ES40" s="52">
        <f>VLOOKUP($A40,[9]data!$A$1:$Q$15000,14,0)</f>
        <v>29000</v>
      </c>
      <c r="ET40" s="52">
        <f>VLOOKUP($A40,[9]data!$A$1:$Q$15000,13,0)</f>
        <v>14000</v>
      </c>
      <c r="EU40" s="89">
        <f>VLOOKUP($A40,[4]Data!$A$1:$I$15000,8,0)</f>
        <v>298385</v>
      </c>
    </row>
    <row r="41" spans="1:152">
      <c r="A41" s="20">
        <v>36502</v>
      </c>
      <c r="B41" s="14">
        <f>VLOOKUP($A41,[1]Data!$A$1:$AG$15000,9,0)</f>
        <v>147280</v>
      </c>
      <c r="C41" s="14">
        <f>VLOOKUP($A41,[1]Data!$A$1:$AG$15000,10,0)</f>
        <v>359451</v>
      </c>
      <c r="D41" s="14">
        <f>VLOOKUP($A41,[1]Data!$A$1:$AG$15000,11,0)</f>
        <v>1050258</v>
      </c>
      <c r="E41" s="14">
        <f>VLOOKUP($A41,[1]Data!$A$1:$AG$15000,12,0)</f>
        <v>441509</v>
      </c>
      <c r="F41" s="14">
        <f>VLOOKUP($A41,[2]Data!$A$1:$AF$15000,4,0)</f>
        <v>746570</v>
      </c>
      <c r="G41" s="14">
        <f>VLOOKUP($A41,[2]Data!$A$1:$AF$15000,2,0)</f>
        <v>55000</v>
      </c>
      <c r="H41" s="14">
        <f>VLOOKUP($A41,[2]Data!$A$1:$AF$15000,3,0)</f>
        <v>179561</v>
      </c>
      <c r="I41" s="14">
        <f>VLOOKUP($A41,[2]Data!$A$1:$AF$15000,6,0)</f>
        <v>12005</v>
      </c>
      <c r="J41" s="14">
        <f>VLOOKUP($A41,[3]Data!$A$1:$K$15000,4,0)*$A$2</f>
        <v>1745700</v>
      </c>
      <c r="K41" s="14">
        <f>VLOOKUP($A41,[3]Data!$A$1:$K$15000,6,0)*$A$2</f>
        <v>92500</v>
      </c>
      <c r="R41" s="14">
        <f>VLOOKUP($A41,[1]Data!$A$1:$AH$15000,4,0)</f>
        <v>2626687</v>
      </c>
      <c r="T41" s="14">
        <f>VLOOKUP($A41,[2]Data!$A$1:$AH$15000,34,0)</f>
        <v>656088</v>
      </c>
      <c r="V41" s="14">
        <f>VLOOKUP($A41,[2]Data!$A$1:$AH$15000,8,0)</f>
        <v>62400</v>
      </c>
      <c r="W41" s="14">
        <f>VLOOKUP($A41,[4]Data!$A$1:$AH$15000,19,0)</f>
        <v>42228</v>
      </c>
      <c r="X41" s="14">
        <f>VLOOKUP($A41,[2]Data!$A$1:$AH$15000,17,0)</f>
        <v>165253</v>
      </c>
      <c r="Y41" s="14">
        <f>VLOOKUP($A41,[1]Data!$A$1:$AH$15000,17,0)</f>
        <v>334047</v>
      </c>
      <c r="Z41" s="14">
        <f>VLOOKUP($A41,[2]Data!$A$1:$AH$15000,11,0)</f>
        <v>322455</v>
      </c>
      <c r="AA41" s="14">
        <f>VLOOKUP($A41,[1]Data!$A$1:$AH$15000,21,0)</f>
        <v>291812</v>
      </c>
      <c r="AB41" s="14">
        <f>VLOOKUP($A41,[2]Data!$A$1:$AH$15000,15,0)</f>
        <v>60485</v>
      </c>
      <c r="AC41" s="14">
        <f>VLOOKUP($A41,[1]Data!$A$1:$AH$15000,18,0)</f>
        <v>158064</v>
      </c>
      <c r="AD41" s="14">
        <f>VLOOKUP($A41,[2]Data!$A$1:$AH$15000,18,0)</f>
        <v>102729</v>
      </c>
      <c r="AE41" s="14">
        <f>VLOOKUP($A41,[1]Data!$A$1:$AH$15000,19,0)</f>
        <v>12919</v>
      </c>
      <c r="AF41" s="14">
        <f>VLOOKUP($A41,[2]Data!$A$1:$AH$15000,16,0)</f>
        <v>102970</v>
      </c>
      <c r="AG41" s="14">
        <f>VLOOKUP($A41,[1]Data!$A$1:$AH$15000,20,0)</f>
        <v>107023</v>
      </c>
      <c r="AH41" s="14">
        <f>VLOOKUP($A41,[2]Data!$A$1:$AH$15000,9,0)</f>
        <v>118797</v>
      </c>
      <c r="AI41" s="14">
        <f>VLOOKUP($A41,[1]Data!$A$1:$AH$15000,22,0)</f>
        <v>380092</v>
      </c>
      <c r="AJ41" s="14">
        <f>VLOOKUP($A41,[2]Data!$A$1:$AH$15000,10,0)</f>
        <v>43575</v>
      </c>
      <c r="AK41" s="14">
        <f>VLOOKUP($A41,[1]Data!$A$1:$AH$15000,23,0)</f>
        <v>63147</v>
      </c>
      <c r="AL41" s="14">
        <f>VLOOKUP($A41,[1]Data!$A$1:$AH$15000,24,0)</f>
        <v>750000</v>
      </c>
      <c r="AM41" s="14">
        <f>VLOOKUP($A41,[4]Data!$A$1:$R$15000,9,0)</f>
        <v>193650</v>
      </c>
      <c r="BA41" s="14">
        <f>VLOOKUP($A41,[1]Data!$A$1:$AH$15000,2,0)</f>
        <v>124215</v>
      </c>
      <c r="BC41" s="14">
        <f>VLOOKUP($A41,[2]Data!$A$1:$AH$15000,20,0)</f>
        <v>0</v>
      </c>
      <c r="BD41" s="14">
        <f>VLOOKUP($A41,[2]Data!$A$1:$AH$15000,21,0)</f>
        <v>35996</v>
      </c>
      <c r="BE41" s="14">
        <f>VLOOKUP($A41,[2]Data!$A$1:$AH$15000,22,0)</f>
        <v>10000</v>
      </c>
      <c r="BF41" s="14">
        <f>VLOOKUP($A41,[2]Data!$A$1:$AH$15000,19,0)</f>
        <v>0</v>
      </c>
      <c r="BH41" s="14">
        <f>VLOOKUP($A41,[1]Data!$A$1:$AH$15000,3,0)</f>
        <v>412220</v>
      </c>
      <c r="BI41" s="14">
        <f>VLOOKUP($A41,[1]Data!$A$1:$AH$15000,7,0)</f>
        <v>1173138</v>
      </c>
      <c r="BJ41" s="14">
        <f>VLOOKUP($A41,[1]Data!$A$1:$AH$15000,8,0)</f>
        <v>0</v>
      </c>
      <c r="BR41" s="14">
        <f>VLOOKUP($A41,[1]Data!$A$1:$AH$15000,13,0)</f>
        <v>53672</v>
      </c>
      <c r="BS41" s="14">
        <f>VLOOKUP($A41,[1]Data!$A$1:$AH$15000,14,0)</f>
        <v>28651</v>
      </c>
      <c r="BT41" s="14">
        <f>VLOOKUP($A41,[1]Data!$A$1:$AH$15000,15,0)</f>
        <v>0</v>
      </c>
      <c r="BU41" s="14">
        <f>VLOOKUP($A41,[1]Data!$A$1:$AH$15000,16,0)</f>
        <v>125519</v>
      </c>
      <c r="BW41" s="14">
        <f>VLOOKUP($A41,[2]Data!$A$1:$AH$15000,26,0)</f>
        <v>0</v>
      </c>
      <c r="BX41" s="14">
        <f>VLOOKUP($A41,[2]Data!$A$1:$AH$15000,28,0)</f>
        <v>0</v>
      </c>
      <c r="BY41" s="14">
        <f>VLOOKUP($A41,[2]Data!$A$1:$AH$15000,24,0)</f>
        <v>10000</v>
      </c>
      <c r="BZ41" s="14">
        <f>VLOOKUP($A41,[2]Data!$A$1:$AH$15000,25,0)</f>
        <v>9392</v>
      </c>
      <c r="CA41" s="14">
        <f>VLOOKUP($A41,[2]Data!$A$1:$AH$15000,30,0)</f>
        <v>0</v>
      </c>
      <c r="CB41" s="14">
        <f>VLOOKUP($A41,[2]Data!$A$1:$AH$15000,29,0)</f>
        <v>1416</v>
      </c>
      <c r="CD41" s="52">
        <f>VLOOKUP($A41,[4]Data!$A$1:$R$15000,2,0)</f>
        <v>976796</v>
      </c>
      <c r="CE41" s="14">
        <f>VLOOKUP($A41,[3]Data!$A$1:$K$15000,3,0)*$A$2</f>
        <v>2568800</v>
      </c>
      <c r="CF41" s="14">
        <f>VLOOKUP($A41,[3]Data!$A$1:$K$15000,7,0)*$A$2</f>
        <v>9900</v>
      </c>
      <c r="CG41" s="14">
        <f>VLOOKUP($A41,[3]Data!$A$1:$K$15000,8,0)*$A$2</f>
        <v>65000</v>
      </c>
      <c r="CH41" s="14">
        <f>VLOOKUP($A41,[3]Data!$A$1:$K$15000,2,0)*$A$2</f>
        <v>40400</v>
      </c>
      <c r="CJ41" s="14">
        <f>VLOOKUP($A41,[4]Data!$A$1:$R$15000,18,0)</f>
        <v>0</v>
      </c>
      <c r="CK41" s="14">
        <f>VLOOKUP($A41,[4]Data!$A$1:$R$15000,3,0)</f>
        <v>365246</v>
      </c>
      <c r="CL41" s="14">
        <f>VLOOKUP($A41,[4]Data!$A$1:$R$15000,4,0)</f>
        <v>14838</v>
      </c>
      <c r="CM41" s="14">
        <f>VLOOKUP($A41,[3]Data!$A$1:$K$15000,10,0)*$A$2</f>
        <v>347300</v>
      </c>
      <c r="CN41" s="52">
        <f>VLOOKUP($A41,[1]Data!$A$1:$AN$15000,34,0)</f>
        <v>93055</v>
      </c>
      <c r="CO41" s="52">
        <f>VLOOKUP($A41,[1]Data!$A$1:$AN$15000,35,0)</f>
        <v>531444</v>
      </c>
      <c r="CP41" s="52">
        <f>VLOOKUP($A41,[1]Data!$A$1:$AN$15000,36,0)</f>
        <v>675009</v>
      </c>
      <c r="CQ41" s="52">
        <f>VLOOKUP($A41,[1]Data!$A$1:$AN$15000,37,0)</f>
        <v>125728</v>
      </c>
      <c r="CR41" s="52">
        <f>VLOOKUP($A41,[1]Data!$A$1:$AN$15000,38,0)</f>
        <v>29469</v>
      </c>
      <c r="CS41" s="52">
        <f>VLOOKUP($A41,[1]Data!$A$1:$AN$15000,39,0)</f>
        <v>6562</v>
      </c>
      <c r="CT41" s="52">
        <f>VLOOKUP($A41,[1]Data!$A$1:$AN$15000,40,0)</f>
        <v>168296</v>
      </c>
      <c r="CU41" s="52">
        <f>VLOOKUP($A41,[1]Data!$A$1:$BA$15000,41,0)</f>
        <v>0</v>
      </c>
      <c r="CV41" s="52">
        <f>VLOOKUP($A41,[1]Data!$A$1:$BA$15000,42,0)</f>
        <v>0</v>
      </c>
      <c r="CW41" s="52">
        <f>VLOOKUP($A41,[1]Data!$A$1:$BA$15000,43,0)</f>
        <v>10269</v>
      </c>
      <c r="CX41" s="52">
        <f>VLOOKUP($A41,[1]Data!$A$1:$BA$15000,44,0)</f>
        <v>31986</v>
      </c>
      <c r="CY41" s="52">
        <f>VLOOKUP($A41,[1]Data!$A$1:$BA$15000,45,0)</f>
        <v>53440</v>
      </c>
      <c r="CZ41" s="52">
        <f>VLOOKUP($A41,[1]Data!$A$1:$BA$15000,46,0)</f>
        <v>6668</v>
      </c>
      <c r="DA41" s="52">
        <f>VLOOKUP($A41,[1]Data!$A$1:$BA$15000,47,0)</f>
        <v>0</v>
      </c>
      <c r="DB41" s="52">
        <f>VLOOKUP($A41,[1]Data!$A$1:$BA$15000,48,0)</f>
        <v>90274</v>
      </c>
      <c r="DC41" s="52">
        <f>VLOOKUP($A41,[1]Data!$A$1:$BA$15000,53,0)</f>
        <v>-24875</v>
      </c>
      <c r="DD41" s="52">
        <f>VLOOKUP($A41,[4]Data!$A$1:$Z$15000,20,0)</f>
        <v>34296</v>
      </c>
      <c r="DE41" s="52">
        <f>VLOOKUP($A41,[4]Data!$A$1:$Z$15000,25,0)</f>
        <v>15751</v>
      </c>
      <c r="DF41" s="52">
        <f>VLOOKUP($A41,[4]Data!$A$1:$Z$15000,26,0)</f>
        <v>0</v>
      </c>
      <c r="DG41" s="52">
        <f>VLOOKUP($A41,[4]Data!$A$1:$Z$15000,21,0)</f>
        <v>0</v>
      </c>
      <c r="DH41" s="52">
        <f>VLOOKUP($A41,[4]Data!$A$1:$Z$15000,24,0)</f>
        <v>180453</v>
      </c>
      <c r="DI41" s="52">
        <f>VLOOKUP($A41,[7]Data!$A$1:$M$15000,4,0)</f>
        <v>401823</v>
      </c>
      <c r="DJ41" s="52">
        <f>VLOOKUP($A41,[7]Data!$A$1:$M$15000,12,0)</f>
        <v>54187</v>
      </c>
      <c r="DK41" s="52">
        <f>VLOOKUP($A41,[7]Data!$A$1:$M$15000,11,0)</f>
        <v>142456</v>
      </c>
      <c r="DL41" s="52">
        <f>VLOOKUP($A41,[7]Data!$A$1:$M$15000,5,0)</f>
        <v>151982</v>
      </c>
      <c r="DM41" s="52">
        <f>VLOOKUP($A41,[7]Data!$A$1:$M$15000,8,0)</f>
        <v>164316</v>
      </c>
      <c r="DN41" s="52">
        <f>VLOOKUP($A41,[7]Data!$A$1:$M$15000,6,0)</f>
        <v>6695</v>
      </c>
      <c r="DO41" s="52">
        <f>VLOOKUP($A41,[7]Data!$A$1:$M$15000,7,0)</f>
        <v>47438</v>
      </c>
      <c r="DP41" s="52">
        <f>VLOOKUP($A41,[7]Data!$A$1:$M$15000,9,0)</f>
        <v>10743</v>
      </c>
      <c r="DQ41" s="52">
        <f>VLOOKUP($A41,[7]Data!$A$1:$M$15000,3,0)</f>
        <v>0</v>
      </c>
      <c r="DR41" s="52">
        <f>VLOOKUP($A41,[7]Data!$A$1:$M$15000,10,0)</f>
        <v>199637</v>
      </c>
      <c r="DS41" s="52">
        <f>VLOOKUP($A41,[7]Data!$A$1:$M$15000,2,0)</f>
        <v>14131</v>
      </c>
      <c r="DT41" s="52">
        <f>VLOOKUP($A41,[7]Data!$A$1:$M$15000,13,0)</f>
        <v>0</v>
      </c>
      <c r="DU41" s="52">
        <f>VLOOKUP($A41,[8]data!$A$1:$M$15000,2,0)</f>
        <v>130600</v>
      </c>
      <c r="DV41" s="52">
        <f>VLOOKUP($A41,[8]data!$A$1:$M$15000,3,0)</f>
        <v>137500</v>
      </c>
      <c r="DW41" s="52">
        <f>VLOOKUP($A41,[8]data!$A$1:$M$15000,4,0)</f>
        <v>93190</v>
      </c>
      <c r="DX41" s="52">
        <f>VLOOKUP($A41,[8]data!$A$1:$M$15000,5,0)</f>
        <v>17359</v>
      </c>
      <c r="DY41" s="52">
        <f>VLOOKUP($A41,[8]data!$A$1:$M$15000,6,0)</f>
        <v>63151</v>
      </c>
      <c r="DZ41" s="52">
        <f>VLOOKUP($A41,[8]data!$A$1:$M$15000,7,0)</f>
        <v>59758</v>
      </c>
      <c r="EA41" s="52">
        <f>VLOOKUP($A41,[8]data!$A$1:$M$15000,8,0)</f>
        <v>61500</v>
      </c>
      <c r="EB41" s="52">
        <f>VLOOKUP($A41,[8]data!$A$1:$M$15000,9,0)</f>
        <v>403600</v>
      </c>
      <c r="EC41" s="52">
        <f>VLOOKUP($A41,[8]data!$A$1:$M$15000,10,0)</f>
        <v>172911</v>
      </c>
      <c r="ED41" s="52">
        <f>VLOOKUP($A41,[8]data!$A$1:$Q$15000,11,0)</f>
        <v>6352</v>
      </c>
      <c r="EE41" s="52">
        <f>VLOOKUP($A41,[8]data!$A$1:$Q$15000,12,0)</f>
        <v>256156</v>
      </c>
      <c r="EF41" s="52">
        <f>VLOOKUP($A41,[8]data!$A$1:$Q$15000,13,0)</f>
        <v>135000</v>
      </c>
      <c r="EG41" s="52">
        <f>VLOOKUP($A41,[8]data!$A$1:$Q$15000,14,0)</f>
        <v>23200</v>
      </c>
      <c r="EH41" s="52">
        <f>VLOOKUP($A41,[8]data!$A$1:$Q$15000,15,0)</f>
        <v>107000</v>
      </c>
      <c r="EI41" s="52">
        <f>VLOOKUP($A41,[8]data!$A$1:$Q$15000,17,0)</f>
        <v>0</v>
      </c>
      <c r="EJ41" s="52">
        <f>VLOOKUP($A41,[8]data!$A$1:$Q$15000,16,0)</f>
        <v>42315</v>
      </c>
      <c r="EK41" s="52">
        <f>VLOOKUP($A41,[9]data!$A$1:$Q$15000,3,0)</f>
        <v>270000</v>
      </c>
      <c r="EL41" s="52">
        <f>VLOOKUP($A41,[9]data!$A$1:$Q$15000,4,0)</f>
        <v>58000</v>
      </c>
      <c r="EM41" s="52">
        <f>VLOOKUP($A41,[9]data!$A$1:$Q$15000,2,0)</f>
        <v>27000</v>
      </c>
      <c r="EN41" s="52">
        <f>VLOOKUP($A41,[9]data!$A$1:$Q$15000,11,0)</f>
        <v>74000</v>
      </c>
      <c r="EO41" s="52">
        <f>VLOOKUP($A41,[9]data!$A$1:$Q$15000,12,0)</f>
        <v>15000</v>
      </c>
      <c r="EP41" s="52"/>
      <c r="EQ41" s="52"/>
      <c r="ER41" s="52"/>
      <c r="ES41" s="52">
        <f>VLOOKUP($A41,[9]data!$A$1:$Q$15000,14,0)</f>
        <v>9000</v>
      </c>
      <c r="ET41" s="52">
        <f>VLOOKUP($A41,[9]data!$A$1:$Q$15000,13,0)</f>
        <v>0</v>
      </c>
      <c r="EU41" s="89">
        <f>VLOOKUP($A41,[4]Data!$A$1:$I$15000,8,0)</f>
        <v>251364</v>
      </c>
      <c r="EV41" s="1">
        <f>VLOOKUP($A41,[1]Data!$A$1:$BG$15000,59,0)</f>
        <v>178210</v>
      </c>
    </row>
    <row r="42" spans="1:152">
      <c r="A42" s="20">
        <v>36503</v>
      </c>
      <c r="B42" s="14">
        <f>VLOOKUP($A42,[1]Data!$A$1:$AG$15000,9,0)</f>
        <v>153903</v>
      </c>
      <c r="C42" s="14">
        <f>VLOOKUP($A42,[1]Data!$A$1:$AG$15000,10,0)</f>
        <v>373598</v>
      </c>
      <c r="D42" s="14">
        <f>VLOOKUP($A42,[1]Data!$A$1:$AG$15000,11,0)</f>
        <v>962116</v>
      </c>
      <c r="E42" s="14">
        <f>VLOOKUP($A42,[1]Data!$A$1:$AG$15000,12,0)</f>
        <v>468011</v>
      </c>
      <c r="F42" s="14">
        <f>VLOOKUP($A42,[2]Data!$A$1:$AF$15000,4,0)</f>
        <v>753621</v>
      </c>
      <c r="G42" s="14">
        <f>VLOOKUP($A42,[2]Data!$A$1:$AF$15000,2,0)</f>
        <v>45000</v>
      </c>
      <c r="H42" s="14">
        <f>VLOOKUP($A42,[2]Data!$A$1:$AF$15000,3,0)</f>
        <v>197561</v>
      </c>
      <c r="I42" s="14">
        <f>VLOOKUP($A42,[2]Data!$A$1:$AF$15000,6,0)</f>
        <v>10918</v>
      </c>
      <c r="J42" s="14">
        <f>VLOOKUP($A42,[3]Data!$A$1:$K$15000,4,0)*$A$2</f>
        <v>1716100</v>
      </c>
      <c r="K42" s="14">
        <f>VLOOKUP($A42,[3]Data!$A$1:$K$15000,6,0)*$A$2</f>
        <v>118400</v>
      </c>
      <c r="R42" s="14">
        <f>VLOOKUP($A42,[1]Data!$A$1:$AH$15000,4,0)</f>
        <v>2540567</v>
      </c>
      <c r="T42" s="14">
        <f>VLOOKUP($A42,[2]Data!$A$1:$AH$15000,34,0)</f>
        <v>715303</v>
      </c>
      <c r="V42" s="14">
        <f>VLOOKUP($A42,[2]Data!$A$1:$AH$15000,8,0)</f>
        <v>62400</v>
      </c>
      <c r="W42" s="14">
        <f>VLOOKUP($A42,[4]Data!$A$1:$AH$15000,19,0)</f>
        <v>32523</v>
      </c>
      <c r="X42" s="14">
        <f>VLOOKUP($A42,[2]Data!$A$1:$AH$15000,17,0)</f>
        <v>131499</v>
      </c>
      <c r="Y42" s="14">
        <f>VLOOKUP($A42,[1]Data!$A$1:$AH$15000,17,0)</f>
        <v>333951</v>
      </c>
      <c r="Z42" s="14">
        <f>VLOOKUP($A42,[2]Data!$A$1:$AH$15000,11,0)</f>
        <v>327153</v>
      </c>
      <c r="AA42" s="14">
        <f>VLOOKUP($A42,[1]Data!$A$1:$AH$15000,21,0)</f>
        <v>269987</v>
      </c>
      <c r="AB42" s="14">
        <f>VLOOKUP($A42,[2]Data!$A$1:$AH$15000,15,0)</f>
        <v>63634</v>
      </c>
      <c r="AC42" s="14">
        <f>VLOOKUP($A42,[1]Data!$A$1:$AH$15000,18,0)</f>
        <v>156977</v>
      </c>
      <c r="AD42" s="14">
        <f>VLOOKUP($A42,[2]Data!$A$1:$AH$15000,18,0)</f>
        <v>102987</v>
      </c>
      <c r="AE42" s="14">
        <f>VLOOKUP($A42,[1]Data!$A$1:$AH$15000,19,0)</f>
        <v>8876</v>
      </c>
      <c r="AF42" s="14">
        <f>VLOOKUP($A42,[2]Data!$A$1:$AH$15000,16,0)</f>
        <v>107140</v>
      </c>
      <c r="AG42" s="14">
        <f>VLOOKUP($A42,[1]Data!$A$1:$AH$15000,20,0)</f>
        <v>110972</v>
      </c>
      <c r="AH42" s="14">
        <f>VLOOKUP($A42,[2]Data!$A$1:$AH$15000,9,0)</f>
        <v>146006</v>
      </c>
      <c r="AI42" s="14">
        <f>VLOOKUP($A42,[1]Data!$A$1:$AH$15000,22,0)</f>
        <v>323230</v>
      </c>
      <c r="AJ42" s="14">
        <f>VLOOKUP($A42,[2]Data!$A$1:$AH$15000,10,0)</f>
        <v>45383</v>
      </c>
      <c r="AK42" s="14">
        <f>VLOOKUP($A42,[1]Data!$A$1:$AH$15000,23,0)</f>
        <v>75603</v>
      </c>
      <c r="AL42" s="14">
        <f>VLOOKUP($A42,[1]Data!$A$1:$AH$15000,24,0)</f>
        <v>753371</v>
      </c>
      <c r="AM42" s="14">
        <f>VLOOKUP($A42,[4]Data!$A$1:$R$15000,9,0)</f>
        <v>192495</v>
      </c>
      <c r="BA42" s="14">
        <f>VLOOKUP($A42,[1]Data!$A$1:$AH$15000,2,0)</f>
        <v>119889</v>
      </c>
      <c r="BC42" s="14">
        <f>VLOOKUP($A42,[2]Data!$A$1:$AH$15000,20,0)</f>
        <v>0</v>
      </c>
      <c r="BD42" s="14">
        <f>VLOOKUP($A42,[2]Data!$A$1:$AH$15000,21,0)</f>
        <v>35996</v>
      </c>
      <c r="BE42" s="14">
        <f>VLOOKUP($A42,[2]Data!$A$1:$AH$15000,22,0)</f>
        <v>10000</v>
      </c>
      <c r="BF42" s="14">
        <f>VLOOKUP($A42,[2]Data!$A$1:$AH$15000,19,0)</f>
        <v>0</v>
      </c>
      <c r="BH42" s="14">
        <f>VLOOKUP($A42,[1]Data!$A$1:$AH$15000,3,0)</f>
        <v>308271</v>
      </c>
      <c r="BI42" s="14">
        <f>VLOOKUP($A42,[1]Data!$A$1:$AH$15000,7,0)</f>
        <v>1150408</v>
      </c>
      <c r="BJ42" s="14">
        <f>VLOOKUP($A42,[1]Data!$A$1:$AH$15000,8,0)</f>
        <v>0</v>
      </c>
      <c r="BR42" s="14">
        <f>VLOOKUP($A42,[1]Data!$A$1:$AH$15000,13,0)</f>
        <v>16028</v>
      </c>
      <c r="BS42" s="14">
        <f>VLOOKUP($A42,[1]Data!$A$1:$AH$15000,14,0)</f>
        <v>0</v>
      </c>
      <c r="BT42" s="14">
        <f>VLOOKUP($A42,[1]Data!$A$1:$AH$15000,15,0)</f>
        <v>0</v>
      </c>
      <c r="BU42" s="14">
        <f>VLOOKUP($A42,[1]Data!$A$1:$AH$15000,16,0)</f>
        <v>92521</v>
      </c>
      <c r="BW42" s="14">
        <f>VLOOKUP($A42,[2]Data!$A$1:$AH$15000,26,0)</f>
        <v>0</v>
      </c>
      <c r="BX42" s="14">
        <f>VLOOKUP($A42,[2]Data!$A$1:$AH$15000,28,0)</f>
        <v>0</v>
      </c>
      <c r="BY42" s="14">
        <f>VLOOKUP($A42,[2]Data!$A$1:$AH$15000,24,0)</f>
        <v>0</v>
      </c>
      <c r="BZ42" s="14">
        <f>VLOOKUP($A42,[2]Data!$A$1:$AH$15000,25,0)</f>
        <v>28740</v>
      </c>
      <c r="CA42" s="14">
        <f>VLOOKUP($A42,[2]Data!$A$1:$AH$15000,30,0)</f>
        <v>15202</v>
      </c>
      <c r="CB42" s="14">
        <f>VLOOKUP($A42,[2]Data!$A$1:$AH$15000,29,0)</f>
        <v>111</v>
      </c>
      <c r="CD42" s="52">
        <f>VLOOKUP($A42,[4]Data!$A$1:$R$15000,2,0)</f>
        <v>884568</v>
      </c>
      <c r="CE42" s="14">
        <f>VLOOKUP($A42,[3]Data!$A$1:$K$15000,3,0)*$A$2</f>
        <v>2583900</v>
      </c>
      <c r="CF42" s="14">
        <f>VLOOKUP($A42,[3]Data!$A$1:$K$15000,7,0)*$A$2</f>
        <v>9900</v>
      </c>
      <c r="CG42" s="14">
        <f>VLOOKUP($A42,[3]Data!$A$1:$K$15000,8,0)*$A$2</f>
        <v>65000</v>
      </c>
      <c r="CH42" s="14">
        <f>VLOOKUP($A42,[3]Data!$A$1:$K$15000,2,0)*$A$2</f>
        <v>40400</v>
      </c>
      <c r="CJ42" s="14">
        <f>VLOOKUP($A42,[4]Data!$A$1:$R$15000,18,0)</f>
        <v>0</v>
      </c>
      <c r="CK42" s="14">
        <f>VLOOKUP($A42,[4]Data!$A$1:$R$15000,3,0)</f>
        <v>380017</v>
      </c>
      <c r="CL42" s="14">
        <f>VLOOKUP($A42,[4]Data!$A$1:$R$15000,4,0)</f>
        <v>18470</v>
      </c>
      <c r="CM42" s="14">
        <f>VLOOKUP($A42,[3]Data!$A$1:$K$15000,10,0)*$A$2</f>
        <v>353900</v>
      </c>
      <c r="CN42" s="52">
        <f>VLOOKUP($A42,[1]Data!$A$1:$AN$15000,34,0)</f>
        <v>91051</v>
      </c>
      <c r="CO42" s="52">
        <f>VLOOKUP($A42,[1]Data!$A$1:$AN$15000,35,0)</f>
        <v>531561</v>
      </c>
      <c r="CP42" s="52">
        <f>VLOOKUP($A42,[1]Data!$A$1:$AN$15000,36,0)</f>
        <v>675009</v>
      </c>
      <c r="CQ42" s="52">
        <f>VLOOKUP($A42,[1]Data!$A$1:$AN$15000,37,0)</f>
        <v>120653</v>
      </c>
      <c r="CR42" s="52">
        <f>VLOOKUP($A42,[1]Data!$A$1:$AN$15000,38,0)</f>
        <v>15606</v>
      </c>
      <c r="CS42" s="52">
        <f>VLOOKUP($A42,[1]Data!$A$1:$AN$15000,39,0)</f>
        <v>0</v>
      </c>
      <c r="CT42" s="52">
        <f>VLOOKUP($A42,[1]Data!$A$1:$AN$15000,40,0)</f>
        <v>167683</v>
      </c>
      <c r="CU42" s="52">
        <f>VLOOKUP($A42,[1]Data!$A$1:$BA$15000,41,0)</f>
        <v>0</v>
      </c>
      <c r="CV42" s="52">
        <f>VLOOKUP($A42,[1]Data!$A$1:$BA$15000,42,0)</f>
        <v>0</v>
      </c>
      <c r="CW42" s="52">
        <f>VLOOKUP($A42,[1]Data!$A$1:$BA$15000,43,0)</f>
        <v>10269</v>
      </c>
      <c r="CX42" s="52">
        <f>VLOOKUP($A42,[1]Data!$A$1:$BA$15000,44,0)</f>
        <v>33354</v>
      </c>
      <c r="CY42" s="52">
        <f>VLOOKUP($A42,[1]Data!$A$1:$BA$15000,45,0)</f>
        <v>53440</v>
      </c>
      <c r="CZ42" s="52">
        <f>VLOOKUP($A42,[1]Data!$A$1:$BA$15000,46,0)</f>
        <v>6670</v>
      </c>
      <c r="DA42" s="52">
        <f>VLOOKUP($A42,[1]Data!$A$1:$BA$15000,47,0)</f>
        <v>0</v>
      </c>
      <c r="DB42" s="52">
        <f>VLOOKUP($A42,[1]Data!$A$1:$BA$15000,48,0)</f>
        <v>86470</v>
      </c>
      <c r="DC42" s="52">
        <f>VLOOKUP($A42,[1]Data!$A$1:$BA$15000,53,0)</f>
        <v>-24875</v>
      </c>
      <c r="DD42" s="52">
        <f>VLOOKUP($A42,[4]Data!$A$1:$Z$15000,20,0)</f>
        <v>33556</v>
      </c>
      <c r="DE42" s="52">
        <f>VLOOKUP($A42,[4]Data!$A$1:$Z$15000,25,0)</f>
        <v>17500</v>
      </c>
      <c r="DF42" s="52">
        <f>VLOOKUP($A42,[4]Data!$A$1:$Z$15000,26,0)</f>
        <v>0</v>
      </c>
      <c r="DG42" s="52">
        <f>VLOOKUP($A42,[4]Data!$A$1:$Z$15000,21,0)</f>
        <v>0</v>
      </c>
      <c r="DH42" s="52">
        <f>VLOOKUP($A42,[4]Data!$A$1:$Z$15000,24,0)</f>
        <v>174553</v>
      </c>
      <c r="DI42" s="52">
        <f>VLOOKUP($A42,[7]Data!$A$1:$M$15000,4,0)</f>
        <v>377153</v>
      </c>
      <c r="DJ42" s="52">
        <f>VLOOKUP($A42,[7]Data!$A$1:$M$15000,12,0)</f>
        <v>44334</v>
      </c>
      <c r="DK42" s="52">
        <f>VLOOKUP($A42,[7]Data!$A$1:$M$15000,11,0)</f>
        <v>149009</v>
      </c>
      <c r="DL42" s="52">
        <f>VLOOKUP($A42,[7]Data!$A$1:$M$15000,5,0)</f>
        <v>125910</v>
      </c>
      <c r="DM42" s="52">
        <f>VLOOKUP($A42,[7]Data!$A$1:$M$15000,8,0)</f>
        <v>142158</v>
      </c>
      <c r="DN42" s="52">
        <f>VLOOKUP($A42,[7]Data!$A$1:$M$15000,6,0)</f>
        <v>6676</v>
      </c>
      <c r="DO42" s="52">
        <f>VLOOKUP($A42,[7]Data!$A$1:$M$15000,7,0)</f>
        <v>47308</v>
      </c>
      <c r="DP42" s="52">
        <f>VLOOKUP($A42,[7]Data!$A$1:$M$15000,9,0)</f>
        <v>9781</v>
      </c>
      <c r="DQ42" s="52">
        <f>VLOOKUP($A42,[7]Data!$A$1:$M$15000,3,0)</f>
        <v>0</v>
      </c>
      <c r="DR42" s="52">
        <f>VLOOKUP($A42,[7]Data!$A$1:$M$15000,10,0)</f>
        <v>188784</v>
      </c>
      <c r="DS42" s="52">
        <f>VLOOKUP($A42,[7]Data!$A$1:$M$15000,2,0)</f>
        <v>14091</v>
      </c>
      <c r="DT42" s="52">
        <f>VLOOKUP($A42,[7]Data!$A$1:$M$15000,13,0)</f>
        <v>0</v>
      </c>
      <c r="DU42" s="52">
        <f>VLOOKUP($A42,[8]data!$A$1:$M$15000,2,0)</f>
        <v>130600</v>
      </c>
      <c r="DV42" s="52">
        <f>VLOOKUP($A42,[8]data!$A$1:$M$15000,3,0)</f>
        <v>132025</v>
      </c>
      <c r="DW42" s="52">
        <f>VLOOKUP($A42,[8]data!$A$1:$M$15000,4,0)</f>
        <v>187118</v>
      </c>
      <c r="DX42" s="52">
        <f>VLOOKUP($A42,[8]data!$A$1:$M$15000,5,0)</f>
        <v>25182</v>
      </c>
      <c r="DY42" s="52">
        <f>VLOOKUP($A42,[8]data!$A$1:$M$15000,6,0)</f>
        <v>88587</v>
      </c>
      <c r="DZ42" s="52">
        <f>VLOOKUP($A42,[8]data!$A$1:$M$15000,7,0)</f>
        <v>81752</v>
      </c>
      <c r="EA42" s="52">
        <f>VLOOKUP($A42,[8]data!$A$1:$M$15000,8,0)</f>
        <v>61500</v>
      </c>
      <c r="EB42" s="52">
        <f>VLOOKUP($A42,[8]data!$A$1:$M$15000,9,0)</f>
        <v>393072</v>
      </c>
      <c r="EC42" s="52">
        <f>VLOOKUP($A42,[8]data!$A$1:$M$15000,10,0)</f>
        <v>1601</v>
      </c>
      <c r="ED42" s="52">
        <f>VLOOKUP($A42,[8]data!$A$1:$Q$15000,11,0)</f>
        <v>6352</v>
      </c>
      <c r="EE42" s="52">
        <f>VLOOKUP($A42,[8]data!$A$1:$Q$15000,12,0)</f>
        <v>248225</v>
      </c>
      <c r="EF42" s="52">
        <f>VLOOKUP($A42,[8]data!$A$1:$Q$15000,13,0)</f>
        <v>135000</v>
      </c>
      <c r="EG42" s="52">
        <f>VLOOKUP($A42,[8]data!$A$1:$Q$15000,14,0)</f>
        <v>23200</v>
      </c>
      <c r="EH42" s="52">
        <f>VLOOKUP($A42,[8]data!$A$1:$Q$15000,15,0)</f>
        <v>107000</v>
      </c>
      <c r="EI42" s="52">
        <f>VLOOKUP($A42,[8]data!$A$1:$Q$15000,17,0)</f>
        <v>0</v>
      </c>
      <c r="EJ42" s="52">
        <f>VLOOKUP($A42,[8]data!$A$1:$Q$15000,16,0)</f>
        <v>16567</v>
      </c>
      <c r="EK42" s="52">
        <f>VLOOKUP($A42,[9]data!$A$1:$Q$15000,3,0)</f>
        <v>270000</v>
      </c>
      <c r="EL42" s="52">
        <f>VLOOKUP($A42,[9]data!$A$1:$Q$15000,4,0)</f>
        <v>58000</v>
      </c>
      <c r="EM42" s="52">
        <f>VLOOKUP($A42,[9]data!$A$1:$Q$15000,2,0)</f>
        <v>19000</v>
      </c>
      <c r="EN42" s="52">
        <f>VLOOKUP($A42,[9]data!$A$1:$Q$15000,11,0)</f>
        <v>57000</v>
      </c>
      <c r="EO42" s="52">
        <f>VLOOKUP($A42,[9]data!$A$1:$Q$15000,12,0)</f>
        <v>14000</v>
      </c>
      <c r="EP42" s="52"/>
      <c r="EQ42" s="52"/>
      <c r="ER42" s="52"/>
      <c r="ES42" s="52">
        <f>VLOOKUP($A42,[9]data!$A$1:$Q$15000,14,0)</f>
        <v>11000</v>
      </c>
      <c r="ET42" s="52">
        <f>VLOOKUP($A42,[9]data!$A$1:$Q$15000,13,0)</f>
        <v>0</v>
      </c>
      <c r="EU42" s="89">
        <f>VLOOKUP($A42,[4]Data!$A$1:$I$15000,8,0)</f>
        <v>161302</v>
      </c>
      <c r="EV42" s="1">
        <f>VLOOKUP($A42,[1]Data!$A$1:$BG$15000,59,0)</f>
        <v>106576</v>
      </c>
    </row>
    <row r="43" spans="1:152">
      <c r="A43" s="20">
        <v>36504</v>
      </c>
      <c r="B43" s="14">
        <f>VLOOKUP($A43,[1]Data!$A$1:$AG$15000,9,0)</f>
        <v>150572</v>
      </c>
      <c r="C43" s="14">
        <f>VLOOKUP($A43,[1]Data!$A$1:$AG$15000,10,0)</f>
        <v>403572</v>
      </c>
      <c r="D43" s="14">
        <f>VLOOKUP($A43,[1]Data!$A$1:$AG$15000,11,0)</f>
        <v>951905</v>
      </c>
      <c r="E43" s="14">
        <f>VLOOKUP($A43,[1]Data!$A$1:$AG$15000,12,0)</f>
        <v>491811</v>
      </c>
      <c r="F43" s="14">
        <f>VLOOKUP($A43,[2]Data!$A$1:$AF$15000,4,0)</f>
        <v>739374</v>
      </c>
      <c r="G43" s="14">
        <f>VLOOKUP($A43,[2]Data!$A$1:$AF$15000,2,0)</f>
        <v>68172</v>
      </c>
      <c r="H43" s="14">
        <f>VLOOKUP($A43,[2]Data!$A$1:$AF$15000,3,0)</f>
        <v>189559</v>
      </c>
      <c r="I43" s="14">
        <f>VLOOKUP($A43,[2]Data!$A$1:$AF$15000,6,0)</f>
        <v>15846</v>
      </c>
      <c r="J43" s="14">
        <f>VLOOKUP($A43,[3]Data!$A$1:$K$15000,4,0)*$A$2</f>
        <v>1678600</v>
      </c>
      <c r="K43" s="14">
        <f>VLOOKUP($A43,[3]Data!$A$1:$K$15000,6,0)*$A$2</f>
        <v>117800</v>
      </c>
      <c r="R43" s="14">
        <f>VLOOKUP($A43,[1]Data!$A$1:$AH$15000,4,0)</f>
        <v>2610630</v>
      </c>
      <c r="T43" s="14">
        <f>VLOOKUP($A43,[2]Data!$A$1:$AH$15000,34,0)</f>
        <v>702623</v>
      </c>
      <c r="V43" s="14">
        <f>VLOOKUP($A43,[2]Data!$A$1:$AH$15000,8,0)</f>
        <v>62400</v>
      </c>
      <c r="W43" s="14">
        <f>VLOOKUP($A43,[4]Data!$A$1:$AH$15000,19,0)</f>
        <v>42602</v>
      </c>
      <c r="X43" s="14">
        <f>VLOOKUP($A43,[2]Data!$A$1:$AH$15000,17,0)</f>
        <v>124907</v>
      </c>
      <c r="Y43" s="14">
        <f>VLOOKUP($A43,[1]Data!$A$1:$AH$15000,17,0)</f>
        <v>357062</v>
      </c>
      <c r="Z43" s="14">
        <f>VLOOKUP($A43,[2]Data!$A$1:$AH$15000,11,0)</f>
        <v>309178</v>
      </c>
      <c r="AA43" s="14">
        <f>VLOOKUP($A43,[1]Data!$A$1:$AH$15000,21,0)</f>
        <v>295192</v>
      </c>
      <c r="AB43" s="14">
        <f>VLOOKUP($A43,[2]Data!$A$1:$AH$15000,15,0)</f>
        <v>63634</v>
      </c>
      <c r="AC43" s="14">
        <f>VLOOKUP($A43,[1]Data!$A$1:$AH$15000,18,0)</f>
        <v>150145</v>
      </c>
      <c r="AD43" s="14">
        <f>VLOOKUP($A43,[2]Data!$A$1:$AH$15000,18,0)</f>
        <v>104690</v>
      </c>
      <c r="AE43" s="14">
        <f>VLOOKUP($A43,[1]Data!$A$1:$AH$15000,19,0)</f>
        <v>11857</v>
      </c>
      <c r="AF43" s="14">
        <f>VLOOKUP($A43,[2]Data!$A$1:$AH$15000,16,0)</f>
        <v>102867</v>
      </c>
      <c r="AG43" s="14">
        <f>VLOOKUP($A43,[1]Data!$A$1:$AH$15000,20,0)</f>
        <v>96104</v>
      </c>
      <c r="AH43" s="14">
        <f>VLOOKUP($A43,[2]Data!$A$1:$AH$15000,9,0)</f>
        <v>150830</v>
      </c>
      <c r="AI43" s="14">
        <f>VLOOKUP($A43,[1]Data!$A$1:$AH$15000,22,0)</f>
        <v>358188</v>
      </c>
      <c r="AJ43" s="14">
        <f>VLOOKUP($A43,[2]Data!$A$1:$AH$15000,10,0)</f>
        <v>45404</v>
      </c>
      <c r="AK43" s="14">
        <f>VLOOKUP($A43,[1]Data!$A$1:$AH$15000,23,0)</f>
        <v>72730</v>
      </c>
      <c r="AL43" s="14">
        <f>VLOOKUP($A43,[1]Data!$A$1:$AH$15000,24,0)</f>
        <v>795614</v>
      </c>
      <c r="AM43" s="14">
        <f>VLOOKUP($A43,[4]Data!$A$1:$R$15000,9,0)</f>
        <v>176214</v>
      </c>
      <c r="BA43" s="14">
        <f>VLOOKUP($A43,[1]Data!$A$1:$AH$15000,2,0)</f>
        <v>97089</v>
      </c>
      <c r="BC43" s="14">
        <f>VLOOKUP($A43,[2]Data!$A$1:$AH$15000,20,0)</f>
        <v>0</v>
      </c>
      <c r="BD43" s="14">
        <f>VLOOKUP($A43,[2]Data!$A$1:$AH$15000,21,0)</f>
        <v>34996</v>
      </c>
      <c r="BE43" s="14">
        <f>VLOOKUP($A43,[2]Data!$A$1:$AH$15000,22,0)</f>
        <v>10000</v>
      </c>
      <c r="BF43" s="14">
        <f>VLOOKUP($A43,[2]Data!$A$1:$AH$15000,19,0)</f>
        <v>0</v>
      </c>
      <c r="BH43" s="14">
        <f>VLOOKUP($A43,[1]Data!$A$1:$AH$15000,3,0)</f>
        <v>379518</v>
      </c>
      <c r="BI43" s="14">
        <f>VLOOKUP($A43,[1]Data!$A$1:$AH$15000,7,0)</f>
        <v>1149756</v>
      </c>
      <c r="BJ43" s="14">
        <f>VLOOKUP($A43,[1]Data!$A$1:$AH$15000,8,0)</f>
        <v>0</v>
      </c>
      <c r="BR43" s="14">
        <f>VLOOKUP($A43,[1]Data!$A$1:$AH$15000,13,0)</f>
        <v>19778</v>
      </c>
      <c r="BS43" s="14">
        <f>VLOOKUP($A43,[1]Data!$A$1:$AH$15000,14,0)</f>
        <v>46097</v>
      </c>
      <c r="BT43" s="14">
        <f>VLOOKUP($A43,[1]Data!$A$1:$AH$15000,15,0)</f>
        <v>1354</v>
      </c>
      <c r="BU43" s="14">
        <f>VLOOKUP($A43,[1]Data!$A$1:$AH$15000,16,0)</f>
        <v>145222</v>
      </c>
      <c r="BW43" s="14">
        <f>VLOOKUP($A43,[2]Data!$A$1:$AH$15000,26,0)</f>
        <v>9999</v>
      </c>
      <c r="BX43" s="14">
        <f>VLOOKUP($A43,[2]Data!$A$1:$AH$15000,28,0)</f>
        <v>0</v>
      </c>
      <c r="BY43" s="14">
        <f>VLOOKUP($A43,[2]Data!$A$1:$AH$15000,24,0)</f>
        <v>0</v>
      </c>
      <c r="BZ43" s="14">
        <f>VLOOKUP($A43,[2]Data!$A$1:$AH$15000,25,0)</f>
        <v>10040</v>
      </c>
      <c r="CA43" s="14">
        <f>VLOOKUP($A43,[2]Data!$A$1:$AH$15000,30,0)</f>
        <v>5202</v>
      </c>
      <c r="CB43" s="14">
        <f>VLOOKUP($A43,[2]Data!$A$1:$AH$15000,29,0)</f>
        <v>0</v>
      </c>
      <c r="CD43" s="52">
        <f>VLOOKUP($A43,[4]Data!$A$1:$R$15000,2,0)</f>
        <v>942578</v>
      </c>
      <c r="CE43" s="14">
        <f>VLOOKUP($A43,[3]Data!$A$1:$K$15000,3,0)*$A$2</f>
        <v>2556000</v>
      </c>
      <c r="CF43" s="14">
        <f>VLOOKUP($A43,[3]Data!$A$1:$K$15000,7,0)*$A$2</f>
        <v>14800</v>
      </c>
      <c r="CG43" s="14">
        <f>VLOOKUP($A43,[3]Data!$A$1:$K$15000,8,0)*$A$2</f>
        <v>65000</v>
      </c>
      <c r="CH43" s="14">
        <f>VLOOKUP($A43,[3]Data!$A$1:$K$15000,2,0)*$A$2</f>
        <v>40400</v>
      </c>
      <c r="CJ43" s="14">
        <f>VLOOKUP($A43,[4]Data!$A$1:$R$15000,18,0)</f>
        <v>0</v>
      </c>
      <c r="CK43" s="14">
        <f>VLOOKUP($A43,[4]Data!$A$1:$R$15000,3,0)</f>
        <v>378134</v>
      </c>
      <c r="CL43" s="14">
        <f>VLOOKUP($A43,[4]Data!$A$1:$R$15000,4,0)</f>
        <v>9268</v>
      </c>
      <c r="CM43" s="14">
        <f>VLOOKUP($A43,[3]Data!$A$1:$K$15000,10,0)*$A$2</f>
        <v>365500</v>
      </c>
      <c r="CN43" s="52">
        <f>VLOOKUP($A43,[1]Data!$A$1:$AN$15000,34,0)</f>
        <v>78659</v>
      </c>
      <c r="CO43" s="52">
        <f>VLOOKUP($A43,[1]Data!$A$1:$AN$15000,35,0)</f>
        <v>543324</v>
      </c>
      <c r="CP43" s="52">
        <f>VLOOKUP($A43,[1]Data!$A$1:$AN$15000,36,0)</f>
        <v>675009</v>
      </c>
      <c r="CQ43" s="52">
        <f>VLOOKUP($A43,[1]Data!$A$1:$AN$15000,37,0)</f>
        <v>125147</v>
      </c>
      <c r="CR43" s="52">
        <f>VLOOKUP($A43,[1]Data!$A$1:$AN$15000,38,0)</f>
        <v>0</v>
      </c>
      <c r="CS43" s="52">
        <f>VLOOKUP($A43,[1]Data!$A$1:$AN$15000,39,0)</f>
        <v>0</v>
      </c>
      <c r="CT43" s="52">
        <f>VLOOKUP($A43,[1]Data!$A$1:$AN$15000,40,0)</f>
        <v>168192</v>
      </c>
      <c r="CU43" s="52">
        <f>VLOOKUP($A43,[1]Data!$A$1:$BA$15000,41,0)</f>
        <v>0</v>
      </c>
      <c r="CV43" s="52">
        <f>VLOOKUP($A43,[1]Data!$A$1:$BA$15000,42,0)</f>
        <v>0</v>
      </c>
      <c r="CW43" s="52">
        <f>VLOOKUP($A43,[1]Data!$A$1:$BA$15000,43,0)</f>
        <v>10269</v>
      </c>
      <c r="CX43" s="52">
        <f>VLOOKUP($A43,[1]Data!$A$1:$BA$15000,44,0)</f>
        <v>31272</v>
      </c>
      <c r="CY43" s="52">
        <f>VLOOKUP($A43,[1]Data!$A$1:$BA$15000,45,0)</f>
        <v>53440</v>
      </c>
      <c r="CZ43" s="52">
        <f>VLOOKUP($A43,[1]Data!$A$1:$BA$15000,46,0)</f>
        <v>6670</v>
      </c>
      <c r="DA43" s="52">
        <f>VLOOKUP($A43,[1]Data!$A$1:$BA$15000,47,0)</f>
        <v>0</v>
      </c>
      <c r="DB43" s="52">
        <f>VLOOKUP($A43,[1]Data!$A$1:$BA$15000,48,0)</f>
        <v>66926</v>
      </c>
      <c r="DC43" s="52">
        <f>VLOOKUP($A43,[1]Data!$A$1:$BA$15000,53,0)</f>
        <v>-36805</v>
      </c>
      <c r="DD43" s="52">
        <f>VLOOKUP($A43,[4]Data!$A$1:$Z$15000,20,0)</f>
        <v>34652</v>
      </c>
      <c r="DE43" s="52">
        <f>VLOOKUP($A43,[4]Data!$A$1:$Z$15000,25,0)</f>
        <v>5000</v>
      </c>
      <c r="DF43" s="52">
        <f>VLOOKUP($A43,[4]Data!$A$1:$Z$15000,26,0)</f>
        <v>0</v>
      </c>
      <c r="DG43" s="52">
        <f>VLOOKUP($A43,[4]Data!$A$1:$Z$15000,21,0)</f>
        <v>0</v>
      </c>
      <c r="DH43" s="52">
        <f>VLOOKUP($A43,[4]Data!$A$1:$Z$15000,24,0)</f>
        <v>179558</v>
      </c>
      <c r="DI43" s="52">
        <f>VLOOKUP($A43,[7]Data!$A$1:$M$15000,4,0)</f>
        <v>367401</v>
      </c>
      <c r="DJ43" s="52">
        <f>VLOOKUP($A43,[7]Data!$A$1:$M$15000,12,0)</f>
        <v>67657</v>
      </c>
      <c r="DK43" s="52">
        <f>VLOOKUP($A43,[7]Data!$A$1:$M$15000,11,0)</f>
        <v>145930</v>
      </c>
      <c r="DL43" s="52">
        <f>VLOOKUP($A43,[7]Data!$A$1:$M$15000,5,0)</f>
        <v>137092</v>
      </c>
      <c r="DM43" s="52">
        <f>VLOOKUP($A43,[7]Data!$A$1:$M$15000,8,0)</f>
        <v>161285</v>
      </c>
      <c r="DN43" s="52">
        <f>VLOOKUP($A43,[7]Data!$A$1:$M$15000,6,0)</f>
        <v>6650</v>
      </c>
      <c r="DO43" s="52">
        <f>VLOOKUP($A43,[7]Data!$A$1:$M$15000,7,0)</f>
        <v>50091</v>
      </c>
      <c r="DP43" s="52">
        <f>VLOOKUP($A43,[7]Data!$A$1:$M$15000,9,0)</f>
        <v>9706</v>
      </c>
      <c r="DQ43" s="52">
        <f>VLOOKUP($A43,[7]Data!$A$1:$M$15000,3,0)</f>
        <v>0</v>
      </c>
      <c r="DR43" s="52">
        <f>VLOOKUP($A43,[7]Data!$A$1:$M$15000,10,0)</f>
        <v>189628</v>
      </c>
      <c r="DS43" s="52">
        <f>VLOOKUP($A43,[7]Data!$A$1:$M$15000,2,0)</f>
        <v>14037</v>
      </c>
      <c r="DT43" s="52">
        <f>VLOOKUP($A43,[7]Data!$A$1:$M$15000,13,0)</f>
        <v>0</v>
      </c>
      <c r="DU43" s="52">
        <f>VLOOKUP($A43,[8]data!$A$1:$M$15000,2,0)</f>
        <v>130600</v>
      </c>
      <c r="DV43" s="52">
        <f>VLOOKUP($A43,[8]data!$A$1:$M$15000,3,0)</f>
        <v>134500</v>
      </c>
      <c r="DW43" s="52">
        <f>VLOOKUP($A43,[8]data!$A$1:$M$15000,4,0)</f>
        <v>182402</v>
      </c>
      <c r="DX43" s="52">
        <f>VLOOKUP($A43,[8]data!$A$1:$M$15000,5,0)</f>
        <v>18670</v>
      </c>
      <c r="DY43" s="52">
        <f>VLOOKUP($A43,[8]data!$A$1:$M$15000,6,0)</f>
        <v>86674</v>
      </c>
      <c r="DZ43" s="52">
        <f>VLOOKUP($A43,[8]data!$A$1:$M$15000,7,0)</f>
        <v>92963</v>
      </c>
      <c r="EA43" s="52">
        <f>VLOOKUP($A43,[8]data!$A$1:$M$15000,8,0)</f>
        <v>61500</v>
      </c>
      <c r="EB43" s="52">
        <f>VLOOKUP($A43,[8]data!$A$1:$M$15000,9,0)</f>
        <v>391819</v>
      </c>
      <c r="EC43" s="52">
        <f>VLOOKUP($A43,[8]data!$A$1:$M$15000,10,0)</f>
        <v>6927</v>
      </c>
      <c r="ED43" s="52">
        <f>VLOOKUP($A43,[8]data!$A$1:$Q$15000,11,0)</f>
        <v>6352</v>
      </c>
      <c r="EE43" s="52">
        <f>VLOOKUP($A43,[8]data!$A$1:$Q$15000,12,0)</f>
        <v>228149</v>
      </c>
      <c r="EF43" s="52">
        <f>VLOOKUP($A43,[8]data!$A$1:$Q$15000,13,0)</f>
        <v>135587</v>
      </c>
      <c r="EG43" s="52">
        <f>VLOOKUP($A43,[8]data!$A$1:$Q$15000,14,0)</f>
        <v>23200</v>
      </c>
      <c r="EH43" s="52">
        <f>VLOOKUP($A43,[8]data!$A$1:$Q$15000,15,0)</f>
        <v>107000</v>
      </c>
      <c r="EI43" s="52">
        <f>VLOOKUP($A43,[8]data!$A$1:$Q$15000,17,0)</f>
        <v>0</v>
      </c>
      <c r="EJ43" s="52">
        <f>VLOOKUP($A43,[8]data!$A$1:$Q$15000,16,0)</f>
        <v>24061</v>
      </c>
      <c r="EK43" s="52">
        <f>VLOOKUP($A43,[9]data!$A$1:$Q$15000,3,0)</f>
        <v>270000</v>
      </c>
      <c r="EL43" s="52">
        <f>VLOOKUP($A43,[9]data!$A$1:$Q$15000,4,0)</f>
        <v>58000</v>
      </c>
      <c r="EM43" s="52">
        <f>VLOOKUP($A43,[9]data!$A$1:$Q$15000,2,0)</f>
        <v>19000</v>
      </c>
      <c r="EN43" s="52">
        <f>VLOOKUP($A43,[9]data!$A$1:$Q$15000,11,0)</f>
        <v>75000</v>
      </c>
      <c r="EO43" s="52">
        <f>VLOOKUP($A43,[9]data!$A$1:$Q$15000,12,0)</f>
        <v>10000</v>
      </c>
      <c r="EP43" s="52"/>
      <c r="EQ43" s="52"/>
      <c r="ER43" s="52"/>
      <c r="ES43" s="52">
        <f>VLOOKUP($A43,[9]data!$A$1:$Q$15000,14,0)</f>
        <v>-4000</v>
      </c>
      <c r="ET43" s="52">
        <f>VLOOKUP($A43,[9]data!$A$1:$Q$15000,13,0)</f>
        <v>0</v>
      </c>
      <c r="EU43" s="89">
        <f>VLOOKUP($A43,[4]Data!$A$1:$I$15000,8,0)</f>
        <v>163910</v>
      </c>
      <c r="EV43" s="1">
        <f>VLOOKUP($A43,[1]Data!$A$1:$BG$15000,59,0)</f>
        <v>176727</v>
      </c>
    </row>
    <row r="44" spans="1:152">
      <c r="A44" s="20">
        <v>36505</v>
      </c>
      <c r="B44" s="14">
        <f>VLOOKUP($A44,[1]Data!$A$1:$AG$15000,9,0)</f>
        <v>149735</v>
      </c>
      <c r="C44" s="14">
        <f>VLOOKUP($A44,[1]Data!$A$1:$AG$15000,10,0)</f>
        <v>398731</v>
      </c>
      <c r="D44" s="14">
        <f>VLOOKUP($A44,[1]Data!$A$1:$AG$15000,11,0)</f>
        <v>983547</v>
      </c>
      <c r="E44" s="14">
        <f>VLOOKUP($A44,[1]Data!$A$1:$AG$15000,12,0)</f>
        <v>453047</v>
      </c>
      <c r="F44" s="14">
        <f>VLOOKUP($A44,[2]Data!$A$1:$AF$15000,4,0)</f>
        <v>761275</v>
      </c>
      <c r="G44" s="14">
        <f>VLOOKUP($A44,[2]Data!$A$1:$AF$15000,2,0)</f>
        <v>27232</v>
      </c>
      <c r="H44" s="14">
        <f>VLOOKUP($A44,[2]Data!$A$1:$AF$15000,3,0)</f>
        <v>185811</v>
      </c>
      <c r="I44" s="14">
        <f>VLOOKUP($A44,[2]Data!$A$1:$AF$15000,6,0)</f>
        <v>20000</v>
      </c>
      <c r="J44" s="14">
        <f>VLOOKUP($A44,[3]Data!$A$1:$K$15000,4,0)*$A$2</f>
        <v>1711500</v>
      </c>
      <c r="K44" s="14">
        <f>VLOOKUP($A44,[3]Data!$A$1:$K$15000,6,0)*$A$2</f>
        <v>92700</v>
      </c>
      <c r="R44" s="14">
        <f>VLOOKUP($A44,[1]Data!$A$1:$AH$15000,4,0)</f>
        <v>2680527</v>
      </c>
      <c r="T44" s="14">
        <f>VLOOKUP($A44,[2]Data!$A$1:$AH$15000,34,0)</f>
        <v>687086</v>
      </c>
      <c r="V44" s="14">
        <f>VLOOKUP($A44,[2]Data!$A$1:$AH$15000,8,0)</f>
        <v>62400</v>
      </c>
      <c r="W44" s="14">
        <f>VLOOKUP($A44,[4]Data!$A$1:$AH$15000,19,0)</f>
        <v>54201</v>
      </c>
      <c r="X44" s="14">
        <f>VLOOKUP($A44,[2]Data!$A$1:$AH$15000,17,0)</f>
        <v>115501</v>
      </c>
      <c r="Y44" s="14">
        <f>VLOOKUP($A44,[1]Data!$A$1:$AH$15000,17,0)</f>
        <v>360319</v>
      </c>
      <c r="Z44" s="14">
        <f>VLOOKUP($A44,[2]Data!$A$1:$AH$15000,11,0)</f>
        <v>315846</v>
      </c>
      <c r="AA44" s="14">
        <f>VLOOKUP($A44,[1]Data!$A$1:$AH$15000,21,0)</f>
        <v>299952</v>
      </c>
      <c r="AB44" s="14">
        <f>VLOOKUP($A44,[2]Data!$A$1:$AH$15000,15,0)</f>
        <v>63634</v>
      </c>
      <c r="AC44" s="14">
        <f>VLOOKUP($A44,[1]Data!$A$1:$AH$15000,18,0)</f>
        <v>149467</v>
      </c>
      <c r="AD44" s="14">
        <f>VLOOKUP($A44,[2]Data!$A$1:$AH$15000,18,0)</f>
        <v>105259</v>
      </c>
      <c r="AE44" s="14">
        <f>VLOOKUP($A44,[1]Data!$A$1:$AH$15000,19,0)</f>
        <v>14353</v>
      </c>
      <c r="AF44" s="14">
        <f>VLOOKUP($A44,[2]Data!$A$1:$AH$15000,16,0)</f>
        <v>92214</v>
      </c>
      <c r="AG44" s="14">
        <f>VLOOKUP($A44,[1]Data!$A$1:$AH$15000,20,0)</f>
        <v>108390</v>
      </c>
      <c r="AH44" s="14">
        <f>VLOOKUP($A44,[2]Data!$A$1:$AH$15000,9,0)</f>
        <v>135107</v>
      </c>
      <c r="AI44" s="14">
        <f>VLOOKUP($A44,[1]Data!$A$1:$AH$15000,22,0)</f>
        <v>370636</v>
      </c>
      <c r="AJ44" s="14">
        <f>VLOOKUP($A44,[2]Data!$A$1:$AH$15000,10,0)</f>
        <v>44172</v>
      </c>
      <c r="AK44" s="14">
        <f>VLOOKUP($A44,[1]Data!$A$1:$AH$15000,23,0)</f>
        <v>69034</v>
      </c>
      <c r="AL44" s="14">
        <f>VLOOKUP($A44,[1]Data!$A$1:$AH$15000,24,0)</f>
        <v>920000</v>
      </c>
      <c r="AM44" s="14">
        <f>VLOOKUP($A44,[4]Data!$A$1:$R$15000,9,0)</f>
        <v>146143</v>
      </c>
      <c r="BA44" s="14">
        <f>VLOOKUP($A44,[1]Data!$A$1:$AH$15000,2,0)</f>
        <v>130442</v>
      </c>
      <c r="BC44" s="14">
        <f>VLOOKUP($A44,[2]Data!$A$1:$AH$15000,20,0)</f>
        <v>0</v>
      </c>
      <c r="BD44" s="14">
        <f>VLOOKUP($A44,[2]Data!$A$1:$AH$15000,21,0)</f>
        <v>33550</v>
      </c>
      <c r="BE44" s="14">
        <f>VLOOKUP($A44,[2]Data!$A$1:$AH$15000,22,0)</f>
        <v>10000</v>
      </c>
      <c r="BF44" s="14">
        <f>VLOOKUP($A44,[2]Data!$A$1:$AH$15000,19,0)</f>
        <v>0</v>
      </c>
      <c r="BH44" s="14">
        <f>VLOOKUP($A44,[1]Data!$A$1:$AH$15000,3,0)</f>
        <v>450912</v>
      </c>
      <c r="BI44" s="14">
        <f>VLOOKUP($A44,[1]Data!$A$1:$AH$15000,7,0)</f>
        <v>1115366</v>
      </c>
      <c r="BJ44" s="14">
        <f>VLOOKUP($A44,[1]Data!$A$1:$AH$15000,8,0)</f>
        <v>0</v>
      </c>
      <c r="BR44" s="14">
        <f>VLOOKUP($A44,[1]Data!$A$1:$AH$15000,13,0)</f>
        <v>64101</v>
      </c>
      <c r="BS44" s="14">
        <f>VLOOKUP($A44,[1]Data!$A$1:$AH$15000,14,0)</f>
        <v>95559</v>
      </c>
      <c r="BT44" s="14">
        <f>VLOOKUP($A44,[1]Data!$A$1:$AH$15000,15,0)</f>
        <v>0</v>
      </c>
      <c r="BU44" s="14">
        <f>VLOOKUP($A44,[1]Data!$A$1:$AH$15000,16,0)</f>
        <v>174725</v>
      </c>
      <c r="BW44" s="14">
        <f>VLOOKUP($A44,[2]Data!$A$1:$AH$15000,26,0)</f>
        <v>0</v>
      </c>
      <c r="BX44" s="14">
        <f>VLOOKUP($A44,[2]Data!$A$1:$AH$15000,28,0)</f>
        <v>0</v>
      </c>
      <c r="BY44" s="14">
        <f>VLOOKUP($A44,[2]Data!$A$1:$AH$15000,24,0)</f>
        <v>20000</v>
      </c>
      <c r="BZ44" s="14">
        <f>VLOOKUP($A44,[2]Data!$A$1:$AH$15000,25,0)</f>
        <v>38740</v>
      </c>
      <c r="CA44" s="14">
        <f>VLOOKUP($A44,[2]Data!$A$1:$AH$15000,30,0)</f>
        <v>11202</v>
      </c>
      <c r="CB44" s="14">
        <f>VLOOKUP($A44,[2]Data!$A$1:$AH$15000,29,0)</f>
        <v>5470</v>
      </c>
      <c r="CD44" s="52">
        <f>VLOOKUP($A44,[4]Data!$A$1:$R$15000,2,0)</f>
        <v>919722</v>
      </c>
      <c r="CE44" s="14">
        <f>VLOOKUP($A44,[3]Data!$A$1:$K$15000,3,0)*$A$2</f>
        <v>2555500</v>
      </c>
      <c r="CF44" s="14">
        <f>VLOOKUP($A44,[3]Data!$A$1:$K$15000,7,0)*$A$2</f>
        <v>7400</v>
      </c>
      <c r="CG44" s="14">
        <f>VLOOKUP($A44,[3]Data!$A$1:$K$15000,8,0)*$A$2</f>
        <v>65000</v>
      </c>
      <c r="CH44" s="14">
        <f>VLOOKUP($A44,[3]Data!$A$1:$K$15000,2,0)*$A$2</f>
        <v>39000</v>
      </c>
      <c r="CJ44" s="14">
        <f>VLOOKUP($A44,[4]Data!$A$1:$R$15000,18,0)</f>
        <v>0</v>
      </c>
      <c r="CK44" s="14">
        <f>VLOOKUP($A44,[4]Data!$A$1:$R$15000,3,0)</f>
        <v>353840</v>
      </c>
      <c r="CL44" s="14">
        <f>VLOOKUP($A44,[4]Data!$A$1:$R$15000,4,0)</f>
        <v>15955</v>
      </c>
      <c r="CM44" s="14">
        <f>VLOOKUP($A44,[3]Data!$A$1:$K$15000,10,0)*$A$2</f>
        <v>346300</v>
      </c>
      <c r="CN44" s="52">
        <f>VLOOKUP($A44,[1]Data!$A$1:$AN$15000,34,0)</f>
        <v>78657</v>
      </c>
      <c r="CO44" s="52">
        <f>VLOOKUP($A44,[1]Data!$A$1:$AN$15000,35,0)</f>
        <v>528669</v>
      </c>
      <c r="CP44" s="52">
        <f>VLOOKUP($A44,[1]Data!$A$1:$AN$15000,36,0)</f>
        <v>675019</v>
      </c>
      <c r="CQ44" s="52">
        <f>VLOOKUP($A44,[1]Data!$A$1:$AN$15000,37,0)</f>
        <v>125107</v>
      </c>
      <c r="CR44" s="52">
        <f>VLOOKUP($A44,[1]Data!$A$1:$AN$15000,38,0)</f>
        <v>4911</v>
      </c>
      <c r="CS44" s="52">
        <f>VLOOKUP($A44,[1]Data!$A$1:$AN$15000,39,0)</f>
        <v>0</v>
      </c>
      <c r="CT44" s="52">
        <f>VLOOKUP($A44,[1]Data!$A$1:$AN$15000,40,0)</f>
        <v>170780</v>
      </c>
      <c r="CU44" s="52">
        <f>VLOOKUP($A44,[1]Data!$A$1:$BA$15000,41,0)</f>
        <v>0</v>
      </c>
      <c r="CV44" s="52">
        <f>VLOOKUP($A44,[1]Data!$A$1:$BA$15000,42,0)</f>
        <v>0</v>
      </c>
      <c r="CW44" s="52">
        <f>VLOOKUP($A44,[1]Data!$A$1:$BA$15000,43,0)</f>
        <v>10269</v>
      </c>
      <c r="CX44" s="52">
        <f>VLOOKUP($A44,[1]Data!$A$1:$BA$15000,44,0)</f>
        <v>33204</v>
      </c>
      <c r="CY44" s="52">
        <f>VLOOKUP($A44,[1]Data!$A$1:$BA$15000,45,0)</f>
        <v>53440</v>
      </c>
      <c r="CZ44" s="52">
        <f>VLOOKUP($A44,[1]Data!$A$1:$BA$15000,46,0)</f>
        <v>6670</v>
      </c>
      <c r="DA44" s="52">
        <f>VLOOKUP($A44,[1]Data!$A$1:$BA$15000,47,0)</f>
        <v>0</v>
      </c>
      <c r="DB44" s="52">
        <f>VLOOKUP($A44,[1]Data!$A$1:$BA$15000,48,0)</f>
        <v>99932</v>
      </c>
      <c r="DC44" s="52">
        <f>VLOOKUP($A44,[1]Data!$A$1:$BA$15000,53,0)</f>
        <v>-24875</v>
      </c>
      <c r="DD44" s="52">
        <f>VLOOKUP($A44,[4]Data!$A$1:$Z$15000,20,0)</f>
        <v>15096</v>
      </c>
      <c r="DE44" s="52">
        <f>VLOOKUP($A44,[4]Data!$A$1:$Z$15000,25,0)</f>
        <v>3103</v>
      </c>
      <c r="DF44" s="52">
        <f>VLOOKUP($A44,[4]Data!$A$1:$Z$15000,26,0)</f>
        <v>0</v>
      </c>
      <c r="DG44" s="52">
        <f>VLOOKUP($A44,[4]Data!$A$1:$Z$15000,21,0)</f>
        <v>0</v>
      </c>
      <c r="DH44" s="52">
        <f>VLOOKUP($A44,[4]Data!$A$1:$Z$15000,24,0)</f>
        <v>193413</v>
      </c>
      <c r="DI44" s="52">
        <f>VLOOKUP($A44,[7]Data!$A$1:$M$15000,4,0)</f>
        <v>441000</v>
      </c>
      <c r="DJ44" s="52">
        <f>VLOOKUP($A44,[7]Data!$A$1:$M$15000,12,0)</f>
        <v>26829</v>
      </c>
      <c r="DK44" s="52">
        <f>VLOOKUP($A44,[7]Data!$A$1:$M$15000,11,0)</f>
        <v>144538</v>
      </c>
      <c r="DL44" s="52">
        <f>VLOOKUP($A44,[7]Data!$A$1:$M$15000,5,0)</f>
        <v>152121</v>
      </c>
      <c r="DM44" s="52">
        <f>VLOOKUP($A44,[7]Data!$A$1:$M$15000,8,0)</f>
        <v>223304</v>
      </c>
      <c r="DN44" s="52">
        <f>VLOOKUP($A44,[7]Data!$A$1:$M$15000,6,0)</f>
        <v>6676</v>
      </c>
      <c r="DO44" s="52">
        <f>VLOOKUP($A44,[7]Data!$A$1:$M$15000,7,0)</f>
        <v>50137</v>
      </c>
      <c r="DP44" s="52">
        <f>VLOOKUP($A44,[7]Data!$A$1:$M$15000,9,0)</f>
        <v>10342</v>
      </c>
      <c r="DQ44" s="52">
        <f>VLOOKUP($A44,[7]Data!$A$1:$M$15000,3,0)</f>
        <v>0</v>
      </c>
      <c r="DR44" s="52">
        <f>VLOOKUP($A44,[7]Data!$A$1:$M$15000,10,0)</f>
        <v>177031</v>
      </c>
      <c r="DS44" s="52">
        <f>VLOOKUP($A44,[7]Data!$A$1:$M$15000,2,0)</f>
        <v>14091</v>
      </c>
      <c r="DT44" s="52">
        <f>VLOOKUP($A44,[7]Data!$A$1:$M$15000,13,0)</f>
        <v>0</v>
      </c>
      <c r="DU44" s="52">
        <f>VLOOKUP($A44,[8]data!$A$1:$M$15000,2,0)</f>
        <v>130600</v>
      </c>
      <c r="DV44" s="52">
        <f>VLOOKUP($A44,[8]data!$A$1:$M$15000,3,0)</f>
        <v>130502</v>
      </c>
      <c r="DW44" s="52">
        <f>VLOOKUP($A44,[8]data!$A$1:$M$15000,4,0)</f>
        <v>177130</v>
      </c>
      <c r="DX44" s="52">
        <f>VLOOKUP($A44,[8]data!$A$1:$M$15000,5,0)</f>
        <v>19173</v>
      </c>
      <c r="DY44" s="52">
        <f>VLOOKUP($A44,[8]data!$A$1:$M$15000,6,0)</f>
        <v>88587</v>
      </c>
      <c r="DZ44" s="52">
        <f>VLOOKUP($A44,[8]data!$A$1:$M$15000,7,0)</f>
        <v>101643</v>
      </c>
      <c r="EA44" s="52">
        <f>VLOOKUP($A44,[8]data!$A$1:$M$15000,8,0)</f>
        <v>62500</v>
      </c>
      <c r="EB44" s="52">
        <f>VLOOKUP($A44,[8]data!$A$1:$M$15000,9,0)</f>
        <v>403600</v>
      </c>
      <c r="EC44" s="52">
        <f>VLOOKUP($A44,[8]data!$A$1:$M$15000,10,0)</f>
        <v>0</v>
      </c>
      <c r="ED44" s="52">
        <f>VLOOKUP($A44,[8]data!$A$1:$Q$15000,11,0)</f>
        <v>6352</v>
      </c>
      <c r="EE44" s="52">
        <f>VLOOKUP($A44,[8]data!$A$1:$Q$15000,12,0)</f>
        <v>245867</v>
      </c>
      <c r="EF44" s="52">
        <f>VLOOKUP($A44,[8]data!$A$1:$Q$15000,13,0)</f>
        <v>140000</v>
      </c>
      <c r="EG44" s="52">
        <f>VLOOKUP($A44,[8]data!$A$1:$Q$15000,14,0)</f>
        <v>23700</v>
      </c>
      <c r="EH44" s="52">
        <f>VLOOKUP($A44,[8]data!$A$1:$Q$15000,15,0)</f>
        <v>107000</v>
      </c>
      <c r="EI44" s="52">
        <f>VLOOKUP($A44,[8]data!$A$1:$Q$15000,17,0)</f>
        <v>35538</v>
      </c>
      <c r="EJ44" s="52">
        <f>VLOOKUP($A44,[8]data!$A$1:$Q$15000,16,0)</f>
        <v>41096</v>
      </c>
      <c r="EK44" s="52">
        <f>VLOOKUP($A44,[9]data!$A$1:$Q$15000,3,0)</f>
        <v>270000</v>
      </c>
      <c r="EL44" s="52">
        <f>VLOOKUP($A44,[9]data!$A$1:$Q$15000,4,0)</f>
        <v>58000</v>
      </c>
      <c r="EM44" s="52">
        <f>VLOOKUP($A44,[9]data!$A$1:$Q$15000,2,0)</f>
        <v>17000</v>
      </c>
      <c r="EN44" s="52">
        <f>VLOOKUP($A44,[9]data!$A$1:$Q$15000,11,0)</f>
        <v>74000</v>
      </c>
      <c r="EO44" s="52">
        <f>VLOOKUP($A44,[9]data!$A$1:$Q$15000,12,0)</f>
        <v>10000</v>
      </c>
      <c r="EP44" s="52"/>
      <c r="EQ44" s="52"/>
      <c r="ER44" s="52"/>
      <c r="ES44" s="52">
        <f>VLOOKUP($A44,[9]data!$A$1:$Q$15000,14,0)</f>
        <v>19000</v>
      </c>
      <c r="ET44" s="52">
        <f>VLOOKUP($A44,[9]data!$A$1:$Q$15000,13,0)</f>
        <v>0</v>
      </c>
      <c r="EU44" s="89">
        <f>VLOOKUP($A44,[4]Data!$A$1:$I$15000,8,0)</f>
        <v>151418</v>
      </c>
      <c r="EV44" s="1">
        <f>VLOOKUP($A44,[1]Data!$A$1:$BG$15000,59,0)</f>
        <v>30476</v>
      </c>
    </row>
    <row r="45" spans="1:152">
      <c r="A45" s="20">
        <v>36506</v>
      </c>
      <c r="B45" s="14">
        <f>VLOOKUP($A45,[1]Data!$A$1:$AG$15000,9,0)</f>
        <v>149374</v>
      </c>
      <c r="C45" s="14">
        <f>VLOOKUP($A45,[1]Data!$A$1:$AG$15000,10,0)</f>
        <v>397140</v>
      </c>
      <c r="D45" s="14">
        <f>VLOOKUP($A45,[1]Data!$A$1:$AG$15000,11,0)</f>
        <v>1019335</v>
      </c>
      <c r="E45" s="14">
        <f>VLOOKUP($A45,[1]Data!$A$1:$AG$15000,12,0)</f>
        <v>441216</v>
      </c>
      <c r="F45" s="14">
        <f>VLOOKUP($A45,[2]Data!$A$1:$AF$15000,4,0)</f>
        <v>763500</v>
      </c>
      <c r="G45" s="14">
        <f>VLOOKUP($A45,[2]Data!$A$1:$AF$15000,2,0)</f>
        <v>27232</v>
      </c>
      <c r="H45" s="14">
        <f>VLOOKUP($A45,[2]Data!$A$1:$AF$15000,3,0)</f>
        <v>199561</v>
      </c>
      <c r="I45" s="14">
        <f>VLOOKUP($A45,[2]Data!$A$1:$AF$15000,6,0)</f>
        <v>20000</v>
      </c>
      <c r="J45" s="14">
        <f>VLOOKUP($A45,[3]Data!$A$1:$K$15000,4,0)*$A$2</f>
        <v>1705900</v>
      </c>
      <c r="K45" s="14">
        <f>VLOOKUP($A45,[3]Data!$A$1:$K$15000,6,0)*$A$2</f>
        <v>99900</v>
      </c>
      <c r="R45" s="14">
        <f>VLOOKUP($A45,[1]Data!$A$1:$AH$15000,4,0)</f>
        <v>2733723</v>
      </c>
      <c r="T45" s="14">
        <f>VLOOKUP($A45,[2]Data!$A$1:$AH$15000,34,0)</f>
        <v>689652</v>
      </c>
      <c r="V45" s="14">
        <f>VLOOKUP($A45,[2]Data!$A$1:$AH$15000,8,0)</f>
        <v>62400</v>
      </c>
      <c r="W45" s="14">
        <f>VLOOKUP($A45,[4]Data!$A$1:$AH$15000,19,0)</f>
        <v>52551</v>
      </c>
      <c r="X45" s="14">
        <f>VLOOKUP($A45,[2]Data!$A$1:$AH$15000,17,0)</f>
        <v>123624</v>
      </c>
      <c r="Y45" s="14">
        <f>VLOOKUP($A45,[1]Data!$A$1:$AH$15000,17,0)</f>
        <v>354348</v>
      </c>
      <c r="Z45" s="14">
        <f>VLOOKUP($A45,[2]Data!$A$1:$AH$15000,11,0)</f>
        <v>315846</v>
      </c>
      <c r="AA45" s="14">
        <f>VLOOKUP($A45,[1]Data!$A$1:$AH$15000,21,0)</f>
        <v>299369</v>
      </c>
      <c r="AB45" s="14">
        <f>VLOOKUP($A45,[2]Data!$A$1:$AH$15000,15,0)</f>
        <v>63634</v>
      </c>
      <c r="AC45" s="14">
        <f>VLOOKUP($A45,[1]Data!$A$1:$AH$15000,18,0)</f>
        <v>155182</v>
      </c>
      <c r="AD45" s="14">
        <f>VLOOKUP($A45,[2]Data!$A$1:$AH$15000,18,0)</f>
        <v>106302</v>
      </c>
      <c r="AE45" s="14">
        <f>VLOOKUP($A45,[1]Data!$A$1:$AH$15000,19,0)</f>
        <v>14485</v>
      </c>
      <c r="AF45" s="14">
        <f>VLOOKUP($A45,[2]Data!$A$1:$AH$15000,16,0)</f>
        <v>92214</v>
      </c>
      <c r="AG45" s="14">
        <f>VLOOKUP($A45,[1]Data!$A$1:$AH$15000,20,0)</f>
        <v>109014</v>
      </c>
      <c r="AH45" s="14">
        <f>VLOOKUP($A45,[2]Data!$A$1:$AH$15000,9,0)</f>
        <v>137673</v>
      </c>
      <c r="AI45" s="14">
        <f>VLOOKUP($A45,[1]Data!$A$1:$AH$15000,22,0)</f>
        <v>388950</v>
      </c>
      <c r="AJ45" s="14">
        <f>VLOOKUP($A45,[2]Data!$A$1:$AH$15000,10,0)</f>
        <v>44172</v>
      </c>
      <c r="AK45" s="14">
        <f>VLOOKUP($A45,[1]Data!$A$1:$AH$15000,23,0)</f>
        <v>70232</v>
      </c>
      <c r="AL45" s="14">
        <f>VLOOKUP($A45,[1]Data!$A$1:$AH$15000,24,0)</f>
        <v>943386</v>
      </c>
      <c r="AM45" s="14">
        <f>VLOOKUP($A45,[4]Data!$A$1:$R$15000,9,0)</f>
        <v>144072</v>
      </c>
      <c r="BA45" s="14">
        <f>VLOOKUP($A45,[1]Data!$A$1:$AH$15000,2,0)</f>
        <v>129335</v>
      </c>
      <c r="BC45" s="14">
        <f>VLOOKUP($A45,[2]Data!$A$1:$AH$15000,20,0)</f>
        <v>0</v>
      </c>
      <c r="BD45" s="14">
        <f>VLOOKUP($A45,[2]Data!$A$1:$AH$15000,21,0)</f>
        <v>33550</v>
      </c>
      <c r="BE45" s="14">
        <f>VLOOKUP($A45,[2]Data!$A$1:$AH$15000,22,0)</f>
        <v>10000</v>
      </c>
      <c r="BF45" s="14">
        <f>VLOOKUP($A45,[2]Data!$A$1:$AH$15000,19,0)</f>
        <v>0</v>
      </c>
      <c r="BH45" s="14">
        <f>VLOOKUP($A45,[1]Data!$A$1:$AH$15000,3,0)</f>
        <v>440184</v>
      </c>
      <c r="BI45" s="14">
        <f>VLOOKUP($A45,[1]Data!$A$1:$AH$15000,7,0)</f>
        <v>1107519</v>
      </c>
      <c r="BJ45" s="14">
        <f>VLOOKUP($A45,[1]Data!$A$1:$AH$15000,8,0)</f>
        <v>0</v>
      </c>
      <c r="BR45" s="14">
        <f>VLOOKUP($A45,[1]Data!$A$1:$AH$15000,13,0)</f>
        <v>76469</v>
      </c>
      <c r="BS45" s="14">
        <f>VLOOKUP($A45,[1]Data!$A$1:$AH$15000,14,0)</f>
        <v>95559</v>
      </c>
      <c r="BT45" s="14">
        <f>VLOOKUP($A45,[1]Data!$A$1:$AH$15000,15,0)</f>
        <v>18196</v>
      </c>
      <c r="BU45" s="14">
        <f>VLOOKUP($A45,[1]Data!$A$1:$AH$15000,16,0)</f>
        <v>177464</v>
      </c>
      <c r="BW45" s="14">
        <f>VLOOKUP($A45,[2]Data!$A$1:$AH$15000,26,0)</f>
        <v>0</v>
      </c>
      <c r="BX45" s="14">
        <f>VLOOKUP($A45,[2]Data!$A$1:$AH$15000,28,0)</f>
        <v>0</v>
      </c>
      <c r="BY45" s="14">
        <f>VLOOKUP($A45,[2]Data!$A$1:$AH$15000,24,0)</f>
        <v>20000</v>
      </c>
      <c r="BZ45" s="14">
        <f>VLOOKUP($A45,[2]Data!$A$1:$AH$15000,25,0)</f>
        <v>38740</v>
      </c>
      <c r="CA45" s="14">
        <f>VLOOKUP($A45,[2]Data!$A$1:$AH$15000,30,0)</f>
        <v>18202</v>
      </c>
      <c r="CB45" s="14">
        <f>VLOOKUP($A45,[2]Data!$A$1:$AH$15000,29,0)</f>
        <v>5470</v>
      </c>
      <c r="CD45" s="52">
        <f>VLOOKUP($A45,[4]Data!$A$1:$R$15000,2,0)</f>
        <v>932313</v>
      </c>
      <c r="CE45" s="14">
        <f>VLOOKUP($A45,[3]Data!$A$1:$K$15000,3,0)*$A$2</f>
        <v>2720000</v>
      </c>
      <c r="CF45" s="14">
        <f>VLOOKUP($A45,[3]Data!$A$1:$K$15000,7,0)*$A$2</f>
        <v>7400</v>
      </c>
      <c r="CG45" s="14">
        <f>VLOOKUP($A45,[3]Data!$A$1:$K$15000,8,0)*$A$2</f>
        <v>65000</v>
      </c>
      <c r="CH45" s="14">
        <f>VLOOKUP($A45,[3]Data!$A$1:$K$15000,2,0)*$A$2</f>
        <v>39000</v>
      </c>
      <c r="CJ45" s="14">
        <f>VLOOKUP($A45,[4]Data!$A$1:$R$15000,18,0)</f>
        <v>0</v>
      </c>
      <c r="CK45" s="14">
        <f>VLOOKUP($A45,[4]Data!$A$1:$R$15000,3,0)</f>
        <v>362187</v>
      </c>
      <c r="CL45" s="14">
        <f>VLOOKUP($A45,[4]Data!$A$1:$R$15000,4,0)</f>
        <v>19806</v>
      </c>
      <c r="CM45" s="14">
        <f>VLOOKUP($A45,[3]Data!$A$1:$K$15000,10,0)*$A$2</f>
        <v>342500</v>
      </c>
      <c r="CN45" s="52">
        <f>VLOOKUP($A45,[1]Data!$A$1:$AN$15000,34,0)</f>
        <v>78658</v>
      </c>
      <c r="CO45" s="52">
        <f>VLOOKUP($A45,[1]Data!$A$1:$AN$15000,35,0)</f>
        <v>528995</v>
      </c>
      <c r="CP45" s="52">
        <f>VLOOKUP($A45,[1]Data!$A$1:$AN$15000,36,0)</f>
        <v>675009</v>
      </c>
      <c r="CQ45" s="52">
        <f>VLOOKUP($A45,[1]Data!$A$1:$AN$15000,37,0)</f>
        <v>124696</v>
      </c>
      <c r="CR45" s="52">
        <f>VLOOKUP($A45,[1]Data!$A$1:$AN$15000,38,0)</f>
        <v>4911</v>
      </c>
      <c r="CS45" s="52">
        <f>VLOOKUP($A45,[1]Data!$A$1:$AN$15000,39,0)</f>
        <v>0</v>
      </c>
      <c r="CT45" s="52">
        <f>VLOOKUP($A45,[1]Data!$A$1:$AN$15000,40,0)</f>
        <v>170781</v>
      </c>
      <c r="CU45" s="52">
        <f>VLOOKUP($A45,[1]Data!$A$1:$BA$15000,41,0)</f>
        <v>0</v>
      </c>
      <c r="CV45" s="52">
        <f>VLOOKUP($A45,[1]Data!$A$1:$BA$15000,42,0)</f>
        <v>0</v>
      </c>
      <c r="CW45" s="52">
        <f>VLOOKUP($A45,[1]Data!$A$1:$BA$15000,43,0)</f>
        <v>10269</v>
      </c>
      <c r="CX45" s="52">
        <f>VLOOKUP($A45,[1]Data!$A$1:$BA$15000,44,0)</f>
        <v>32136</v>
      </c>
      <c r="CY45" s="52">
        <f>VLOOKUP($A45,[1]Data!$A$1:$BA$15000,45,0)</f>
        <v>53440</v>
      </c>
      <c r="CZ45" s="52">
        <f>VLOOKUP($A45,[1]Data!$A$1:$BA$15000,46,0)</f>
        <v>6670</v>
      </c>
      <c r="DA45" s="52">
        <f>VLOOKUP($A45,[1]Data!$A$1:$BA$15000,47,0)</f>
        <v>0</v>
      </c>
      <c r="DB45" s="52">
        <f>VLOOKUP($A45,[1]Data!$A$1:$BA$15000,48,0)</f>
        <v>98872</v>
      </c>
      <c r="DC45" s="52">
        <f>VLOOKUP($A45,[1]Data!$A$1:$BA$15000,53,0)</f>
        <v>-24875</v>
      </c>
      <c r="DD45" s="52">
        <f>VLOOKUP($A45,[4]Data!$A$1:$Z$15000,20,0)</f>
        <v>15287</v>
      </c>
      <c r="DE45" s="52">
        <f>VLOOKUP($A45,[4]Data!$A$1:$Z$15000,25,0)</f>
        <v>5000</v>
      </c>
      <c r="DF45" s="52">
        <f>VLOOKUP($A45,[4]Data!$A$1:$Z$15000,26,0)</f>
        <v>0</v>
      </c>
      <c r="DG45" s="52">
        <f>VLOOKUP($A45,[4]Data!$A$1:$Z$15000,21,0)</f>
        <v>0</v>
      </c>
      <c r="DH45" s="52">
        <f>VLOOKUP($A45,[4]Data!$A$1:$Z$15000,24,0)</f>
        <v>177688</v>
      </c>
      <c r="DI45" s="52">
        <f>VLOOKUP($A45,[7]Data!$A$1:$M$15000,4,0)</f>
        <v>447043</v>
      </c>
      <c r="DJ45" s="52">
        <f>VLOOKUP($A45,[7]Data!$A$1:$M$15000,12,0)</f>
        <v>26698</v>
      </c>
      <c r="DK45" s="52">
        <f>VLOOKUP($A45,[7]Data!$A$1:$M$15000,11,0)</f>
        <v>143765</v>
      </c>
      <c r="DL45" s="52">
        <f>VLOOKUP($A45,[7]Data!$A$1:$M$15000,5,0)</f>
        <v>142896</v>
      </c>
      <c r="DM45" s="52">
        <f>VLOOKUP($A45,[7]Data!$A$1:$M$15000,8,0)</f>
        <v>199531</v>
      </c>
      <c r="DN45" s="52">
        <f>VLOOKUP($A45,[7]Data!$A$1:$M$15000,6,0)</f>
        <v>6682</v>
      </c>
      <c r="DO45" s="52">
        <f>VLOOKUP($A45,[7]Data!$A$1:$M$15000,7,0)</f>
        <v>50091</v>
      </c>
      <c r="DP45" s="52">
        <f>VLOOKUP($A45,[7]Data!$A$1:$M$15000,9,0)</f>
        <v>10287</v>
      </c>
      <c r="DQ45" s="52">
        <f>VLOOKUP($A45,[7]Data!$A$1:$M$15000,3,0)</f>
        <v>0</v>
      </c>
      <c r="DR45" s="52">
        <f>VLOOKUP($A45,[7]Data!$A$1:$M$15000,10,0)</f>
        <v>199573</v>
      </c>
      <c r="DS45" s="52">
        <f>VLOOKUP($A45,[7]Data!$A$1:$M$15000,2,0)</f>
        <v>14104</v>
      </c>
      <c r="DT45" s="52">
        <f>VLOOKUP($A45,[7]Data!$A$1:$M$15000,13,0)</f>
        <v>0</v>
      </c>
      <c r="DU45" s="52">
        <f>VLOOKUP($A45,[8]data!$A$1:$M$15000,2,0)</f>
        <v>130600</v>
      </c>
      <c r="DV45" s="52">
        <f>VLOOKUP($A45,[8]data!$A$1:$M$15000,3,0)</f>
        <v>130502</v>
      </c>
      <c r="DW45" s="52">
        <f>VLOOKUP($A45,[8]data!$A$1:$M$15000,4,0)</f>
        <v>177130</v>
      </c>
      <c r="DX45" s="52">
        <f>VLOOKUP($A45,[8]data!$A$1:$M$15000,5,0)</f>
        <v>25070</v>
      </c>
      <c r="DY45" s="52">
        <f>VLOOKUP($A45,[8]data!$A$1:$M$15000,6,0)</f>
        <v>88587</v>
      </c>
      <c r="DZ45" s="52">
        <f>VLOOKUP($A45,[8]data!$A$1:$M$15000,7,0)</f>
        <v>101643</v>
      </c>
      <c r="EA45" s="52">
        <f>VLOOKUP($A45,[8]data!$A$1:$M$15000,8,0)</f>
        <v>62500</v>
      </c>
      <c r="EB45" s="52">
        <f>VLOOKUP($A45,[8]data!$A$1:$M$15000,9,0)</f>
        <v>403600</v>
      </c>
      <c r="EC45" s="52">
        <f>VLOOKUP($A45,[8]data!$A$1:$M$15000,10,0)</f>
        <v>0</v>
      </c>
      <c r="ED45" s="52">
        <f>VLOOKUP($A45,[8]data!$A$1:$Q$15000,11,0)</f>
        <v>6352</v>
      </c>
      <c r="EE45" s="52">
        <f>VLOOKUP($A45,[8]data!$A$1:$Q$15000,12,0)</f>
        <v>245867</v>
      </c>
      <c r="EF45" s="52">
        <f>VLOOKUP($A45,[8]data!$A$1:$Q$15000,13,0)</f>
        <v>140000</v>
      </c>
      <c r="EG45" s="52">
        <f>VLOOKUP($A45,[8]data!$A$1:$Q$15000,14,0)</f>
        <v>23700</v>
      </c>
      <c r="EH45" s="52">
        <f>VLOOKUP($A45,[8]data!$A$1:$Q$15000,15,0)</f>
        <v>107000</v>
      </c>
      <c r="EI45" s="52">
        <f>VLOOKUP($A45,[8]data!$A$1:$Q$15000,17,0)</f>
        <v>35538</v>
      </c>
      <c r="EJ45" s="52">
        <f>VLOOKUP($A45,[8]data!$A$1:$Q$15000,16,0)</f>
        <v>55577</v>
      </c>
      <c r="EK45" s="52">
        <f>VLOOKUP($A45,[9]data!$A$1:$Q$15000,3,0)</f>
        <v>270000</v>
      </c>
      <c r="EL45" s="52">
        <f>VLOOKUP($A45,[9]data!$A$1:$Q$15000,4,0)</f>
        <v>58000</v>
      </c>
      <c r="EM45" s="52">
        <f>VLOOKUP($A45,[9]data!$A$1:$Q$15000,2,0)</f>
        <v>17000</v>
      </c>
      <c r="EN45" s="52">
        <f>VLOOKUP($A45,[9]data!$A$1:$Q$15000,11,0)</f>
        <v>75000</v>
      </c>
      <c r="EO45" s="52">
        <f>VLOOKUP($A45,[9]data!$A$1:$Q$15000,12,0)</f>
        <v>10000</v>
      </c>
      <c r="EP45" s="52"/>
      <c r="EQ45" s="52"/>
      <c r="ER45" s="52"/>
      <c r="ES45" s="52">
        <f>VLOOKUP($A45,[9]data!$A$1:$Q$15000,14,0)</f>
        <v>18000</v>
      </c>
      <c r="ET45" s="52">
        <f>VLOOKUP($A45,[9]data!$A$1:$Q$15000,13,0)</f>
        <v>0</v>
      </c>
      <c r="EU45" s="89">
        <f>VLOOKUP($A45,[4]Data!$A$1:$I$15000,8,0)</f>
        <v>159527</v>
      </c>
      <c r="EV45" s="1">
        <f>VLOOKUP($A45,[1]Data!$A$1:$BG$15000,59,0)</f>
        <v>0</v>
      </c>
    </row>
    <row r="46" spans="1:152">
      <c r="A46" s="20">
        <v>36507</v>
      </c>
      <c r="B46" s="14">
        <f>VLOOKUP($A46,[1]Data!$A$1:$AG$15000,9,0)</f>
        <v>139523</v>
      </c>
      <c r="C46" s="14">
        <f>VLOOKUP($A46,[1]Data!$A$1:$AG$15000,10,0)</f>
        <v>385433</v>
      </c>
      <c r="D46" s="14">
        <f>VLOOKUP($A46,[1]Data!$A$1:$AG$15000,11,0)</f>
        <v>1001381</v>
      </c>
      <c r="E46" s="14">
        <f>VLOOKUP($A46,[1]Data!$A$1:$AG$15000,12,0)</f>
        <v>441377</v>
      </c>
      <c r="F46" s="14">
        <f>VLOOKUP($A46,[2]Data!$A$1:$AF$15000,4,0)</f>
        <v>761264</v>
      </c>
      <c r="G46" s="14">
        <f>VLOOKUP($A46,[2]Data!$A$1:$AF$15000,2,0)</f>
        <v>27232</v>
      </c>
      <c r="H46" s="14">
        <f>VLOOKUP($A46,[2]Data!$A$1:$AF$15000,3,0)</f>
        <v>199561</v>
      </c>
      <c r="I46" s="14">
        <f>VLOOKUP($A46,[2]Data!$A$1:$AF$15000,6,0)</f>
        <v>20000</v>
      </c>
      <c r="J46" s="14">
        <f>VLOOKUP($A46,[3]Data!$A$1:$K$15000,4,0)*$A$2</f>
        <v>1711500</v>
      </c>
      <c r="K46" s="14">
        <f>VLOOKUP($A46,[3]Data!$A$1:$K$15000,6,0)*$A$2</f>
        <v>97200</v>
      </c>
      <c r="R46" s="14">
        <f>VLOOKUP($A46,[1]Data!$A$1:$AH$15000,4,0)</f>
        <v>2688262</v>
      </c>
      <c r="T46" s="14">
        <f>VLOOKUP($A46,[2]Data!$A$1:$AH$15000,34,0)</f>
        <v>691181</v>
      </c>
      <c r="V46" s="14">
        <f>VLOOKUP($A46,[2]Data!$A$1:$AH$15000,8,0)</f>
        <v>62400</v>
      </c>
      <c r="W46" s="14">
        <f>VLOOKUP($A46,[4]Data!$A$1:$AH$15000,19,0)</f>
        <v>45570</v>
      </c>
      <c r="X46" s="14">
        <f>VLOOKUP($A46,[2]Data!$A$1:$AH$15000,17,0)</f>
        <v>112547</v>
      </c>
      <c r="Y46" s="14">
        <f>VLOOKUP($A46,[1]Data!$A$1:$AH$15000,17,0)</f>
        <v>362881</v>
      </c>
      <c r="Z46" s="14">
        <f>VLOOKUP($A46,[2]Data!$A$1:$AH$15000,11,0)</f>
        <v>316096</v>
      </c>
      <c r="AA46" s="14">
        <f>VLOOKUP($A46,[1]Data!$A$1:$AH$15000,21,0)</f>
        <v>289543</v>
      </c>
      <c r="AB46" s="14">
        <f>VLOOKUP($A46,[2]Data!$A$1:$AH$15000,15,0)</f>
        <v>63634</v>
      </c>
      <c r="AC46" s="14">
        <f>VLOOKUP($A46,[1]Data!$A$1:$AH$15000,18,0)</f>
        <v>154438</v>
      </c>
      <c r="AD46" s="14">
        <f>VLOOKUP($A46,[2]Data!$A$1:$AH$15000,18,0)</f>
        <v>107930</v>
      </c>
      <c r="AE46" s="14">
        <f>VLOOKUP($A46,[1]Data!$A$1:$AH$15000,19,0)</f>
        <v>21714</v>
      </c>
      <c r="AF46" s="14">
        <f>VLOOKUP($A46,[2]Data!$A$1:$AH$15000,16,0)</f>
        <v>82189</v>
      </c>
      <c r="AG46" s="14">
        <f>VLOOKUP($A46,[1]Data!$A$1:$AH$15000,20,0)</f>
        <v>86263</v>
      </c>
      <c r="AH46" s="14">
        <f>VLOOKUP($A46,[2]Data!$A$1:$AH$15000,9,0)</f>
        <v>138702</v>
      </c>
      <c r="AI46" s="14">
        <f>VLOOKUP($A46,[1]Data!$A$1:$AH$15000,22,0)</f>
        <v>362648</v>
      </c>
      <c r="AJ46" s="14">
        <f>VLOOKUP($A46,[2]Data!$A$1:$AH$15000,10,0)</f>
        <v>44172</v>
      </c>
      <c r="AK46" s="14">
        <f>VLOOKUP($A46,[1]Data!$A$1:$AH$15000,23,0)</f>
        <v>69623</v>
      </c>
      <c r="AL46" s="14">
        <f>VLOOKUP($A46,[1]Data!$A$1:$AH$15000,24,0)</f>
        <v>918145</v>
      </c>
      <c r="AM46" s="14">
        <f>VLOOKUP($A46,[4]Data!$A$1:$R$15000,9,0)</f>
        <v>170363</v>
      </c>
      <c r="BA46" s="14">
        <f>VLOOKUP($A46,[1]Data!$A$1:$AH$15000,2,0)</f>
        <v>128969</v>
      </c>
      <c r="BC46" s="14">
        <f>VLOOKUP($A46,[2]Data!$A$1:$AH$15000,20,0)</f>
        <v>0</v>
      </c>
      <c r="BD46" s="14">
        <f>VLOOKUP($A46,[2]Data!$A$1:$AH$15000,21,0)</f>
        <v>33550</v>
      </c>
      <c r="BE46" s="14">
        <f>VLOOKUP($A46,[2]Data!$A$1:$AH$15000,22,0)</f>
        <v>10000</v>
      </c>
      <c r="BF46" s="14">
        <f>VLOOKUP($A46,[2]Data!$A$1:$AH$15000,19,0)</f>
        <v>0</v>
      </c>
      <c r="BH46" s="14">
        <f>VLOOKUP($A46,[1]Data!$A$1:$AH$15000,3,0)</f>
        <v>450902</v>
      </c>
      <c r="BI46" s="14">
        <f>VLOOKUP($A46,[1]Data!$A$1:$AH$15000,7,0)</f>
        <v>1170217</v>
      </c>
      <c r="BJ46" s="14">
        <f>VLOOKUP($A46,[1]Data!$A$1:$AH$15000,8,0)</f>
        <v>53695</v>
      </c>
      <c r="BR46" s="14">
        <f>VLOOKUP($A46,[1]Data!$A$1:$AH$15000,13,0)</f>
        <v>64282</v>
      </c>
      <c r="BS46" s="14">
        <f>VLOOKUP($A46,[1]Data!$A$1:$AH$15000,14,0)</f>
        <v>96600</v>
      </c>
      <c r="BT46" s="14">
        <f>VLOOKUP($A46,[1]Data!$A$1:$AH$15000,15,0)</f>
        <v>18298</v>
      </c>
      <c r="BU46" s="14">
        <f>VLOOKUP($A46,[1]Data!$A$1:$AH$15000,16,0)</f>
        <v>172503</v>
      </c>
      <c r="BW46" s="14">
        <f>VLOOKUP($A46,[2]Data!$A$1:$AH$15000,26,0)</f>
        <v>0</v>
      </c>
      <c r="BX46" s="14">
        <f>VLOOKUP($A46,[2]Data!$A$1:$AH$15000,28,0)</f>
        <v>0</v>
      </c>
      <c r="BY46" s="14">
        <f>VLOOKUP($A46,[2]Data!$A$1:$AH$15000,24,0)</f>
        <v>20000</v>
      </c>
      <c r="BZ46" s="14">
        <f>VLOOKUP($A46,[2]Data!$A$1:$AH$15000,25,0)</f>
        <v>38740</v>
      </c>
      <c r="CA46" s="14">
        <f>VLOOKUP($A46,[2]Data!$A$1:$AH$15000,30,0)</f>
        <v>18202</v>
      </c>
      <c r="CB46" s="14">
        <f>VLOOKUP($A46,[2]Data!$A$1:$AH$15000,29,0)</f>
        <v>5470</v>
      </c>
      <c r="CD46" s="52">
        <f>VLOOKUP($A46,[4]Data!$A$1:$R$15000,2,0)</f>
        <v>866955</v>
      </c>
      <c r="CE46" s="14">
        <f>VLOOKUP($A46,[3]Data!$A$1:$K$15000,3,0)*$A$2</f>
        <v>2548100</v>
      </c>
      <c r="CF46" s="14">
        <f>VLOOKUP($A46,[3]Data!$A$1:$K$15000,7,0)*$A$2</f>
        <v>7400</v>
      </c>
      <c r="CG46" s="14">
        <f>VLOOKUP($A46,[3]Data!$A$1:$K$15000,8,0)*$A$2</f>
        <v>65000</v>
      </c>
      <c r="CH46" s="14">
        <f>VLOOKUP($A46,[3]Data!$A$1:$K$15000,2,0)*$A$2</f>
        <v>39000</v>
      </c>
      <c r="CJ46" s="14">
        <f>VLOOKUP($A46,[4]Data!$A$1:$R$15000,18,0)</f>
        <v>0</v>
      </c>
      <c r="CK46" s="14">
        <f>VLOOKUP($A46,[4]Data!$A$1:$R$15000,3,0)</f>
        <v>354828</v>
      </c>
      <c r="CL46" s="14">
        <f>VLOOKUP($A46,[4]Data!$A$1:$R$15000,4,0)</f>
        <v>15037</v>
      </c>
      <c r="CM46" s="14">
        <f>VLOOKUP($A46,[3]Data!$A$1:$K$15000,10,0)*$A$2</f>
        <v>337700</v>
      </c>
      <c r="CN46" s="52">
        <f>VLOOKUP($A46,[1]Data!$A$1:$AN$15000,34,0)</f>
        <v>76986</v>
      </c>
      <c r="CO46" s="52">
        <f>VLOOKUP($A46,[1]Data!$A$1:$AN$15000,35,0)</f>
        <v>544107</v>
      </c>
      <c r="CP46" s="52">
        <f>VLOOKUP($A46,[1]Data!$A$1:$AN$15000,36,0)</f>
        <v>675009</v>
      </c>
      <c r="CQ46" s="52">
        <f>VLOOKUP($A46,[1]Data!$A$1:$AN$15000,37,0)</f>
        <v>162559</v>
      </c>
      <c r="CR46" s="52">
        <f>VLOOKUP($A46,[1]Data!$A$1:$AN$15000,38,0)</f>
        <v>4911</v>
      </c>
      <c r="CS46" s="52">
        <f>VLOOKUP($A46,[1]Data!$A$1:$AN$15000,39,0)</f>
        <v>0</v>
      </c>
      <c r="CT46" s="52">
        <f>VLOOKUP($A46,[1]Data!$A$1:$AN$15000,40,0)</f>
        <v>169331</v>
      </c>
      <c r="CU46" s="52">
        <f>VLOOKUP($A46,[1]Data!$A$1:$BA$15000,41,0)</f>
        <v>0</v>
      </c>
      <c r="CV46" s="52">
        <f>VLOOKUP($A46,[1]Data!$A$1:$BA$15000,42,0)</f>
        <v>0</v>
      </c>
      <c r="CW46" s="52">
        <f>VLOOKUP($A46,[1]Data!$A$1:$BA$15000,43,0)</f>
        <v>10269</v>
      </c>
      <c r="CX46" s="52">
        <f>VLOOKUP($A46,[1]Data!$A$1:$BA$15000,44,0)</f>
        <v>31788</v>
      </c>
      <c r="CY46" s="52">
        <f>VLOOKUP($A46,[1]Data!$A$1:$BA$15000,45,0)</f>
        <v>53440</v>
      </c>
      <c r="CZ46" s="52">
        <f>VLOOKUP($A46,[1]Data!$A$1:$BA$15000,46,0)</f>
        <v>6670</v>
      </c>
      <c r="DA46" s="52">
        <f>VLOOKUP($A46,[1]Data!$A$1:$BA$15000,47,0)</f>
        <v>0</v>
      </c>
      <c r="DB46" s="52">
        <f>VLOOKUP($A46,[1]Data!$A$1:$BA$15000,48,0)</f>
        <v>98507</v>
      </c>
      <c r="DC46" s="52">
        <f>VLOOKUP($A46,[1]Data!$A$1:$BA$15000,53,0)</f>
        <v>-24875</v>
      </c>
      <c r="DD46" s="52">
        <f>VLOOKUP($A46,[4]Data!$A$1:$Z$15000,20,0)</f>
        <v>22991</v>
      </c>
      <c r="DE46" s="52">
        <f>VLOOKUP($A46,[4]Data!$A$1:$Z$15000,25,0)</f>
        <v>5000</v>
      </c>
      <c r="DF46" s="52">
        <f>VLOOKUP($A46,[4]Data!$A$1:$Z$15000,26,0)</f>
        <v>0</v>
      </c>
      <c r="DG46" s="52">
        <f>VLOOKUP($A46,[4]Data!$A$1:$Z$15000,21,0)</f>
        <v>0</v>
      </c>
      <c r="DH46" s="52">
        <f>VLOOKUP($A46,[4]Data!$A$1:$Z$15000,24,0)</f>
        <v>189294</v>
      </c>
      <c r="DI46" s="52">
        <f>VLOOKUP($A46,[7]Data!$A$1:$M$15000,4,0)</f>
        <v>450219</v>
      </c>
      <c r="DJ46" s="52">
        <f>VLOOKUP($A46,[7]Data!$A$1:$M$15000,12,0)</f>
        <v>2669</v>
      </c>
      <c r="DK46" s="52">
        <f>VLOOKUP($A46,[7]Data!$A$1:$M$15000,11,0)</f>
        <v>135087</v>
      </c>
      <c r="DL46" s="52">
        <f>VLOOKUP($A46,[7]Data!$A$1:$M$15000,5,0)</f>
        <v>142896</v>
      </c>
      <c r="DM46" s="52">
        <f>VLOOKUP($A46,[7]Data!$A$1:$M$15000,8,0)</f>
        <v>199050</v>
      </c>
      <c r="DN46" s="52">
        <f>VLOOKUP($A46,[7]Data!$A$1:$M$15000,6,0)</f>
        <v>6689</v>
      </c>
      <c r="DO46" s="52">
        <f>VLOOKUP($A46,[7]Data!$A$1:$M$15000,7,0)</f>
        <v>50137</v>
      </c>
      <c r="DP46" s="52">
        <f>VLOOKUP($A46,[7]Data!$A$1:$M$15000,9,0)</f>
        <v>9669</v>
      </c>
      <c r="DQ46" s="52">
        <f>VLOOKUP($A46,[7]Data!$A$1:$M$15000,3,0)</f>
        <v>0</v>
      </c>
      <c r="DR46" s="52">
        <f>VLOOKUP($A46,[7]Data!$A$1:$M$15000,10,0)</f>
        <v>191843</v>
      </c>
      <c r="DS46" s="52">
        <f>VLOOKUP($A46,[7]Data!$A$1:$M$15000,2,0)</f>
        <v>14118</v>
      </c>
      <c r="DT46" s="52">
        <f>VLOOKUP($A46,[7]Data!$A$1:$M$15000,13,0)</f>
        <v>0</v>
      </c>
      <c r="DU46" s="52">
        <f>VLOOKUP($A46,[8]data!$A$1:$M$15000,2,0)</f>
        <v>130600</v>
      </c>
      <c r="DV46" s="52">
        <f>VLOOKUP($A46,[8]data!$A$1:$M$15000,3,0)</f>
        <v>130502</v>
      </c>
      <c r="DW46" s="52">
        <f>VLOOKUP($A46,[8]data!$A$1:$M$15000,4,0)</f>
        <v>182130</v>
      </c>
      <c r="DX46" s="52">
        <f>VLOOKUP($A46,[8]data!$A$1:$M$15000,5,0)</f>
        <v>19173</v>
      </c>
      <c r="DY46" s="52">
        <f>VLOOKUP($A46,[8]data!$A$1:$M$15000,6,0)</f>
        <v>88587</v>
      </c>
      <c r="DZ46" s="52">
        <f>VLOOKUP($A46,[8]data!$A$1:$M$15000,7,0)</f>
        <v>101643</v>
      </c>
      <c r="EA46" s="52">
        <f>VLOOKUP($A46,[8]data!$A$1:$M$15000,8,0)</f>
        <v>62500</v>
      </c>
      <c r="EB46" s="52">
        <f>VLOOKUP($A46,[8]data!$A$1:$M$15000,9,0)</f>
        <v>403600</v>
      </c>
      <c r="EC46" s="52">
        <f>VLOOKUP($A46,[8]data!$A$1:$M$15000,10,0)</f>
        <v>0</v>
      </c>
      <c r="ED46" s="52">
        <f>VLOOKUP($A46,[8]data!$A$1:$Q$15000,11,0)</f>
        <v>6352</v>
      </c>
      <c r="EE46" s="52">
        <f>VLOOKUP($A46,[8]data!$A$1:$Q$15000,12,0)</f>
        <v>230867</v>
      </c>
      <c r="EF46" s="52">
        <f>VLOOKUP($A46,[8]data!$A$1:$Q$15000,13,0)</f>
        <v>140000</v>
      </c>
      <c r="EG46" s="52">
        <f>VLOOKUP($A46,[8]data!$A$1:$Q$15000,14,0)</f>
        <v>23700</v>
      </c>
      <c r="EH46" s="52">
        <f>VLOOKUP($A46,[8]data!$A$1:$Q$15000,15,0)</f>
        <v>107000</v>
      </c>
      <c r="EI46" s="52">
        <f>VLOOKUP($A46,[8]data!$A$1:$Q$15000,17,0)</f>
        <v>38047</v>
      </c>
      <c r="EJ46" s="52">
        <f>VLOOKUP($A46,[8]data!$A$1:$Q$15000,16,0)</f>
        <v>55577</v>
      </c>
      <c r="EK46" s="52">
        <f>VLOOKUP($A46,[9]data!$A$1:$Q$15000,3,0)</f>
        <v>270000</v>
      </c>
      <c r="EL46" s="52">
        <f>VLOOKUP($A46,[9]data!$A$1:$Q$15000,4,0)</f>
        <v>58000</v>
      </c>
      <c r="EM46" s="52">
        <f>VLOOKUP($A46,[9]data!$A$1:$Q$15000,2,0)</f>
        <v>17000</v>
      </c>
      <c r="EN46" s="52">
        <f>VLOOKUP($A46,[9]data!$A$1:$Q$15000,11,0)</f>
        <v>75000</v>
      </c>
      <c r="EO46" s="52">
        <f>VLOOKUP($A46,[9]data!$A$1:$Q$15000,12,0)</f>
        <v>10000</v>
      </c>
      <c r="EP46" s="52"/>
      <c r="EQ46" s="52"/>
      <c r="ER46" s="52"/>
      <c r="ES46" s="52">
        <f>VLOOKUP($A46,[9]data!$A$1:$Q$15000,14,0)</f>
        <v>18000</v>
      </c>
      <c r="ET46" s="52">
        <f>VLOOKUP($A46,[9]data!$A$1:$Q$15000,13,0)</f>
        <v>0</v>
      </c>
      <c r="EU46" s="89">
        <f>VLOOKUP($A46,[4]Data!$A$1:$I$15000,8,0)</f>
        <v>156528</v>
      </c>
      <c r="EV46" s="1">
        <f>VLOOKUP($A46,[1]Data!$A$1:$BG$15000,59,0)</f>
        <v>0</v>
      </c>
    </row>
    <row r="47" spans="1:152">
      <c r="A47" s="20">
        <v>36508</v>
      </c>
      <c r="B47" s="14">
        <f>VLOOKUP($A47,[1]Data!$A$1:$AG$15000,9,0)</f>
        <v>149710</v>
      </c>
      <c r="C47" s="14">
        <f>VLOOKUP($A47,[1]Data!$A$1:$AG$15000,10,0)</f>
        <v>364333</v>
      </c>
      <c r="D47" s="14">
        <f>VLOOKUP($A47,[1]Data!$A$1:$AG$15000,11,0)</f>
        <v>933921</v>
      </c>
      <c r="E47" s="14">
        <f>VLOOKUP($A47,[1]Data!$A$1:$AG$15000,12,0)</f>
        <v>411422</v>
      </c>
      <c r="F47" s="14">
        <f>VLOOKUP($A47,[2]Data!$A$1:$AF$15000,4,0)</f>
        <v>763901</v>
      </c>
      <c r="G47" s="14">
        <f>VLOOKUP($A47,[2]Data!$A$1:$AF$15000,2,0)</f>
        <v>52618</v>
      </c>
      <c r="H47" s="14">
        <f>VLOOKUP($A47,[2]Data!$A$1:$AF$15000,3,0)</f>
        <v>185561</v>
      </c>
      <c r="I47" s="14">
        <f>VLOOKUP($A47,[2]Data!$A$1:$AF$15000,6,0)</f>
        <v>15846</v>
      </c>
      <c r="J47" s="14">
        <f>VLOOKUP($A47,[3]Data!$A$1:$K$15000,4,0)*$A$2</f>
        <v>1722300</v>
      </c>
      <c r="K47" s="14">
        <f>VLOOKUP($A47,[3]Data!$A$1:$K$15000,6,0)*$A$2</f>
        <v>119100</v>
      </c>
      <c r="R47" s="14">
        <f>VLOOKUP($A47,[1]Data!$A$1:$AH$15000,4,0)</f>
        <v>2630137</v>
      </c>
      <c r="T47" s="14">
        <f>VLOOKUP($A47,[2]Data!$A$1:$AH$15000,34,0)</f>
        <v>686043</v>
      </c>
      <c r="V47" s="14">
        <f>VLOOKUP($A47,[2]Data!$A$1:$AH$15000,8,0)</f>
        <v>56532</v>
      </c>
      <c r="W47" s="14">
        <f>VLOOKUP($A47,[4]Data!$A$1:$AH$15000,19,0)</f>
        <v>36936</v>
      </c>
      <c r="X47" s="14">
        <f>VLOOKUP($A47,[2]Data!$A$1:$AH$15000,17,0)</f>
        <v>129146</v>
      </c>
      <c r="Y47" s="14">
        <f>VLOOKUP($A47,[1]Data!$A$1:$AH$15000,17,0)</f>
        <v>365819</v>
      </c>
      <c r="Z47" s="14">
        <f>VLOOKUP($A47,[2]Data!$A$1:$AH$15000,11,0)</f>
        <v>291238</v>
      </c>
      <c r="AA47" s="14">
        <f>VLOOKUP($A47,[1]Data!$A$1:$AH$15000,21,0)</f>
        <v>310343</v>
      </c>
      <c r="AB47" s="14">
        <f>VLOOKUP($A47,[2]Data!$A$1:$AH$15000,15,0)</f>
        <v>60397</v>
      </c>
      <c r="AC47" s="14">
        <f>VLOOKUP($A47,[1]Data!$A$1:$AH$15000,18,0)</f>
        <v>149191</v>
      </c>
      <c r="AD47" s="14">
        <f>VLOOKUP($A47,[2]Data!$A$1:$AH$15000,18,0)</f>
        <v>107931</v>
      </c>
      <c r="AE47" s="14">
        <f>VLOOKUP($A47,[1]Data!$A$1:$AH$15000,19,0)</f>
        <v>23741</v>
      </c>
      <c r="AF47" s="14">
        <f>VLOOKUP($A47,[2]Data!$A$1:$AH$15000,16,0)</f>
        <v>97793</v>
      </c>
      <c r="AG47" s="14">
        <f>VLOOKUP($A47,[1]Data!$A$1:$AH$15000,20,0)</f>
        <v>85508</v>
      </c>
      <c r="AH47" s="14">
        <f>VLOOKUP($A47,[2]Data!$A$1:$AH$15000,9,0)</f>
        <v>156307</v>
      </c>
      <c r="AI47" s="14">
        <f>VLOOKUP($A47,[1]Data!$A$1:$AH$15000,22,0)</f>
        <v>337247</v>
      </c>
      <c r="AJ47" s="14">
        <f>VLOOKUP($A47,[2]Data!$A$1:$AH$15000,10,0)</f>
        <v>42172</v>
      </c>
      <c r="AK47" s="14">
        <f>VLOOKUP($A47,[1]Data!$A$1:$AH$15000,23,0)</f>
        <v>70351</v>
      </c>
      <c r="AL47" s="14">
        <f>VLOOKUP($A47,[1]Data!$A$1:$AH$15000,24,0)</f>
        <v>864076</v>
      </c>
      <c r="AM47" s="14">
        <f>VLOOKUP($A47,[4]Data!$A$1:$R$15000,9,0)</f>
        <v>191006</v>
      </c>
      <c r="BA47" s="14">
        <f>VLOOKUP($A47,[1]Data!$A$1:$AH$15000,2,0)</f>
        <v>145885</v>
      </c>
      <c r="BC47" s="14">
        <f>VLOOKUP($A47,[2]Data!$A$1:$AH$15000,20,0)</f>
        <v>0</v>
      </c>
      <c r="BD47" s="14">
        <f>VLOOKUP($A47,[2]Data!$A$1:$AH$15000,21,0)</f>
        <v>33550</v>
      </c>
      <c r="BE47" s="14">
        <f>VLOOKUP($A47,[2]Data!$A$1:$AH$15000,22,0)</f>
        <v>10000</v>
      </c>
      <c r="BF47" s="14">
        <f>VLOOKUP($A47,[2]Data!$A$1:$AH$15000,19,0)</f>
        <v>0</v>
      </c>
      <c r="BH47" s="14">
        <f>VLOOKUP($A47,[1]Data!$A$1:$AH$15000,3,0)</f>
        <v>354838</v>
      </c>
      <c r="BI47" s="14">
        <f>VLOOKUP($A47,[1]Data!$A$1:$AH$15000,7,0)</f>
        <v>1055683</v>
      </c>
      <c r="BJ47" s="14">
        <f>VLOOKUP($A47,[1]Data!$A$1:$AH$15000,8,0)</f>
        <v>25326</v>
      </c>
      <c r="BR47" s="14">
        <f>VLOOKUP($A47,[1]Data!$A$1:$AH$15000,13,0)</f>
        <v>72095</v>
      </c>
      <c r="BS47" s="14">
        <f>VLOOKUP($A47,[1]Data!$A$1:$AH$15000,14,0)</f>
        <v>88141</v>
      </c>
      <c r="BT47" s="14">
        <f>VLOOKUP($A47,[1]Data!$A$1:$AH$15000,15,0)</f>
        <v>28087</v>
      </c>
      <c r="BU47" s="14">
        <f>VLOOKUP($A47,[1]Data!$A$1:$AH$15000,16,0)</f>
        <v>139509</v>
      </c>
      <c r="BW47" s="14">
        <f>VLOOKUP($A47,[2]Data!$A$1:$AH$15000,26,0)</f>
        <v>0</v>
      </c>
      <c r="BX47" s="14">
        <f>VLOOKUP($A47,[2]Data!$A$1:$AH$15000,28,0)</f>
        <v>0</v>
      </c>
      <c r="BY47" s="14">
        <f>VLOOKUP($A47,[2]Data!$A$1:$AH$15000,24,0)</f>
        <v>0</v>
      </c>
      <c r="BZ47" s="14">
        <f>VLOOKUP($A47,[2]Data!$A$1:$AH$15000,25,0)</f>
        <v>38740</v>
      </c>
      <c r="CA47" s="14">
        <f>VLOOKUP($A47,[2]Data!$A$1:$AH$15000,30,0)</f>
        <v>11781</v>
      </c>
      <c r="CB47" s="14">
        <f>VLOOKUP($A47,[2]Data!$A$1:$AH$15000,29,0)</f>
        <v>29472</v>
      </c>
      <c r="CD47" s="52">
        <f>VLOOKUP($A47,[4]Data!$A$1:$R$15000,2,0)</f>
        <v>898748</v>
      </c>
      <c r="CE47" s="14">
        <f>VLOOKUP($A47,[3]Data!$A$1:$K$15000,3,0)*$A$2</f>
        <v>2552800</v>
      </c>
      <c r="CF47" s="14">
        <f>VLOOKUP($A47,[3]Data!$A$1:$K$15000,7,0)*$A$2</f>
        <v>7400</v>
      </c>
      <c r="CG47" s="14">
        <f>VLOOKUP($A47,[3]Data!$A$1:$K$15000,8,0)*$A$2</f>
        <v>65000</v>
      </c>
      <c r="CH47" s="14">
        <f>VLOOKUP($A47,[3]Data!$A$1:$K$15000,2,0)*$A$2</f>
        <v>40400</v>
      </c>
      <c r="CJ47" s="14">
        <f>VLOOKUP($A47,[4]Data!$A$1:$R$15000,18,0)</f>
        <v>0</v>
      </c>
      <c r="CK47" s="14">
        <f>VLOOKUP($A47,[4]Data!$A$1:$R$15000,3,0)</f>
        <v>335516</v>
      </c>
      <c r="CL47" s="14">
        <f>VLOOKUP($A47,[4]Data!$A$1:$R$15000,4,0)</f>
        <v>4000</v>
      </c>
      <c r="CM47" s="14">
        <f>VLOOKUP($A47,[3]Data!$A$1:$K$15000,10,0)*$A$2</f>
        <v>329400</v>
      </c>
      <c r="CN47" s="52">
        <f>VLOOKUP($A47,[1]Data!$A$1:$AN$15000,34,0)</f>
        <v>70788</v>
      </c>
      <c r="CO47" s="52">
        <f>VLOOKUP($A47,[1]Data!$A$1:$AN$15000,35,0)</f>
        <v>537322</v>
      </c>
      <c r="CP47" s="52">
        <f>VLOOKUP($A47,[1]Data!$A$1:$AN$15000,36,0)</f>
        <v>669601</v>
      </c>
      <c r="CQ47" s="52">
        <f>VLOOKUP($A47,[1]Data!$A$1:$AN$15000,37,0)</f>
        <v>154213</v>
      </c>
      <c r="CR47" s="52">
        <f>VLOOKUP($A47,[1]Data!$A$1:$AN$15000,38,0)</f>
        <v>5893</v>
      </c>
      <c r="CS47" s="52">
        <f>VLOOKUP($A47,[1]Data!$A$1:$AN$15000,39,0)</f>
        <v>7455</v>
      </c>
      <c r="CT47" s="52">
        <f>VLOOKUP($A47,[1]Data!$A$1:$AN$15000,40,0)</f>
        <v>165662</v>
      </c>
      <c r="CU47" s="52">
        <f>VLOOKUP($A47,[1]Data!$A$1:$BA$15000,41,0)</f>
        <v>0</v>
      </c>
      <c r="CV47" s="52">
        <f>VLOOKUP($A47,[1]Data!$A$1:$BA$15000,42,0)</f>
        <v>9898</v>
      </c>
      <c r="CW47" s="52">
        <f>VLOOKUP($A47,[1]Data!$A$1:$BA$15000,43,0)</f>
        <v>10269</v>
      </c>
      <c r="CX47" s="52">
        <f>VLOOKUP($A47,[1]Data!$A$1:$BA$15000,44,0)</f>
        <v>34862</v>
      </c>
      <c r="CY47" s="52">
        <f>VLOOKUP($A47,[1]Data!$A$1:$BA$15000,45,0)</f>
        <v>53440</v>
      </c>
      <c r="CZ47" s="52">
        <f>VLOOKUP($A47,[1]Data!$A$1:$BA$15000,46,0)</f>
        <v>6670</v>
      </c>
      <c r="DA47" s="52">
        <f>VLOOKUP($A47,[1]Data!$A$1:$BA$15000,47,0)</f>
        <v>5293</v>
      </c>
      <c r="DB47" s="52">
        <f>VLOOKUP($A47,[1]Data!$A$1:$BA$15000,48,0)</f>
        <v>106443</v>
      </c>
      <c r="DC47" s="52">
        <f>VLOOKUP($A47,[1]Data!$A$1:$BA$15000,53,0)</f>
        <v>-24875</v>
      </c>
      <c r="DD47" s="52">
        <f>VLOOKUP($A47,[4]Data!$A$1:$Z$15000,20,0)</f>
        <v>21068</v>
      </c>
      <c r="DE47" s="52">
        <f>VLOOKUP($A47,[4]Data!$A$1:$Z$15000,25,0)</f>
        <v>16100</v>
      </c>
      <c r="DF47" s="52">
        <f>VLOOKUP($A47,[4]Data!$A$1:$Z$15000,26,0)</f>
        <v>0</v>
      </c>
      <c r="DG47" s="52">
        <f>VLOOKUP($A47,[4]Data!$A$1:$Z$15000,21,0)</f>
        <v>0</v>
      </c>
      <c r="DH47" s="52">
        <f>VLOOKUP($A47,[4]Data!$A$1:$Z$15000,24,0)</f>
        <v>192159</v>
      </c>
      <c r="DI47" s="52">
        <f>VLOOKUP($A47,[7]Data!$A$1:$M$15000,4,0)</f>
        <v>394199</v>
      </c>
      <c r="DJ47" s="52">
        <f>VLOOKUP($A47,[7]Data!$A$1:$M$15000,12,0)</f>
        <v>51686</v>
      </c>
      <c r="DK47" s="52">
        <f>VLOOKUP($A47,[7]Data!$A$1:$M$15000,11,0)</f>
        <v>144949</v>
      </c>
      <c r="DL47" s="52">
        <f>VLOOKUP($A47,[7]Data!$A$1:$M$15000,5,0)</f>
        <v>143984</v>
      </c>
      <c r="DM47" s="52">
        <f>VLOOKUP($A47,[7]Data!$A$1:$M$15000,8,0)</f>
        <v>165887</v>
      </c>
      <c r="DN47" s="52">
        <f>VLOOKUP($A47,[7]Data!$A$1:$M$15000,6,0)</f>
        <v>6695</v>
      </c>
      <c r="DO47" s="52">
        <f>VLOOKUP($A47,[7]Data!$A$1:$M$15000,7,0)</f>
        <v>49999</v>
      </c>
      <c r="DP47" s="52">
        <f>VLOOKUP($A47,[7]Data!$A$1:$M$15000,9,0)</f>
        <v>10387</v>
      </c>
      <c r="DQ47" s="52">
        <f>VLOOKUP($A47,[7]Data!$A$1:$M$15000,3,0)</f>
        <v>2742</v>
      </c>
      <c r="DR47" s="52">
        <f>VLOOKUP($A47,[7]Data!$A$1:$M$15000,10,0)</f>
        <v>202410</v>
      </c>
      <c r="DS47" s="52">
        <f>VLOOKUP($A47,[7]Data!$A$1:$M$15000,2,0)</f>
        <v>14131</v>
      </c>
      <c r="DT47" s="52">
        <f>VLOOKUP($A47,[7]Data!$A$1:$M$15000,13,0)</f>
        <v>0</v>
      </c>
      <c r="DU47" s="52">
        <f>VLOOKUP($A47,[8]data!$A$1:$M$15000,2,0)</f>
        <v>130600</v>
      </c>
      <c r="DV47" s="52">
        <f>VLOOKUP($A47,[8]data!$A$1:$M$15000,3,0)</f>
        <v>127455</v>
      </c>
      <c r="DW47" s="52">
        <f>VLOOKUP($A47,[8]data!$A$1:$M$15000,4,0)</f>
        <v>187118</v>
      </c>
      <c r="DX47" s="52">
        <f>VLOOKUP($A47,[8]data!$A$1:$M$15000,5,0)</f>
        <v>18988</v>
      </c>
      <c r="DY47" s="52">
        <f>VLOOKUP($A47,[8]data!$A$1:$M$15000,6,0)</f>
        <v>87987</v>
      </c>
      <c r="DZ47" s="52">
        <f>VLOOKUP($A47,[8]data!$A$1:$M$15000,7,0)</f>
        <v>117622</v>
      </c>
      <c r="EA47" s="52">
        <f>VLOOKUP($A47,[8]data!$A$1:$M$15000,8,0)</f>
        <v>62500</v>
      </c>
      <c r="EB47" s="52">
        <f>VLOOKUP($A47,[8]data!$A$1:$M$15000,9,0)</f>
        <v>370541</v>
      </c>
      <c r="EC47" s="52">
        <f>VLOOKUP($A47,[8]data!$A$1:$M$15000,10,0)</f>
        <v>0</v>
      </c>
      <c r="ED47" s="52">
        <f>VLOOKUP($A47,[8]data!$A$1:$Q$15000,11,0)</f>
        <v>6352</v>
      </c>
      <c r="EE47" s="52">
        <f>VLOOKUP($A47,[8]data!$A$1:$Q$15000,12,0)</f>
        <v>209684</v>
      </c>
      <c r="EF47" s="52">
        <f>VLOOKUP($A47,[8]data!$A$1:$Q$15000,13,0)</f>
        <v>137000</v>
      </c>
      <c r="EG47" s="52">
        <f>VLOOKUP($A47,[8]data!$A$1:$Q$15000,14,0)</f>
        <v>23700</v>
      </c>
      <c r="EH47" s="52">
        <f>VLOOKUP($A47,[8]data!$A$1:$Q$15000,15,0)</f>
        <v>107000</v>
      </c>
      <c r="EI47" s="52">
        <f>VLOOKUP($A47,[8]data!$A$1:$Q$15000,17,0)</f>
        <v>33049</v>
      </c>
      <c r="EJ47" s="52">
        <f>VLOOKUP($A47,[8]data!$A$1:$Q$15000,16,0)</f>
        <v>24996</v>
      </c>
      <c r="EK47" s="52">
        <f>VLOOKUP($A47,[9]data!$A$1:$Q$15000,3,0)</f>
        <v>270000</v>
      </c>
      <c r="EL47" s="52">
        <f>VLOOKUP($A47,[9]data!$A$1:$Q$15000,4,0)</f>
        <v>58000</v>
      </c>
      <c r="EM47" s="52">
        <f>VLOOKUP($A47,[9]data!$A$1:$Q$15000,2,0)</f>
        <v>18000</v>
      </c>
      <c r="EN47" s="52">
        <f>VLOOKUP($A47,[9]data!$A$1:$Q$15000,11,0)</f>
        <v>73000</v>
      </c>
      <c r="EO47" s="52">
        <f>VLOOKUP($A47,[9]data!$A$1:$Q$15000,12,0)</f>
        <v>16000</v>
      </c>
      <c r="EP47" s="52"/>
      <c r="EQ47" s="52"/>
      <c r="ER47" s="52"/>
      <c r="ES47" s="52">
        <f>VLOOKUP($A47,[9]data!$A$1:$Q$15000,14,0)</f>
        <v>-6000</v>
      </c>
      <c r="ET47" s="52">
        <f>VLOOKUP($A47,[9]data!$A$1:$Q$15000,13,0)</f>
        <v>0</v>
      </c>
      <c r="EU47" s="89">
        <f>VLOOKUP($A47,[4]Data!$A$1:$I$15000,8,0)</f>
        <v>148637</v>
      </c>
      <c r="EV47" s="1">
        <f>VLOOKUP($A47,[1]Data!$A$1:$BG$15000,59,0)</f>
        <v>0</v>
      </c>
    </row>
    <row r="48" spans="1:152">
      <c r="A48" s="20">
        <v>36509</v>
      </c>
      <c r="B48" s="14">
        <f>VLOOKUP($A48,[1]Data!$A$1:$AG$15000,9,0)</f>
        <v>137731</v>
      </c>
      <c r="C48" s="14">
        <f>VLOOKUP($A48,[1]Data!$A$1:$AG$15000,10,0)</f>
        <v>419484</v>
      </c>
      <c r="D48" s="14">
        <f>VLOOKUP($A48,[1]Data!$A$1:$AG$15000,11,0)</f>
        <v>978515</v>
      </c>
      <c r="E48" s="14">
        <f>VLOOKUP($A48,[1]Data!$A$1:$AG$15000,12,0)</f>
        <v>371415</v>
      </c>
      <c r="F48" s="14">
        <f>VLOOKUP($A48,[2]Data!$A$1:$AF$15000,4,0)</f>
        <v>671781</v>
      </c>
      <c r="G48" s="14">
        <f>VLOOKUP($A48,[2]Data!$A$1:$AF$15000,2,0)</f>
        <v>53191</v>
      </c>
      <c r="H48" s="14">
        <f>VLOOKUP($A48,[2]Data!$A$1:$AF$15000,3,0)</f>
        <v>215647</v>
      </c>
      <c r="I48" s="14">
        <f>VLOOKUP($A48,[2]Data!$A$1:$AF$15000,6,0)</f>
        <v>15846</v>
      </c>
      <c r="J48" s="14">
        <f>VLOOKUP($A48,[3]Data!$A$1:$K$15000,4,0)*$A$2</f>
        <v>1709900</v>
      </c>
      <c r="K48" s="14">
        <f>VLOOKUP($A48,[3]Data!$A$1:$K$15000,6,0)*$A$2</f>
        <v>124100</v>
      </c>
      <c r="R48" s="14">
        <f>VLOOKUP($A48,[1]Data!$A$1:$AH$15000,4,0)</f>
        <v>2658179</v>
      </c>
      <c r="T48" s="14">
        <f>VLOOKUP($A48,[2]Data!$A$1:$AH$15000,34,0)</f>
        <v>696052</v>
      </c>
      <c r="V48" s="14">
        <f>VLOOKUP($A48,[2]Data!$A$1:$AH$15000,8,0)</f>
        <v>56532</v>
      </c>
      <c r="W48" s="14">
        <f>VLOOKUP($A48,[4]Data!$A$1:$AH$15000,19,0)</f>
        <v>25539</v>
      </c>
      <c r="X48" s="14">
        <f>VLOOKUP($A48,[2]Data!$A$1:$AH$15000,17,0)</f>
        <v>150616</v>
      </c>
      <c r="Y48" s="14">
        <f>VLOOKUP($A48,[1]Data!$A$1:$AH$15000,17,0)</f>
        <v>352090</v>
      </c>
      <c r="Z48" s="14">
        <f>VLOOKUP($A48,[2]Data!$A$1:$AH$15000,11,0)</f>
        <v>295381</v>
      </c>
      <c r="AA48" s="14">
        <f>VLOOKUP($A48,[1]Data!$A$1:$AH$15000,21,0)</f>
        <v>298296</v>
      </c>
      <c r="AB48" s="14">
        <f>VLOOKUP($A48,[2]Data!$A$1:$AH$15000,15,0)</f>
        <v>63634</v>
      </c>
      <c r="AC48" s="14">
        <f>VLOOKUP($A48,[1]Data!$A$1:$AH$15000,18,0)</f>
        <v>139489</v>
      </c>
      <c r="AD48" s="14">
        <f>VLOOKUP($A48,[2]Data!$A$1:$AH$15000,18,0)</f>
        <v>106911</v>
      </c>
      <c r="AE48" s="14">
        <f>VLOOKUP($A48,[1]Data!$A$1:$AH$15000,19,0)</f>
        <v>16301</v>
      </c>
      <c r="AF48" s="14">
        <f>VLOOKUP($A48,[2]Data!$A$1:$AH$15000,16,0)</f>
        <v>93344</v>
      </c>
      <c r="AG48" s="14">
        <f>VLOOKUP($A48,[1]Data!$A$1:$AH$15000,20,0)</f>
        <v>102781</v>
      </c>
      <c r="AH48" s="14">
        <f>VLOOKUP($A48,[2]Data!$A$1:$AH$15000,9,0)</f>
        <v>175522</v>
      </c>
      <c r="AI48" s="14">
        <f>VLOOKUP($A48,[1]Data!$A$1:$AH$15000,22,0)</f>
        <v>323939</v>
      </c>
      <c r="AJ48" s="14">
        <f>VLOOKUP($A48,[2]Data!$A$1:$AH$15000,10,0)</f>
        <v>34559</v>
      </c>
      <c r="AK48" s="14">
        <f>VLOOKUP($A48,[1]Data!$A$1:$AH$15000,23,0)</f>
        <v>71380</v>
      </c>
      <c r="AL48" s="14">
        <f>VLOOKUP($A48,[1]Data!$A$1:$AH$15000,24,0)</f>
        <v>902352</v>
      </c>
      <c r="AM48" s="14">
        <f>VLOOKUP($A48,[4]Data!$A$1:$R$15000,9,0)</f>
        <v>169360</v>
      </c>
      <c r="BA48" s="14">
        <f>VLOOKUP($A48,[1]Data!$A$1:$AH$15000,2,0)</f>
        <v>114147</v>
      </c>
      <c r="BC48" s="14">
        <f>VLOOKUP($A48,[2]Data!$A$1:$AH$15000,20,0)</f>
        <v>0</v>
      </c>
      <c r="BD48" s="14">
        <f>VLOOKUP($A48,[2]Data!$A$1:$AH$15000,21,0)</f>
        <v>33550</v>
      </c>
      <c r="BE48" s="14">
        <f>VLOOKUP($A48,[2]Data!$A$1:$AH$15000,22,0)</f>
        <v>10000</v>
      </c>
      <c r="BF48" s="14">
        <f>VLOOKUP($A48,[2]Data!$A$1:$AH$15000,19,0)</f>
        <v>0</v>
      </c>
      <c r="BH48" s="14">
        <f>VLOOKUP($A48,[1]Data!$A$1:$AH$15000,3,0)</f>
        <v>443968</v>
      </c>
      <c r="BI48" s="14">
        <f>VLOOKUP($A48,[1]Data!$A$1:$AH$15000,7,0)</f>
        <v>1125720</v>
      </c>
      <c r="BJ48" s="14">
        <f>VLOOKUP($A48,[1]Data!$A$1:$AH$15000,8,0)</f>
        <v>0</v>
      </c>
      <c r="BR48" s="14">
        <f>VLOOKUP($A48,[1]Data!$A$1:$AH$15000,13,0)</f>
        <v>26635</v>
      </c>
      <c r="BS48" s="14">
        <f>VLOOKUP($A48,[1]Data!$A$1:$AH$15000,14,0)</f>
        <v>64707</v>
      </c>
      <c r="BT48" s="14">
        <f>VLOOKUP($A48,[1]Data!$A$1:$AH$15000,15,0)</f>
        <v>18202</v>
      </c>
      <c r="BU48" s="14">
        <f>VLOOKUP($A48,[1]Data!$A$1:$AH$15000,16,0)</f>
        <v>131589</v>
      </c>
      <c r="BW48" s="14">
        <f>VLOOKUP($A48,[2]Data!$A$1:$AH$15000,26,0)</f>
        <v>0</v>
      </c>
      <c r="BX48" s="14">
        <f>VLOOKUP($A48,[2]Data!$A$1:$AH$15000,28,0)</f>
        <v>0</v>
      </c>
      <c r="BY48" s="14">
        <f>VLOOKUP($A48,[2]Data!$A$1:$AH$15000,24,0)</f>
        <v>2760</v>
      </c>
      <c r="BZ48" s="14">
        <f>VLOOKUP($A48,[2]Data!$A$1:$AH$15000,25,0)</f>
        <v>38740</v>
      </c>
      <c r="CA48" s="14">
        <f>VLOOKUP($A48,[2]Data!$A$1:$AH$15000,30,0)</f>
        <v>30728</v>
      </c>
      <c r="CB48" s="14">
        <f>VLOOKUP($A48,[2]Data!$A$1:$AH$15000,29,0)</f>
        <v>37978</v>
      </c>
      <c r="CD48" s="52">
        <f>VLOOKUP($A48,[4]Data!$A$1:$R$15000,2,0)</f>
        <v>992339</v>
      </c>
      <c r="CE48" s="14">
        <f>VLOOKUP($A48,[3]Data!$A$1:$K$15000,3,0)*$A$2</f>
        <v>2526200</v>
      </c>
      <c r="CF48" s="14">
        <f>VLOOKUP($A48,[3]Data!$A$1:$K$15000,7,0)*$A$2</f>
        <v>14800</v>
      </c>
      <c r="CG48" s="14">
        <f>VLOOKUP($A48,[3]Data!$A$1:$K$15000,8,0)*$A$2</f>
        <v>65000</v>
      </c>
      <c r="CH48" s="14">
        <f>VLOOKUP($A48,[3]Data!$A$1:$K$15000,2,0)*$A$2</f>
        <v>40400</v>
      </c>
      <c r="CJ48" s="14">
        <f>VLOOKUP($A48,[4]Data!$A$1:$R$15000,18,0)</f>
        <v>0</v>
      </c>
      <c r="CK48" s="14">
        <f>VLOOKUP($A48,[4]Data!$A$1:$R$15000,3,0)</f>
        <v>313866</v>
      </c>
      <c r="CL48" s="14">
        <f>VLOOKUP($A48,[4]Data!$A$1:$R$15000,4,0)</f>
        <v>14058</v>
      </c>
      <c r="CM48" s="14">
        <f>VLOOKUP($A48,[3]Data!$A$1:$K$15000,10,0)*$A$2</f>
        <v>338100</v>
      </c>
      <c r="CN48" s="52">
        <f>VLOOKUP($A48,[1]Data!$A$1:$AN$15000,34,0)</f>
        <v>88493</v>
      </c>
      <c r="CO48" s="52">
        <f>VLOOKUP($A48,[1]Data!$A$1:$AN$15000,35,0)</f>
        <v>527165</v>
      </c>
      <c r="CP48" s="52">
        <f>VLOOKUP($A48,[1]Data!$A$1:$AN$15000,36,0)</f>
        <v>668876</v>
      </c>
      <c r="CQ48" s="52">
        <f>VLOOKUP($A48,[1]Data!$A$1:$AN$15000,37,0)</f>
        <v>139392</v>
      </c>
      <c r="CR48" s="52">
        <f>VLOOKUP($A48,[1]Data!$A$1:$AN$15000,38,0)</f>
        <v>9626</v>
      </c>
      <c r="CS48" s="52">
        <f>VLOOKUP($A48,[1]Data!$A$1:$AN$15000,39,0)</f>
        <v>0</v>
      </c>
      <c r="CT48" s="52">
        <f>VLOOKUP($A48,[1]Data!$A$1:$AN$15000,40,0)</f>
        <v>167024</v>
      </c>
      <c r="CU48" s="52">
        <f>VLOOKUP($A48,[1]Data!$A$1:$BA$15000,41,0)</f>
        <v>0</v>
      </c>
      <c r="CV48" s="52">
        <f>VLOOKUP($A48,[1]Data!$A$1:$BA$15000,42,0)</f>
        <v>0</v>
      </c>
      <c r="CW48" s="52">
        <f>VLOOKUP($A48,[1]Data!$A$1:$BA$15000,43,0)</f>
        <v>10281</v>
      </c>
      <c r="CX48" s="52">
        <f>VLOOKUP($A48,[1]Data!$A$1:$BA$15000,44,0)</f>
        <v>33798</v>
      </c>
      <c r="CY48" s="52">
        <f>VLOOKUP($A48,[1]Data!$A$1:$BA$15000,45,0)</f>
        <v>53440</v>
      </c>
      <c r="CZ48" s="52">
        <f>VLOOKUP($A48,[1]Data!$A$1:$BA$15000,46,0)</f>
        <v>6670</v>
      </c>
      <c r="DA48" s="52">
        <f>VLOOKUP($A48,[1]Data!$A$1:$BA$15000,47,0)</f>
        <v>0</v>
      </c>
      <c r="DB48" s="52">
        <f>VLOOKUP($A48,[1]Data!$A$1:$BA$15000,48,0)</f>
        <v>68174</v>
      </c>
      <c r="DC48" s="52">
        <f>VLOOKUP($A48,[1]Data!$A$1:$BA$15000,53,0)</f>
        <v>-24875</v>
      </c>
      <c r="DD48" s="52">
        <f>VLOOKUP($A48,[4]Data!$A$1:$Z$15000,20,0)</f>
        <v>32723</v>
      </c>
      <c r="DE48" s="52">
        <f>VLOOKUP($A48,[4]Data!$A$1:$Z$15000,25,0)</f>
        <v>4633</v>
      </c>
      <c r="DF48" s="52">
        <f>VLOOKUP($A48,[4]Data!$A$1:$Z$15000,26,0)</f>
        <v>0</v>
      </c>
      <c r="DG48" s="52">
        <f>VLOOKUP($A48,[4]Data!$A$1:$Z$15000,21,0)</f>
        <v>0</v>
      </c>
      <c r="DH48" s="52">
        <f>VLOOKUP($A48,[4]Data!$A$1:$Z$15000,24,0)</f>
        <v>157542</v>
      </c>
      <c r="DI48" s="52">
        <f>VLOOKUP($A48,[7]Data!$A$1:$M$15000,4,0)</f>
        <v>331267</v>
      </c>
      <c r="DJ48" s="52">
        <f>VLOOKUP($A48,[7]Data!$A$1:$M$15000,12,0)</f>
        <v>52148</v>
      </c>
      <c r="DK48" s="52">
        <f>VLOOKUP($A48,[7]Data!$A$1:$M$15000,11,0)</f>
        <v>133352</v>
      </c>
      <c r="DL48" s="52">
        <f>VLOOKUP($A48,[7]Data!$A$1:$M$15000,5,0)</f>
        <v>124220</v>
      </c>
      <c r="DM48" s="52">
        <f>VLOOKUP($A48,[7]Data!$A$1:$M$15000,8,0)</f>
        <v>124610</v>
      </c>
      <c r="DN48" s="52">
        <f>VLOOKUP($A48,[7]Data!$A$1:$M$15000,6,0)</f>
        <v>6657</v>
      </c>
      <c r="DO48" s="52">
        <f>VLOOKUP($A48,[7]Data!$A$1:$M$15000,7,0)</f>
        <v>2005</v>
      </c>
      <c r="DP48" s="52">
        <f>VLOOKUP($A48,[7]Data!$A$1:$M$15000,9,0)</f>
        <v>18476</v>
      </c>
      <c r="DQ48" s="52">
        <f>VLOOKUP($A48,[7]Data!$A$1:$M$15000,3,0)</f>
        <v>0</v>
      </c>
      <c r="DR48" s="52">
        <f>VLOOKUP($A48,[7]Data!$A$1:$M$15000,10,0)</f>
        <v>190738</v>
      </c>
      <c r="DS48" s="52">
        <f>VLOOKUP($A48,[7]Data!$A$1:$M$15000,2,0)</f>
        <v>14050</v>
      </c>
      <c r="DT48" s="52">
        <f>VLOOKUP($A48,[7]Data!$A$1:$M$15000,13,0)</f>
        <v>0</v>
      </c>
      <c r="DU48" s="52">
        <f>VLOOKUP($A48,[8]data!$A$1:$M$15000,2,0)</f>
        <v>130600</v>
      </c>
      <c r="DV48" s="52">
        <f>VLOOKUP($A48,[8]data!$A$1:$M$15000,3,0)</f>
        <v>137500</v>
      </c>
      <c r="DW48" s="52">
        <f>VLOOKUP($A48,[8]data!$A$1:$M$15000,4,0)</f>
        <v>187118</v>
      </c>
      <c r="DX48" s="52">
        <f>VLOOKUP($A48,[8]data!$A$1:$M$15000,5,0)</f>
        <v>22969</v>
      </c>
      <c r="DY48" s="52">
        <f>VLOOKUP($A48,[8]data!$A$1:$M$15000,6,0)</f>
        <v>87987</v>
      </c>
      <c r="DZ48" s="52">
        <f>VLOOKUP($A48,[8]data!$A$1:$M$15000,7,0)</f>
        <v>126684</v>
      </c>
      <c r="EA48" s="52">
        <f>VLOOKUP($A48,[8]data!$A$1:$M$15000,8,0)</f>
        <v>62500</v>
      </c>
      <c r="EB48" s="52">
        <f>VLOOKUP($A48,[8]data!$A$1:$M$15000,9,0)</f>
        <v>372274</v>
      </c>
      <c r="EC48" s="52">
        <f>VLOOKUP($A48,[8]data!$A$1:$M$15000,10,0)</f>
        <v>0</v>
      </c>
      <c r="ED48" s="52">
        <f>VLOOKUP($A48,[8]data!$A$1:$Q$15000,11,0)</f>
        <v>6352</v>
      </c>
      <c r="EE48" s="52">
        <f>VLOOKUP($A48,[8]data!$A$1:$Q$15000,12,0)</f>
        <v>182669</v>
      </c>
      <c r="EF48" s="52">
        <f>VLOOKUP($A48,[8]data!$A$1:$Q$15000,13,0)</f>
        <v>135000</v>
      </c>
      <c r="EG48" s="52">
        <f>VLOOKUP($A48,[8]data!$A$1:$Q$15000,14,0)</f>
        <v>23700</v>
      </c>
      <c r="EH48" s="52">
        <f>VLOOKUP($A48,[8]data!$A$1:$Q$15000,15,0)</f>
        <v>107000</v>
      </c>
      <c r="EI48" s="52">
        <f>VLOOKUP($A48,[8]data!$A$1:$Q$15000,17,0)</f>
        <v>33049</v>
      </c>
      <c r="EJ48" s="52">
        <f>VLOOKUP($A48,[8]data!$A$1:$Q$15000,16,0)</f>
        <v>0</v>
      </c>
      <c r="EK48" s="52">
        <f>VLOOKUP($A48,[9]data!$A$1:$Q$15000,3,0)</f>
        <v>270000</v>
      </c>
      <c r="EL48" s="52">
        <f>VLOOKUP($A48,[9]data!$A$1:$Q$15000,4,0)</f>
        <v>58000</v>
      </c>
      <c r="EM48" s="52">
        <f>VLOOKUP($A48,[9]data!$A$1:$Q$15000,2,0)</f>
        <v>16000</v>
      </c>
      <c r="EN48" s="52">
        <f>VLOOKUP($A48,[9]data!$A$1:$Q$15000,11,0)</f>
        <v>65000</v>
      </c>
      <c r="EO48" s="52">
        <f>VLOOKUP($A48,[9]data!$A$1:$Q$15000,12,0)</f>
        <v>12000</v>
      </c>
      <c r="EP48" s="52"/>
      <c r="EQ48" s="52"/>
      <c r="ER48" s="52"/>
      <c r="ES48" s="52">
        <f>VLOOKUP($A48,[9]data!$A$1:$Q$15000,14,0)</f>
        <v>5000</v>
      </c>
      <c r="ET48" s="52">
        <f>VLOOKUP($A48,[9]data!$A$1:$Q$15000,13,0)</f>
        <v>0</v>
      </c>
      <c r="EU48" s="89">
        <f>VLOOKUP($A48,[4]Data!$A$1:$I$15000,8,0)</f>
        <v>132692</v>
      </c>
      <c r="EV48" s="1">
        <f>VLOOKUP($A48,[1]Data!$A$1:$BG$15000,59,0)</f>
        <v>52709</v>
      </c>
    </row>
    <row r="49" spans="1:152">
      <c r="A49" s="20">
        <v>36510</v>
      </c>
      <c r="B49" s="14">
        <f>VLOOKUP($A49,[1]Data!$A$1:$AG$15000,9,0)</f>
        <v>133885</v>
      </c>
      <c r="C49" s="14">
        <f>VLOOKUP($A49,[1]Data!$A$1:$AG$15000,10,0)</f>
        <v>395675</v>
      </c>
      <c r="D49" s="14">
        <f>VLOOKUP($A49,[1]Data!$A$1:$AG$15000,11,0)</f>
        <v>933108</v>
      </c>
      <c r="E49" s="14">
        <f>VLOOKUP($A49,[1]Data!$A$1:$AG$15000,12,0)</f>
        <v>429456</v>
      </c>
      <c r="F49" s="14">
        <f>VLOOKUP($A49,[2]Data!$A$1:$AF$15000,4,0)</f>
        <v>672952</v>
      </c>
      <c r="G49" s="14">
        <f>VLOOKUP($A49,[2]Data!$A$1:$AF$15000,2,0)</f>
        <v>55527</v>
      </c>
      <c r="H49" s="14">
        <f>VLOOKUP($A49,[2]Data!$A$1:$AF$15000,3,0)</f>
        <v>179561</v>
      </c>
      <c r="I49" s="14">
        <f>VLOOKUP($A49,[2]Data!$A$1:$AF$15000,6,0)</f>
        <v>15846</v>
      </c>
      <c r="J49" s="14">
        <f>VLOOKUP($A49,[3]Data!$A$1:$K$15000,4,0)*$A$2</f>
        <v>1735800</v>
      </c>
      <c r="K49" s="14">
        <f>VLOOKUP($A49,[3]Data!$A$1:$K$15000,6,0)*$A$2</f>
        <v>108700</v>
      </c>
      <c r="R49" s="14">
        <f>VLOOKUP($A49,[1]Data!$A$1:$AH$15000,4,0)</f>
        <v>2664117</v>
      </c>
      <c r="T49" s="14">
        <f>VLOOKUP($A49,[2]Data!$A$1:$AH$15000,34,0)</f>
        <v>680193</v>
      </c>
      <c r="V49" s="14">
        <f>VLOOKUP($A49,[2]Data!$A$1:$AH$15000,8,0)</f>
        <v>56532</v>
      </c>
      <c r="W49" s="14">
        <f>VLOOKUP($A49,[4]Data!$A$1:$AH$15000,19,0)</f>
        <v>43083</v>
      </c>
      <c r="X49" s="14">
        <f>VLOOKUP($A49,[2]Data!$A$1:$AH$15000,17,0)</f>
        <v>110319</v>
      </c>
      <c r="Y49" s="14">
        <f>VLOOKUP($A49,[1]Data!$A$1:$AH$15000,17,0)</f>
        <v>365938</v>
      </c>
      <c r="Z49" s="14">
        <f>VLOOKUP($A49,[2]Data!$A$1:$AH$15000,11,0)</f>
        <v>296393</v>
      </c>
      <c r="AA49" s="14">
        <f>VLOOKUP($A49,[1]Data!$A$1:$AH$15000,21,0)</f>
        <v>280569</v>
      </c>
      <c r="AB49" s="14">
        <f>VLOOKUP($A49,[2]Data!$A$1:$AH$15000,15,0)</f>
        <v>63633</v>
      </c>
      <c r="AC49" s="14">
        <f>VLOOKUP($A49,[1]Data!$A$1:$AH$15000,18,0)</f>
        <v>123473</v>
      </c>
      <c r="AD49" s="14">
        <f>VLOOKUP($A49,[2]Data!$A$1:$AH$15000,18,0)</f>
        <v>107931</v>
      </c>
      <c r="AE49" s="14">
        <f>VLOOKUP($A49,[1]Data!$A$1:$AH$15000,19,0)</f>
        <v>14670</v>
      </c>
      <c r="AF49" s="14">
        <f>VLOOKUP($A49,[2]Data!$A$1:$AH$15000,16,0)</f>
        <v>84818</v>
      </c>
      <c r="AG49" s="14">
        <f>VLOOKUP($A49,[1]Data!$A$1:$AH$15000,20,0)</f>
        <v>110258</v>
      </c>
      <c r="AH49" s="14">
        <f>VLOOKUP($A49,[2]Data!$A$1:$AH$15000,9,0)</f>
        <v>172497</v>
      </c>
      <c r="AI49" s="14">
        <f>VLOOKUP($A49,[1]Data!$A$1:$AH$15000,22,0)</f>
        <v>306759</v>
      </c>
      <c r="AJ49" s="14">
        <f>VLOOKUP($A49,[2]Data!$A$1:$AH$15000,10,0)</f>
        <v>34559</v>
      </c>
      <c r="AK49" s="14">
        <f>VLOOKUP($A49,[1]Data!$A$1:$AH$15000,23,0)</f>
        <v>69809</v>
      </c>
      <c r="AL49" s="14">
        <f>VLOOKUP($A49,[1]Data!$A$1:$AH$15000,24,0)</f>
        <v>900000</v>
      </c>
      <c r="AM49" s="14">
        <f>VLOOKUP($A49,[4]Data!$A$1:$R$15000,9,0)</f>
        <v>217653</v>
      </c>
      <c r="BA49" s="14">
        <f>VLOOKUP($A49,[1]Data!$A$1:$AH$15000,2,0)</f>
        <v>160254</v>
      </c>
      <c r="BC49" s="14">
        <f>VLOOKUP($A49,[2]Data!$A$1:$AH$15000,20,0)</f>
        <v>0</v>
      </c>
      <c r="BD49" s="14">
        <f>VLOOKUP($A49,[2]Data!$A$1:$AH$15000,21,0)</f>
        <v>43414</v>
      </c>
      <c r="BE49" s="14">
        <f>VLOOKUP($A49,[2]Data!$A$1:$AH$15000,22,0)</f>
        <v>10000</v>
      </c>
      <c r="BF49" s="14">
        <f>VLOOKUP($A49,[2]Data!$A$1:$AH$15000,19,0)</f>
        <v>0</v>
      </c>
      <c r="BH49" s="14">
        <f>VLOOKUP($A49,[1]Data!$A$1:$AH$15000,3,0)</f>
        <v>366709</v>
      </c>
      <c r="BI49" s="14">
        <f>VLOOKUP($A49,[1]Data!$A$1:$AH$15000,7,0)</f>
        <v>1105556</v>
      </c>
      <c r="BJ49" s="14">
        <f>VLOOKUP($A49,[1]Data!$A$1:$AH$15000,8,0)</f>
        <v>0</v>
      </c>
      <c r="BR49" s="14">
        <f>VLOOKUP($A49,[1]Data!$A$1:$AH$15000,13,0)</f>
        <v>26785</v>
      </c>
      <c r="BS49" s="14">
        <f>VLOOKUP($A49,[1]Data!$A$1:$AH$15000,14,0)</f>
        <v>59083</v>
      </c>
      <c r="BT49" s="14">
        <f>VLOOKUP($A49,[1]Data!$A$1:$AH$15000,15,0)</f>
        <v>37821</v>
      </c>
      <c r="BU49" s="14">
        <f>VLOOKUP($A49,[1]Data!$A$1:$AH$15000,16,0)</f>
        <v>159191</v>
      </c>
      <c r="BW49" s="14">
        <f>VLOOKUP($A49,[2]Data!$A$1:$AH$15000,26,0)</f>
        <v>0</v>
      </c>
      <c r="BX49" s="14">
        <f>VLOOKUP($A49,[2]Data!$A$1:$AH$15000,28,0)</f>
        <v>0</v>
      </c>
      <c r="BY49" s="14">
        <f>VLOOKUP($A49,[2]Data!$A$1:$AH$15000,24,0)</f>
        <v>1296</v>
      </c>
      <c r="BZ49" s="14">
        <f>VLOOKUP($A49,[2]Data!$A$1:$AH$15000,25,0)</f>
        <v>25438</v>
      </c>
      <c r="CA49" s="14">
        <f>VLOOKUP($A49,[2]Data!$A$1:$AH$15000,30,0)</f>
        <v>56254</v>
      </c>
      <c r="CB49" s="14">
        <f>VLOOKUP($A49,[2]Data!$A$1:$AH$15000,29,0)</f>
        <v>39776</v>
      </c>
      <c r="CD49" s="52">
        <f>VLOOKUP($A49,[4]Data!$A$1:$R$15000,2,0)</f>
        <v>915289</v>
      </c>
      <c r="CE49" s="14">
        <f>VLOOKUP($A49,[3]Data!$A$1:$K$15000,3,0)*$A$2</f>
        <v>2537100</v>
      </c>
      <c r="CF49" s="14">
        <f>VLOOKUP($A49,[3]Data!$A$1:$K$15000,7,0)*$A$2</f>
        <v>14800</v>
      </c>
      <c r="CG49" s="14">
        <f>VLOOKUP($A49,[3]Data!$A$1:$K$15000,8,0)*$A$2</f>
        <v>65000</v>
      </c>
      <c r="CH49" s="14">
        <f>VLOOKUP($A49,[3]Data!$A$1:$K$15000,2,0)*$A$2</f>
        <v>40400</v>
      </c>
      <c r="CJ49" s="14">
        <f>VLOOKUP($A49,[4]Data!$A$1:$R$15000,18,0)</f>
        <v>0</v>
      </c>
      <c r="CK49" s="14">
        <f>VLOOKUP($A49,[4]Data!$A$1:$R$15000,3,0)</f>
        <v>321991</v>
      </c>
      <c r="CL49" s="14">
        <f>VLOOKUP($A49,[4]Data!$A$1:$R$15000,4,0)</f>
        <v>4000</v>
      </c>
      <c r="CM49" s="14">
        <f>VLOOKUP($A49,[3]Data!$A$1:$K$15000,10,0)*$A$2</f>
        <v>316000</v>
      </c>
      <c r="CN49" s="52">
        <f>VLOOKUP($A49,[1]Data!$A$1:$AN$15000,34,0)</f>
        <v>98327</v>
      </c>
      <c r="CO49" s="52">
        <f>VLOOKUP($A49,[1]Data!$A$1:$AN$15000,35,0)</f>
        <v>527589</v>
      </c>
      <c r="CP49" s="52">
        <f>VLOOKUP($A49,[1]Data!$A$1:$AN$15000,36,0)</f>
        <v>675009</v>
      </c>
      <c r="CQ49" s="52">
        <f>VLOOKUP($A49,[1]Data!$A$1:$AN$15000,37,0)</f>
        <v>152215</v>
      </c>
      <c r="CR49" s="52">
        <f>VLOOKUP($A49,[1]Data!$A$1:$AN$15000,38,0)</f>
        <v>15324</v>
      </c>
      <c r="CS49" s="52">
        <f>VLOOKUP($A49,[1]Data!$A$1:$AN$15000,39,0)</f>
        <v>0</v>
      </c>
      <c r="CT49" s="52">
        <f>VLOOKUP($A49,[1]Data!$A$1:$AN$15000,40,0)</f>
        <v>165543</v>
      </c>
      <c r="CU49" s="52">
        <f>VLOOKUP($A49,[1]Data!$A$1:$BA$15000,41,0)</f>
        <v>0</v>
      </c>
      <c r="CV49" s="52">
        <f>VLOOKUP($A49,[1]Data!$A$1:$BA$15000,42,0)</f>
        <v>0</v>
      </c>
      <c r="CW49" s="52">
        <f>VLOOKUP($A49,[1]Data!$A$1:$BA$15000,43,0)</f>
        <v>10269</v>
      </c>
      <c r="CX49" s="52">
        <f>VLOOKUP($A49,[1]Data!$A$1:$BA$15000,44,0)</f>
        <v>32979</v>
      </c>
      <c r="CY49" s="52">
        <f>VLOOKUP($A49,[1]Data!$A$1:$BA$15000,45,0)</f>
        <v>53440</v>
      </c>
      <c r="CZ49" s="52">
        <f>VLOOKUP($A49,[1]Data!$A$1:$BA$15000,46,0)</f>
        <v>6670</v>
      </c>
      <c r="DA49" s="52">
        <f>VLOOKUP($A49,[1]Data!$A$1:$BA$15000,47,0)</f>
        <v>0</v>
      </c>
      <c r="DB49" s="52">
        <f>VLOOKUP($A49,[1]Data!$A$1:$BA$15000,48,0)</f>
        <v>109127</v>
      </c>
      <c r="DC49" s="52">
        <f>VLOOKUP($A49,[1]Data!$A$1:$BA$15000,53,0)</f>
        <v>-24875</v>
      </c>
      <c r="DD49" s="52">
        <f>VLOOKUP($A49,[4]Data!$A$1:$Z$15000,20,0)</f>
        <v>49052</v>
      </c>
      <c r="DE49" s="52">
        <f>VLOOKUP($A49,[4]Data!$A$1:$Z$15000,25,0)</f>
        <v>22535</v>
      </c>
      <c r="DF49" s="52">
        <f>VLOOKUP($A49,[4]Data!$A$1:$Z$15000,26,0)</f>
        <v>0</v>
      </c>
      <c r="DG49" s="52">
        <f>VLOOKUP($A49,[4]Data!$A$1:$Z$15000,21,0)</f>
        <v>0</v>
      </c>
      <c r="DH49" s="52">
        <f>VLOOKUP($A49,[4]Data!$A$1:$Z$15000,24,0)</f>
        <v>189148</v>
      </c>
      <c r="DI49" s="52">
        <f>VLOOKUP($A49,[7]Data!$A$1:$M$15000,4,0)</f>
        <v>337139</v>
      </c>
      <c r="DJ49" s="52">
        <f>VLOOKUP($A49,[7]Data!$A$1:$M$15000,12,0)</f>
        <v>54685</v>
      </c>
      <c r="DK49" s="52">
        <f>VLOOKUP($A49,[7]Data!$A$1:$M$15000,11,0)</f>
        <v>129629</v>
      </c>
      <c r="DL49" s="52">
        <f>VLOOKUP($A49,[7]Data!$A$1:$M$15000,5,0)</f>
        <v>133550</v>
      </c>
      <c r="DM49" s="52">
        <f>VLOOKUP($A49,[7]Data!$A$1:$M$15000,8,0)</f>
        <v>104911</v>
      </c>
      <c r="DN49" s="52">
        <f>VLOOKUP($A49,[7]Data!$A$1:$M$15000,6,0)</f>
        <v>6663</v>
      </c>
      <c r="DO49" s="52">
        <f>VLOOKUP($A49,[7]Data!$A$1:$M$15000,7,0)</f>
        <v>36496</v>
      </c>
      <c r="DP49" s="52">
        <f>VLOOKUP($A49,[7]Data!$A$1:$M$15000,9,0)</f>
        <v>9340</v>
      </c>
      <c r="DQ49" s="52">
        <f>VLOOKUP($A49,[7]Data!$A$1:$M$15000,3,0)</f>
        <v>0</v>
      </c>
      <c r="DR49" s="52">
        <f>VLOOKUP($A49,[7]Data!$A$1:$M$15000,10,0)</f>
        <v>192487</v>
      </c>
      <c r="DS49" s="52">
        <f>VLOOKUP($A49,[7]Data!$A$1:$M$15000,2,0)</f>
        <v>14064</v>
      </c>
      <c r="DT49" s="52">
        <f>VLOOKUP($A49,[7]Data!$A$1:$M$15000,13,0)</f>
        <v>0</v>
      </c>
      <c r="DU49" s="52">
        <f>VLOOKUP($A49,[8]data!$A$1:$M$15000,2,0)</f>
        <v>130600</v>
      </c>
      <c r="DV49" s="52">
        <f>VLOOKUP($A49,[8]data!$A$1:$M$15000,3,0)</f>
        <v>136632</v>
      </c>
      <c r="DW49" s="52">
        <f>VLOOKUP($A49,[8]data!$A$1:$M$15000,4,0)</f>
        <v>187118</v>
      </c>
      <c r="DX49" s="52">
        <f>VLOOKUP($A49,[8]data!$A$1:$M$15000,5,0)</f>
        <v>20266</v>
      </c>
      <c r="DY49" s="52">
        <f>VLOOKUP($A49,[8]data!$A$1:$M$15000,6,0)</f>
        <v>84161</v>
      </c>
      <c r="DZ49" s="52">
        <f>VLOOKUP($A49,[8]data!$A$1:$M$15000,7,0)</f>
        <v>111634</v>
      </c>
      <c r="EA49" s="52">
        <f>VLOOKUP($A49,[8]data!$A$1:$M$15000,8,0)</f>
        <v>63500</v>
      </c>
      <c r="EB49" s="52">
        <f>VLOOKUP($A49,[8]data!$A$1:$M$15000,9,0)</f>
        <v>403600</v>
      </c>
      <c r="EC49" s="52">
        <f>VLOOKUP($A49,[8]data!$A$1:$M$15000,10,0)</f>
        <v>0</v>
      </c>
      <c r="ED49" s="52">
        <f>VLOOKUP($A49,[8]data!$A$1:$Q$15000,11,0)</f>
        <v>6352</v>
      </c>
      <c r="EE49" s="52">
        <f>VLOOKUP($A49,[8]data!$A$1:$Q$15000,12,0)</f>
        <v>173817</v>
      </c>
      <c r="EF49" s="52">
        <f>VLOOKUP($A49,[8]data!$A$1:$Q$15000,13,0)</f>
        <v>128636</v>
      </c>
      <c r="EG49" s="52">
        <f>VLOOKUP($A49,[8]data!$A$1:$Q$15000,14,0)</f>
        <v>23700</v>
      </c>
      <c r="EH49" s="52">
        <f>VLOOKUP($A49,[8]data!$A$1:$Q$15000,15,0)</f>
        <v>107000</v>
      </c>
      <c r="EI49" s="52">
        <f>VLOOKUP($A49,[8]data!$A$1:$Q$15000,17,0)</f>
        <v>12660</v>
      </c>
      <c r="EJ49" s="52">
        <f>VLOOKUP($A49,[8]data!$A$1:$Q$15000,16,0)</f>
        <v>33964</v>
      </c>
      <c r="EK49" s="52">
        <f>VLOOKUP($A49,[9]data!$A$1:$Q$15000,3,0)</f>
        <v>270000</v>
      </c>
      <c r="EL49" s="52">
        <f>VLOOKUP($A49,[9]data!$A$1:$Q$15000,4,0)</f>
        <v>58000</v>
      </c>
      <c r="EM49" s="52">
        <f>VLOOKUP($A49,[9]data!$A$1:$Q$15000,2,0)</f>
        <v>19000</v>
      </c>
      <c r="EN49" s="52">
        <f>VLOOKUP($A49,[9]data!$A$1:$Q$15000,11,0)</f>
        <v>66000</v>
      </c>
      <c r="EO49" s="52">
        <f>VLOOKUP($A49,[9]data!$A$1:$Q$15000,12,0)</f>
        <v>17000</v>
      </c>
      <c r="EP49" s="52"/>
      <c r="EQ49" s="52"/>
      <c r="ER49" s="52"/>
      <c r="ES49" s="52">
        <f>VLOOKUP($A49,[9]data!$A$1:$Q$15000,14,0)</f>
        <v>18000</v>
      </c>
      <c r="ET49" s="52">
        <f>VLOOKUP($A49,[9]data!$A$1:$Q$15000,13,0)</f>
        <v>0</v>
      </c>
      <c r="EU49" s="89">
        <f>VLOOKUP($A49,[4]Data!$A$1:$I$15000,8,0)</f>
        <v>139797</v>
      </c>
      <c r="EV49" s="1">
        <f>VLOOKUP($A49,[1]Data!$A$1:$BG$15000,59,0)</f>
        <v>0</v>
      </c>
    </row>
    <row r="50" spans="1:152">
      <c r="A50" s="20">
        <v>36511</v>
      </c>
      <c r="B50" s="14">
        <f>VLOOKUP($A50,[1]Data!$A$1:$AG$15000,9,0)</f>
        <v>139176</v>
      </c>
      <c r="C50" s="14">
        <f>VLOOKUP($A50,[1]Data!$A$1:$AG$15000,10,0)</f>
        <v>435241</v>
      </c>
      <c r="D50" s="14">
        <f>VLOOKUP($A50,[1]Data!$A$1:$AG$15000,11,0)</f>
        <v>949132</v>
      </c>
      <c r="E50" s="14">
        <f>VLOOKUP($A50,[1]Data!$A$1:$AG$15000,12,0)</f>
        <v>398062</v>
      </c>
      <c r="F50" s="14">
        <f>VLOOKUP($A50,[2]Data!$A$1:$AF$15000,4,0)</f>
        <v>719000</v>
      </c>
      <c r="G50" s="14">
        <f>VLOOKUP($A50,[2]Data!$A$1:$AF$15000,2,0)</f>
        <v>55527</v>
      </c>
      <c r="H50" s="14">
        <f>VLOOKUP($A50,[2]Data!$A$1:$AF$15000,3,0)</f>
        <v>179561</v>
      </c>
      <c r="I50" s="14">
        <f>VLOOKUP($A50,[2]Data!$A$1:$AF$15000,6,0)</f>
        <v>15846</v>
      </c>
      <c r="J50" s="14">
        <f>VLOOKUP($A50,[3]Data!$A$1:$K$15000,4,0)*$A$2</f>
        <v>1775000</v>
      </c>
      <c r="K50" s="14">
        <f>VLOOKUP($A50,[3]Data!$A$1:$K$15000,6,0)*$A$2</f>
        <v>81700</v>
      </c>
      <c r="R50" s="14">
        <f>VLOOKUP($A50,[1]Data!$A$1:$AH$15000,4,0)</f>
        <v>2712381</v>
      </c>
      <c r="T50" s="14">
        <f>VLOOKUP($A50,[2]Data!$A$1:$AH$15000,34,0)</f>
        <v>680193</v>
      </c>
      <c r="V50" s="14">
        <f>VLOOKUP($A50,[2]Data!$A$1:$AH$15000,8,0)</f>
        <v>56532</v>
      </c>
      <c r="W50" s="14">
        <f>VLOOKUP($A50,[4]Data!$A$1:$AH$15000,19,0)</f>
        <v>40320</v>
      </c>
      <c r="X50" s="14">
        <f>VLOOKUP($A50,[2]Data!$A$1:$AH$15000,17,0)</f>
        <v>110319</v>
      </c>
      <c r="Y50" s="14">
        <f>VLOOKUP($A50,[1]Data!$A$1:$AH$15000,17,0)</f>
        <v>347747</v>
      </c>
      <c r="Z50" s="14">
        <f>VLOOKUP($A50,[2]Data!$A$1:$AH$15000,11,0)</f>
        <v>296393</v>
      </c>
      <c r="AA50" s="14">
        <f>VLOOKUP($A50,[1]Data!$A$1:$AH$15000,21,0)</f>
        <v>284471</v>
      </c>
      <c r="AB50" s="14">
        <f>VLOOKUP($A50,[2]Data!$A$1:$AH$15000,15,0)</f>
        <v>63633</v>
      </c>
      <c r="AC50" s="14">
        <f>VLOOKUP($A50,[1]Data!$A$1:$AH$15000,18,0)</f>
        <v>131301</v>
      </c>
      <c r="AD50" s="14">
        <f>VLOOKUP($A50,[2]Data!$A$1:$AH$15000,18,0)</f>
        <v>107931</v>
      </c>
      <c r="AE50" s="14">
        <f>VLOOKUP($A50,[1]Data!$A$1:$AH$15000,19,0)</f>
        <v>21147</v>
      </c>
      <c r="AF50" s="14">
        <f>VLOOKUP($A50,[2]Data!$A$1:$AH$15000,16,0)</f>
        <v>84818</v>
      </c>
      <c r="AG50" s="14">
        <f>VLOOKUP($A50,[1]Data!$A$1:$AH$15000,20,0)</f>
        <v>120191</v>
      </c>
      <c r="AH50" s="14">
        <f>VLOOKUP($A50,[2]Data!$A$1:$AH$15000,9,0)</f>
        <v>172497</v>
      </c>
      <c r="AI50" s="14">
        <f>VLOOKUP($A50,[1]Data!$A$1:$AH$15000,22,0)</f>
        <v>358098</v>
      </c>
      <c r="AJ50" s="14">
        <f>VLOOKUP($A50,[2]Data!$A$1:$AH$15000,10,0)</f>
        <v>34559</v>
      </c>
      <c r="AK50" s="14">
        <f>VLOOKUP($A50,[1]Data!$A$1:$AH$15000,23,0)</f>
        <v>69317</v>
      </c>
      <c r="AL50" s="14">
        <f>VLOOKUP($A50,[1]Data!$A$1:$AH$15000,24,0)</f>
        <v>895608</v>
      </c>
      <c r="AM50" s="14">
        <f>VLOOKUP($A50,[4]Data!$A$1:$R$15000,9,0)</f>
        <v>204846</v>
      </c>
      <c r="BA50" s="14">
        <f>VLOOKUP($A50,[1]Data!$A$1:$AH$15000,2,0)</f>
        <v>193334</v>
      </c>
      <c r="BC50" s="14">
        <f>VLOOKUP($A50,[2]Data!$A$1:$AH$15000,20,0)</f>
        <v>0</v>
      </c>
      <c r="BD50" s="14">
        <f>VLOOKUP($A50,[2]Data!$A$1:$AH$15000,21,0)</f>
        <v>43414</v>
      </c>
      <c r="BE50" s="14">
        <f>VLOOKUP($A50,[2]Data!$A$1:$AH$15000,22,0)</f>
        <v>10000</v>
      </c>
      <c r="BF50" s="14">
        <f>VLOOKUP($A50,[2]Data!$A$1:$AH$15000,19,0)</f>
        <v>0</v>
      </c>
      <c r="BH50" s="14">
        <f>VLOOKUP($A50,[1]Data!$A$1:$AH$15000,3,0)</f>
        <v>336497</v>
      </c>
      <c r="BI50" s="14">
        <f>VLOOKUP($A50,[1]Data!$A$1:$AH$15000,7,0)</f>
        <v>972089</v>
      </c>
      <c r="BJ50" s="14">
        <f>VLOOKUP($A50,[1]Data!$A$1:$AH$15000,8,0)</f>
        <v>0</v>
      </c>
      <c r="BR50" s="14">
        <f>VLOOKUP($A50,[1]Data!$A$1:$AH$15000,13,0)</f>
        <v>102578</v>
      </c>
      <c r="BS50" s="14">
        <f>VLOOKUP($A50,[1]Data!$A$1:$AH$15000,14,0)</f>
        <v>51975</v>
      </c>
      <c r="BT50" s="14">
        <f>VLOOKUP($A50,[1]Data!$A$1:$AH$15000,15,0)</f>
        <v>47051</v>
      </c>
      <c r="BU50" s="14">
        <f>VLOOKUP($A50,[1]Data!$A$1:$AH$15000,16,0)</f>
        <v>169200</v>
      </c>
      <c r="BW50" s="14">
        <f>VLOOKUP($A50,[2]Data!$A$1:$AH$15000,26,0)</f>
        <v>0</v>
      </c>
      <c r="BX50" s="14">
        <f>VLOOKUP($A50,[2]Data!$A$1:$AH$15000,28,0)</f>
        <v>0</v>
      </c>
      <c r="BY50" s="14">
        <f>VLOOKUP($A50,[2]Data!$A$1:$AH$15000,24,0)</f>
        <v>1296</v>
      </c>
      <c r="BZ50" s="14">
        <f>VLOOKUP($A50,[2]Data!$A$1:$AH$15000,25,0)</f>
        <v>25438</v>
      </c>
      <c r="CA50" s="14">
        <f>VLOOKUP($A50,[2]Data!$A$1:$AH$15000,30,0)</f>
        <v>56254</v>
      </c>
      <c r="CB50" s="14">
        <f>VLOOKUP($A50,[2]Data!$A$1:$AH$15000,29,0)</f>
        <v>39776</v>
      </c>
      <c r="CD50" s="52">
        <f>VLOOKUP($A50,[4]Data!$A$1:$R$15000,2,0)</f>
        <v>935244</v>
      </c>
      <c r="CE50" s="14">
        <f>VLOOKUP($A50,[3]Data!$A$1:$K$15000,3,0)*$A$2</f>
        <v>2513600</v>
      </c>
      <c r="CF50" s="14">
        <f>VLOOKUP($A50,[3]Data!$A$1:$K$15000,7,0)*$A$2</f>
        <v>24600</v>
      </c>
      <c r="CG50" s="14">
        <f>VLOOKUP($A50,[3]Data!$A$1:$K$15000,8,0)*$A$2</f>
        <v>65000</v>
      </c>
      <c r="CH50" s="14">
        <f>VLOOKUP($A50,[3]Data!$A$1:$K$15000,2,0)*$A$2</f>
        <v>40400</v>
      </c>
      <c r="CJ50" s="14">
        <f>VLOOKUP($A50,[4]Data!$A$1:$R$15000,18,0)</f>
        <v>4958</v>
      </c>
      <c r="CK50" s="14">
        <f>VLOOKUP($A50,[4]Data!$A$1:$R$15000,3,0)</f>
        <v>274043</v>
      </c>
      <c r="CL50" s="14">
        <f>VLOOKUP($A50,[4]Data!$A$1:$R$15000,4,0)</f>
        <v>9309</v>
      </c>
      <c r="CM50" s="14">
        <f>VLOOKUP($A50,[3]Data!$A$1:$K$15000,10,0)*$A$2</f>
        <v>263000</v>
      </c>
      <c r="CN50" s="52">
        <f>VLOOKUP($A50,[1]Data!$A$1:$AN$15000,34,0)</f>
        <v>98323</v>
      </c>
      <c r="CO50" s="52">
        <f>VLOOKUP($A50,[1]Data!$A$1:$AN$15000,35,0)</f>
        <v>537716</v>
      </c>
      <c r="CP50" s="52">
        <f>VLOOKUP($A50,[1]Data!$A$1:$AN$15000,36,0)</f>
        <v>675009</v>
      </c>
      <c r="CQ50" s="52">
        <f>VLOOKUP($A50,[1]Data!$A$1:$AN$15000,37,0)</f>
        <v>151412</v>
      </c>
      <c r="CR50" s="52">
        <f>VLOOKUP($A50,[1]Data!$A$1:$AN$15000,38,0)</f>
        <v>10805</v>
      </c>
      <c r="CS50" s="52">
        <f>VLOOKUP($A50,[1]Data!$A$1:$AN$15000,39,0)</f>
        <v>0</v>
      </c>
      <c r="CT50" s="52">
        <f>VLOOKUP($A50,[1]Data!$A$1:$AN$15000,40,0)</f>
        <v>180598</v>
      </c>
      <c r="CU50" s="52">
        <f>VLOOKUP($A50,[1]Data!$A$1:$BA$15000,41,0)</f>
        <v>0</v>
      </c>
      <c r="CV50" s="52">
        <f>VLOOKUP($A50,[1]Data!$A$1:$BA$15000,42,0)</f>
        <v>3052</v>
      </c>
      <c r="CW50" s="52">
        <f>VLOOKUP($A50,[1]Data!$A$1:$BA$15000,43,0)</f>
        <v>10269</v>
      </c>
      <c r="CX50" s="52">
        <f>VLOOKUP($A50,[1]Data!$A$1:$BA$15000,44,0)</f>
        <v>29270</v>
      </c>
      <c r="CY50" s="52">
        <f>VLOOKUP($A50,[1]Data!$A$1:$BA$15000,45,0)</f>
        <v>53440</v>
      </c>
      <c r="CZ50" s="52">
        <f>VLOOKUP($A50,[1]Data!$A$1:$BA$15000,46,0)</f>
        <v>6670</v>
      </c>
      <c r="DA50" s="52">
        <f>VLOOKUP($A50,[1]Data!$A$1:$BA$15000,47,0)</f>
        <v>22722</v>
      </c>
      <c r="DB50" s="52">
        <f>VLOOKUP($A50,[1]Data!$A$1:$BA$15000,48,0)</f>
        <v>131613</v>
      </c>
      <c r="DC50" s="52">
        <f>VLOOKUP($A50,[1]Data!$A$1:$BA$15000,53,0)</f>
        <v>-24875</v>
      </c>
      <c r="DD50" s="52">
        <f>VLOOKUP($A50,[4]Data!$A$1:$Z$15000,20,0)</f>
        <v>53871</v>
      </c>
      <c r="DE50" s="52">
        <f>VLOOKUP($A50,[4]Data!$A$1:$Z$15000,25,0)</f>
        <v>10000</v>
      </c>
      <c r="DF50" s="52">
        <f>VLOOKUP($A50,[4]Data!$A$1:$Z$15000,26,0)</f>
        <v>0</v>
      </c>
      <c r="DG50" s="52">
        <f>VLOOKUP($A50,[4]Data!$A$1:$Z$15000,21,0)</f>
        <v>0</v>
      </c>
      <c r="DH50" s="52">
        <f>VLOOKUP($A50,[4]Data!$A$1:$Z$15000,24,0)</f>
        <v>181294</v>
      </c>
      <c r="DI50" s="52">
        <f>VLOOKUP($A50,[7]Data!$A$1:$M$15000,4,0)</f>
        <v>337793</v>
      </c>
      <c r="DJ50" s="52">
        <f>VLOOKUP($A50,[7]Data!$A$1:$M$15000,12,0)</f>
        <v>69035</v>
      </c>
      <c r="DK50" s="52">
        <f>VLOOKUP($A50,[7]Data!$A$1:$M$15000,11,0)</f>
        <v>134617</v>
      </c>
      <c r="DL50" s="52">
        <f>VLOOKUP($A50,[7]Data!$A$1:$M$15000,5,0)</f>
        <v>133550</v>
      </c>
      <c r="DM50" s="52">
        <f>VLOOKUP($A50,[7]Data!$A$1:$M$15000,8,0)</f>
        <v>108954</v>
      </c>
      <c r="DN50" s="52">
        <f>VLOOKUP($A50,[7]Data!$A$1:$M$15000,6,0)</f>
        <v>6682</v>
      </c>
      <c r="DO50" s="52">
        <f>VLOOKUP($A50,[7]Data!$A$1:$M$15000,7,0)</f>
        <v>50045</v>
      </c>
      <c r="DP50" s="52">
        <f>VLOOKUP($A50,[7]Data!$A$1:$M$15000,9,0)</f>
        <v>9945</v>
      </c>
      <c r="DQ50" s="52">
        <f>VLOOKUP($A50,[7]Data!$A$1:$M$15000,3,0)</f>
        <v>0</v>
      </c>
      <c r="DR50" s="52">
        <f>VLOOKUP($A50,[7]Data!$A$1:$M$15000,10,0)</f>
        <v>186141</v>
      </c>
      <c r="DS50" s="52">
        <f>VLOOKUP($A50,[7]Data!$A$1:$M$15000,2,0)</f>
        <v>14104</v>
      </c>
      <c r="DT50" s="52">
        <f>VLOOKUP($A50,[7]Data!$A$1:$M$15000,13,0)</f>
        <v>0</v>
      </c>
      <c r="DU50" s="52">
        <f>VLOOKUP($A50,[8]data!$A$1:$M$15000,2,0)</f>
        <v>130600</v>
      </c>
      <c r="DV50" s="52">
        <f>VLOOKUP($A50,[8]data!$A$1:$M$15000,3,0)</f>
        <v>137500</v>
      </c>
      <c r="DW50" s="52">
        <f>VLOOKUP($A50,[8]data!$A$1:$M$15000,4,0)</f>
        <v>187118</v>
      </c>
      <c r="DX50" s="52">
        <f>VLOOKUP($A50,[8]data!$A$1:$M$15000,5,0)</f>
        <v>18778</v>
      </c>
      <c r="DY50" s="52">
        <f>VLOOKUP($A50,[8]data!$A$1:$M$15000,6,0)</f>
        <v>86977</v>
      </c>
      <c r="DZ50" s="52">
        <f>VLOOKUP($A50,[8]data!$A$1:$M$15000,7,0)</f>
        <v>113241</v>
      </c>
      <c r="EA50" s="52">
        <f>VLOOKUP($A50,[8]data!$A$1:$M$15000,8,0)</f>
        <v>68500</v>
      </c>
      <c r="EB50" s="52">
        <f>VLOOKUP($A50,[8]data!$A$1:$M$15000,9,0)</f>
        <v>386738</v>
      </c>
      <c r="EC50" s="52">
        <f>VLOOKUP($A50,[8]data!$A$1:$M$15000,10,0)</f>
        <v>0</v>
      </c>
      <c r="ED50" s="52">
        <f>VLOOKUP($A50,[8]data!$A$1:$Q$15000,11,0)</f>
        <v>6352</v>
      </c>
      <c r="EE50" s="52">
        <f>VLOOKUP($A50,[8]data!$A$1:$Q$15000,12,0)</f>
        <v>148348</v>
      </c>
      <c r="EF50" s="52">
        <f>VLOOKUP($A50,[8]data!$A$1:$Q$15000,13,0)</f>
        <v>135000</v>
      </c>
      <c r="EG50" s="52">
        <f>VLOOKUP($A50,[8]data!$A$1:$Q$15000,14,0)</f>
        <v>23700</v>
      </c>
      <c r="EH50" s="52">
        <f>VLOOKUP($A50,[8]data!$A$1:$Q$15000,15,0)</f>
        <v>107000</v>
      </c>
      <c r="EI50" s="52">
        <f>VLOOKUP($A50,[8]data!$A$1:$Q$15000,17,0)</f>
        <v>17495</v>
      </c>
      <c r="EJ50" s="52">
        <f>VLOOKUP($A50,[8]data!$A$1:$Q$15000,16,0)</f>
        <v>48701</v>
      </c>
      <c r="EK50" s="52">
        <f>VLOOKUP($A50,[9]data!$A$1:$Q$15000,3,0)</f>
        <v>270000</v>
      </c>
      <c r="EL50" s="52">
        <f>VLOOKUP($A50,[9]data!$A$1:$Q$15000,4,0)</f>
        <v>58000</v>
      </c>
      <c r="EM50" s="52">
        <f>VLOOKUP($A50,[9]data!$A$1:$Q$15000,2,0)</f>
        <v>7000</v>
      </c>
      <c r="EN50" s="52">
        <f>VLOOKUP($A50,[9]data!$A$1:$Q$15000,11,0)</f>
        <v>60000</v>
      </c>
      <c r="EO50" s="52">
        <f>VLOOKUP($A50,[9]data!$A$1:$Q$15000,12,0)</f>
        <v>14000</v>
      </c>
      <c r="EP50" s="52"/>
      <c r="EQ50" s="52"/>
      <c r="ER50" s="52"/>
      <c r="ES50" s="52">
        <f>VLOOKUP($A50,[9]data!$A$1:$Q$15000,14,0)</f>
        <v>10000</v>
      </c>
      <c r="ET50" s="52">
        <f>VLOOKUP($A50,[9]data!$A$1:$Q$15000,13,0)</f>
        <v>0</v>
      </c>
      <c r="EU50" s="89">
        <f>VLOOKUP($A50,[4]Data!$A$1:$I$15000,8,0)</f>
        <v>135680</v>
      </c>
      <c r="EV50" s="1">
        <f>VLOOKUP($A50,[1]Data!$A$1:$BG$15000,59,0)</f>
        <v>0</v>
      </c>
    </row>
    <row r="51" spans="1:152">
      <c r="A51" s="20">
        <v>36512</v>
      </c>
      <c r="B51" s="14">
        <f>VLOOKUP($A51,[1]Data!$A$1:$AG$15000,9,0)</f>
        <v>166874</v>
      </c>
      <c r="C51" s="14">
        <f>VLOOKUP($A51,[1]Data!$A$1:$AG$15000,10,0)</f>
        <v>347422</v>
      </c>
      <c r="D51" s="14">
        <f>VLOOKUP($A51,[1]Data!$A$1:$AG$15000,11,0)</f>
        <v>886025</v>
      </c>
      <c r="E51" s="14">
        <f>VLOOKUP($A51,[1]Data!$A$1:$AG$15000,12,0)</f>
        <v>493957</v>
      </c>
      <c r="F51" s="14">
        <f>VLOOKUP($A51,[2]Data!$A$1:$AF$15000,4,0)</f>
        <v>719000</v>
      </c>
      <c r="G51" s="14">
        <f>VLOOKUP($A51,[2]Data!$A$1:$AF$15000,2,0)</f>
        <v>55527</v>
      </c>
      <c r="H51" s="14">
        <f>VLOOKUP($A51,[2]Data!$A$1:$AF$15000,3,0)</f>
        <v>179561</v>
      </c>
      <c r="I51" s="14">
        <f>VLOOKUP($A51,[2]Data!$A$1:$AF$15000,6,0)</f>
        <v>15846</v>
      </c>
      <c r="J51" s="14">
        <f>VLOOKUP($A51,[3]Data!$A$1:$K$15000,4,0)*$A$2</f>
        <v>1771700</v>
      </c>
      <c r="K51" s="14">
        <f>VLOOKUP($A51,[3]Data!$A$1:$K$15000,6,0)*$A$2</f>
        <v>72800</v>
      </c>
      <c r="R51" s="14">
        <f>VLOOKUP($A51,[1]Data!$A$1:$AH$15000,4,0)</f>
        <v>2672273</v>
      </c>
      <c r="T51" s="14">
        <f>VLOOKUP($A51,[2]Data!$A$1:$AH$15000,34,0)</f>
        <v>680193</v>
      </c>
      <c r="V51" s="14">
        <f>VLOOKUP($A51,[2]Data!$A$1:$AH$15000,8,0)</f>
        <v>56532</v>
      </c>
      <c r="W51" s="14">
        <f>VLOOKUP($A51,[4]Data!$A$1:$AH$15000,19,0)</f>
        <v>40320</v>
      </c>
      <c r="X51" s="14">
        <f>VLOOKUP($A51,[2]Data!$A$1:$AH$15000,17,0)</f>
        <v>110319</v>
      </c>
      <c r="Y51" s="14">
        <f>VLOOKUP($A51,[1]Data!$A$1:$AH$15000,17,0)</f>
        <v>382989</v>
      </c>
      <c r="Z51" s="14">
        <f>VLOOKUP($A51,[2]Data!$A$1:$AH$15000,11,0)</f>
        <v>296393</v>
      </c>
      <c r="AA51" s="14">
        <f>VLOOKUP($A51,[1]Data!$A$1:$AH$15000,21,0)</f>
        <v>290126</v>
      </c>
      <c r="AB51" s="14">
        <f>VLOOKUP($A51,[2]Data!$A$1:$AH$15000,15,0)</f>
        <v>63633</v>
      </c>
      <c r="AC51" s="14">
        <f>VLOOKUP($A51,[1]Data!$A$1:$AH$15000,18,0)</f>
        <v>131042</v>
      </c>
      <c r="AD51" s="14">
        <f>VLOOKUP($A51,[2]Data!$A$1:$AH$15000,18,0)</f>
        <v>107931</v>
      </c>
      <c r="AE51" s="14">
        <f>VLOOKUP($A51,[1]Data!$A$1:$AH$15000,19,0)</f>
        <v>17494</v>
      </c>
      <c r="AF51" s="14">
        <f>VLOOKUP($A51,[2]Data!$A$1:$AH$15000,16,0)</f>
        <v>84818</v>
      </c>
      <c r="AG51" s="14">
        <f>VLOOKUP($A51,[1]Data!$A$1:$AH$15000,20,0)</f>
        <v>117388</v>
      </c>
      <c r="AH51" s="14">
        <f>VLOOKUP($A51,[2]Data!$A$1:$AH$15000,9,0)</f>
        <v>172497</v>
      </c>
      <c r="AI51" s="14">
        <f>VLOOKUP($A51,[1]Data!$A$1:$AH$15000,22,0)</f>
        <v>328927</v>
      </c>
      <c r="AJ51" s="14">
        <f>VLOOKUP($A51,[2]Data!$A$1:$AH$15000,10,0)</f>
        <v>34559</v>
      </c>
      <c r="AK51" s="14">
        <f>VLOOKUP($A51,[1]Data!$A$1:$AH$15000,23,0)</f>
        <v>59082</v>
      </c>
      <c r="AL51" s="14">
        <f>VLOOKUP($A51,[1]Data!$A$1:$AH$15000,24,0)</f>
        <v>915000</v>
      </c>
      <c r="AM51" s="14">
        <f>VLOOKUP($A51,[4]Data!$A$1:$R$15000,9,0)</f>
        <v>204846</v>
      </c>
      <c r="BA51" s="14">
        <f>VLOOKUP($A51,[1]Data!$A$1:$AH$15000,2,0)</f>
        <v>195663</v>
      </c>
      <c r="BC51" s="14">
        <f>VLOOKUP($A51,[2]Data!$A$1:$AH$15000,20,0)</f>
        <v>0</v>
      </c>
      <c r="BD51" s="14">
        <f>VLOOKUP($A51,[2]Data!$A$1:$AH$15000,21,0)</f>
        <v>43414</v>
      </c>
      <c r="BE51" s="14">
        <f>VLOOKUP($A51,[2]Data!$A$1:$AH$15000,22,0)</f>
        <v>10000</v>
      </c>
      <c r="BF51" s="14">
        <f>VLOOKUP($A51,[2]Data!$A$1:$AH$15000,19,0)</f>
        <v>0</v>
      </c>
      <c r="BH51" s="14">
        <f>VLOOKUP($A51,[1]Data!$A$1:$AH$15000,3,0)</f>
        <v>284202</v>
      </c>
      <c r="BI51" s="14">
        <f>VLOOKUP($A51,[1]Data!$A$1:$AH$15000,7,0)</f>
        <v>914718</v>
      </c>
      <c r="BJ51" s="14">
        <f>VLOOKUP($A51,[1]Data!$A$1:$AH$15000,8,0)</f>
        <v>0</v>
      </c>
      <c r="BR51" s="14">
        <f>VLOOKUP($A51,[1]Data!$A$1:$AH$15000,13,0)</f>
        <v>56660</v>
      </c>
      <c r="BS51" s="14">
        <f>VLOOKUP($A51,[1]Data!$A$1:$AH$15000,14,0)</f>
        <v>75723</v>
      </c>
      <c r="BT51" s="14">
        <f>VLOOKUP($A51,[1]Data!$A$1:$AH$15000,15,0)</f>
        <v>84961</v>
      </c>
      <c r="BU51" s="14">
        <f>VLOOKUP($A51,[1]Data!$A$1:$AH$15000,16,0)</f>
        <v>127239</v>
      </c>
      <c r="BW51" s="14">
        <f>VLOOKUP($A51,[2]Data!$A$1:$AH$15000,26,0)</f>
        <v>0</v>
      </c>
      <c r="BX51" s="14">
        <f>VLOOKUP($A51,[2]Data!$A$1:$AH$15000,28,0)</f>
        <v>0</v>
      </c>
      <c r="BY51" s="14">
        <f>VLOOKUP($A51,[2]Data!$A$1:$AH$15000,24,0)</f>
        <v>1296</v>
      </c>
      <c r="BZ51" s="14">
        <f>VLOOKUP($A51,[2]Data!$A$1:$AH$15000,25,0)</f>
        <v>25438</v>
      </c>
      <c r="CA51" s="14">
        <f>VLOOKUP($A51,[2]Data!$A$1:$AH$15000,30,0)</f>
        <v>56254</v>
      </c>
      <c r="CB51" s="14">
        <f>VLOOKUP($A51,[2]Data!$A$1:$AH$15000,29,0)</f>
        <v>39776</v>
      </c>
      <c r="CD51" s="52">
        <f>VLOOKUP($A51,[4]Data!$A$1:$R$15000,2,0)</f>
        <v>935244</v>
      </c>
      <c r="CE51" s="14">
        <f>VLOOKUP($A51,[3]Data!$A$1:$K$15000,3,0)*$A$2</f>
        <v>2489800</v>
      </c>
      <c r="CF51" s="14">
        <f>VLOOKUP($A51,[3]Data!$A$1:$K$15000,7,0)*$A$2</f>
        <v>17700</v>
      </c>
      <c r="CG51" s="14">
        <f>VLOOKUP($A51,[3]Data!$A$1:$K$15000,8,0)*$A$2</f>
        <v>59100</v>
      </c>
      <c r="CH51" s="14">
        <f>VLOOKUP($A51,[3]Data!$A$1:$K$15000,2,0)*$A$2</f>
        <v>40400</v>
      </c>
      <c r="CJ51" s="14">
        <f>VLOOKUP($A51,[4]Data!$A$1:$R$15000,18,0)</f>
        <v>4958</v>
      </c>
      <c r="CK51" s="14">
        <f>VLOOKUP($A51,[4]Data!$A$1:$R$15000,3,0)</f>
        <v>274043</v>
      </c>
      <c r="CL51" s="14">
        <f>VLOOKUP($A51,[4]Data!$A$1:$R$15000,4,0)</f>
        <v>9309</v>
      </c>
      <c r="CM51" s="14">
        <f>VLOOKUP($A51,[3]Data!$A$1:$K$15000,10,0)*$A$2</f>
        <v>279000</v>
      </c>
      <c r="CN51" s="52">
        <f>VLOOKUP($A51,[1]Data!$A$1:$AN$15000,34,0)</f>
        <v>98321</v>
      </c>
      <c r="CO51" s="52">
        <f>VLOOKUP($A51,[1]Data!$A$1:$AN$15000,35,0)</f>
        <v>544129</v>
      </c>
      <c r="CP51" s="52">
        <f>VLOOKUP($A51,[1]Data!$A$1:$AN$15000,36,0)</f>
        <v>675029</v>
      </c>
      <c r="CQ51" s="52">
        <f>VLOOKUP($A51,[1]Data!$A$1:$AN$15000,37,0)</f>
        <v>148519</v>
      </c>
      <c r="CR51" s="52">
        <f>VLOOKUP($A51,[1]Data!$A$1:$AN$15000,38,0)</f>
        <v>0</v>
      </c>
      <c r="CS51" s="52">
        <f>VLOOKUP($A51,[1]Data!$A$1:$AN$15000,39,0)</f>
        <v>0</v>
      </c>
      <c r="CT51" s="52">
        <f>VLOOKUP($A51,[1]Data!$A$1:$AN$15000,40,0)</f>
        <v>195642</v>
      </c>
      <c r="CU51" s="52">
        <f>VLOOKUP($A51,[1]Data!$A$1:$BA$15000,41,0)</f>
        <v>0</v>
      </c>
      <c r="CV51" s="52">
        <f>VLOOKUP($A51,[1]Data!$A$1:$BA$15000,42,0)</f>
        <v>0</v>
      </c>
      <c r="CW51" s="52">
        <f>VLOOKUP($A51,[1]Data!$A$1:$BA$15000,43,0)</f>
        <v>10269</v>
      </c>
      <c r="CX51" s="52">
        <f>VLOOKUP($A51,[1]Data!$A$1:$BA$15000,44,0)</f>
        <v>28067</v>
      </c>
      <c r="CY51" s="52">
        <f>VLOOKUP($A51,[1]Data!$A$1:$BA$15000,45,0)</f>
        <v>5344</v>
      </c>
      <c r="CZ51" s="52">
        <f>VLOOKUP($A51,[1]Data!$A$1:$BA$15000,46,0)</f>
        <v>6670</v>
      </c>
      <c r="DA51" s="52">
        <f>VLOOKUP($A51,[1]Data!$A$1:$BA$15000,47,0)</f>
        <v>42078</v>
      </c>
      <c r="DB51" s="52">
        <f>VLOOKUP($A51,[1]Data!$A$1:$BA$15000,48,0)</f>
        <v>137025</v>
      </c>
      <c r="DC51" s="52">
        <f>VLOOKUP($A51,[1]Data!$A$1:$BA$15000,53,0)</f>
        <v>-42384</v>
      </c>
      <c r="DD51" s="52">
        <f>VLOOKUP($A51,[4]Data!$A$1:$Z$15000,20,0)</f>
        <v>53871</v>
      </c>
      <c r="DE51" s="52">
        <f>VLOOKUP($A51,[4]Data!$A$1:$Z$15000,25,0)</f>
        <v>10000</v>
      </c>
      <c r="DF51" s="52">
        <f>VLOOKUP($A51,[4]Data!$A$1:$Z$15000,26,0)</f>
        <v>0</v>
      </c>
      <c r="DG51" s="52">
        <f>VLOOKUP($A51,[4]Data!$A$1:$Z$15000,21,0)</f>
        <v>0</v>
      </c>
      <c r="DH51" s="52">
        <f>VLOOKUP($A51,[4]Data!$A$1:$Z$15000,24,0)</f>
        <v>181294</v>
      </c>
      <c r="DI51" s="52">
        <f>VLOOKUP($A51,[7]Data!$A$1:$M$15000,4,0)</f>
        <v>337793</v>
      </c>
      <c r="DJ51" s="52">
        <f>VLOOKUP($A51,[7]Data!$A$1:$M$15000,12,0)</f>
        <v>69035</v>
      </c>
      <c r="DK51" s="52">
        <f>VLOOKUP($A51,[7]Data!$A$1:$M$15000,11,0)</f>
        <v>134617</v>
      </c>
      <c r="DL51" s="52">
        <f>VLOOKUP($A51,[7]Data!$A$1:$M$15000,5,0)</f>
        <v>133550</v>
      </c>
      <c r="DM51" s="52">
        <f>VLOOKUP($A51,[7]Data!$A$1:$M$15000,8,0)</f>
        <v>108954</v>
      </c>
      <c r="DN51" s="52">
        <f>VLOOKUP($A51,[7]Data!$A$1:$M$15000,6,0)</f>
        <v>6682</v>
      </c>
      <c r="DO51" s="52">
        <f>VLOOKUP($A51,[7]Data!$A$1:$M$15000,7,0)</f>
        <v>50045</v>
      </c>
      <c r="DP51" s="52">
        <f>VLOOKUP($A51,[7]Data!$A$1:$M$15000,9,0)</f>
        <v>9945</v>
      </c>
      <c r="DQ51" s="52">
        <f>VLOOKUP($A51,[7]Data!$A$1:$M$15000,3,0)</f>
        <v>0</v>
      </c>
      <c r="DR51" s="52">
        <f>VLOOKUP($A51,[7]Data!$A$1:$M$15000,10,0)</f>
        <v>186141</v>
      </c>
      <c r="DS51" s="52">
        <f>VLOOKUP($A51,[7]Data!$A$1:$M$15000,2,0)</f>
        <v>14104</v>
      </c>
      <c r="DT51" s="52">
        <f>VLOOKUP($A51,[7]Data!$A$1:$M$15000,13,0)</f>
        <v>0</v>
      </c>
      <c r="DU51" s="52">
        <f>VLOOKUP($A51,[8]data!$A$1:$M$15000,2,0)</f>
        <v>130600</v>
      </c>
      <c r="DV51" s="52">
        <f>VLOOKUP($A51,[8]data!$A$1:$M$15000,3,0)</f>
        <v>137500</v>
      </c>
      <c r="DW51" s="52">
        <f>VLOOKUP($A51,[8]data!$A$1:$M$15000,4,0)</f>
        <v>187118</v>
      </c>
      <c r="DX51" s="52">
        <f>VLOOKUP($A51,[8]data!$A$1:$M$15000,5,0)</f>
        <v>18778</v>
      </c>
      <c r="DY51" s="52">
        <f>VLOOKUP($A51,[8]data!$A$1:$M$15000,6,0)</f>
        <v>86977</v>
      </c>
      <c r="DZ51" s="52">
        <f>VLOOKUP($A51,[8]data!$A$1:$M$15000,7,0)</f>
        <v>113241</v>
      </c>
      <c r="EA51" s="52">
        <f>VLOOKUP($A51,[8]data!$A$1:$M$15000,8,0)</f>
        <v>68500</v>
      </c>
      <c r="EB51" s="52">
        <f>VLOOKUP($A51,[8]data!$A$1:$M$15000,9,0)</f>
        <v>386738</v>
      </c>
      <c r="EC51" s="52">
        <f>VLOOKUP($A51,[8]data!$A$1:$M$15000,10,0)</f>
        <v>0</v>
      </c>
      <c r="ED51" s="52">
        <f>VLOOKUP($A51,[8]data!$A$1:$Q$15000,11,0)</f>
        <v>6352</v>
      </c>
      <c r="EE51" s="52">
        <f>VLOOKUP($A51,[8]data!$A$1:$Q$15000,12,0)</f>
        <v>148348</v>
      </c>
      <c r="EF51" s="52">
        <f>VLOOKUP($A51,[8]data!$A$1:$Q$15000,13,0)</f>
        <v>135000</v>
      </c>
      <c r="EG51" s="52">
        <f>VLOOKUP($A51,[8]data!$A$1:$Q$15000,14,0)</f>
        <v>23700</v>
      </c>
      <c r="EH51" s="52">
        <f>VLOOKUP($A51,[8]data!$A$1:$Q$15000,15,0)</f>
        <v>107000</v>
      </c>
      <c r="EI51" s="52">
        <f>VLOOKUP($A51,[8]data!$A$1:$Q$15000,17,0)</f>
        <v>17495</v>
      </c>
      <c r="EJ51" s="52">
        <f>VLOOKUP($A51,[8]data!$A$1:$Q$15000,16,0)</f>
        <v>48701</v>
      </c>
      <c r="EK51" s="52">
        <f>VLOOKUP($A51,[9]data!$A$1:$Q$15000,3,0)</f>
        <v>270000</v>
      </c>
      <c r="EL51" s="52">
        <f>VLOOKUP($A51,[9]data!$A$1:$Q$15000,4,0)</f>
        <v>58000</v>
      </c>
      <c r="EM51" s="52">
        <f>VLOOKUP($A51,[9]data!$A$1:$Q$15000,2,0)</f>
        <v>7000</v>
      </c>
      <c r="EN51" s="52">
        <f>VLOOKUP($A51,[9]data!$A$1:$Q$15000,11,0)</f>
        <v>60000</v>
      </c>
      <c r="EO51" s="52">
        <f>VLOOKUP($A51,[9]data!$A$1:$Q$15000,12,0)</f>
        <v>14000</v>
      </c>
      <c r="EP51" s="52"/>
      <c r="EQ51" s="52"/>
      <c r="ER51" s="52"/>
      <c r="ES51" s="52">
        <f>VLOOKUP($A51,[9]data!$A$1:$Q$15000,14,0)</f>
        <v>10000</v>
      </c>
      <c r="ET51" s="52">
        <f>VLOOKUP($A51,[9]data!$A$1:$Q$15000,13,0)</f>
        <v>0</v>
      </c>
      <c r="EU51" s="89">
        <f>VLOOKUP($A51,[4]Data!$A$1:$I$15000,8,0)</f>
        <v>135680</v>
      </c>
      <c r="EV51" s="1">
        <f>VLOOKUP($A51,[1]Data!$A$1:$BG$15000,59,0)</f>
        <v>0</v>
      </c>
    </row>
    <row r="52" spans="1:152">
      <c r="A52" s="20">
        <v>36513</v>
      </c>
      <c r="B52" s="14">
        <f>VLOOKUP($A52,[1]Data!$A$1:$AG$15000,9,0)</f>
        <v>164902</v>
      </c>
      <c r="C52" s="14">
        <f>VLOOKUP($A52,[1]Data!$A$1:$AG$15000,10,0)</f>
        <v>340919</v>
      </c>
      <c r="D52" s="14">
        <f>VLOOKUP($A52,[1]Data!$A$1:$AG$15000,11,0)</f>
        <v>889599</v>
      </c>
      <c r="E52" s="14">
        <f>VLOOKUP($A52,[1]Data!$A$1:$AG$15000,12,0)</f>
        <v>486015</v>
      </c>
      <c r="F52" s="14">
        <f>VLOOKUP($A52,[2]Data!$A$1:$AF$15000,4,0)</f>
        <v>719000</v>
      </c>
      <c r="G52" s="14">
        <f>VLOOKUP($A52,[2]Data!$A$1:$AF$15000,2,0)</f>
        <v>55527</v>
      </c>
      <c r="H52" s="14">
        <f>VLOOKUP($A52,[2]Data!$A$1:$AF$15000,3,0)</f>
        <v>179561</v>
      </c>
      <c r="I52" s="14">
        <f>VLOOKUP($A52,[2]Data!$A$1:$AF$15000,6,0)</f>
        <v>15846</v>
      </c>
      <c r="J52" s="14">
        <f>VLOOKUP($A52,[3]Data!$A$1:$K$15000,4,0)*$A$2</f>
        <v>1774100</v>
      </c>
      <c r="K52" s="14">
        <f>VLOOKUP($A52,[3]Data!$A$1:$K$15000,6,0)*$A$2</f>
        <v>87600</v>
      </c>
      <c r="R52" s="14">
        <f>VLOOKUP($A52,[1]Data!$A$1:$AH$15000,4,0)</f>
        <v>2642233</v>
      </c>
      <c r="T52" s="14">
        <f>VLOOKUP($A52,[2]Data!$A$1:$AH$15000,34,0)</f>
        <v>680193</v>
      </c>
      <c r="V52" s="14">
        <f>VLOOKUP($A52,[2]Data!$A$1:$AH$15000,8,0)</f>
        <v>56532</v>
      </c>
      <c r="W52" s="14">
        <f>VLOOKUP($A52,[4]Data!$A$1:$AH$15000,19,0)</f>
        <v>40320</v>
      </c>
      <c r="X52" s="14">
        <f>VLOOKUP($A52,[2]Data!$A$1:$AH$15000,17,0)</f>
        <v>110319</v>
      </c>
      <c r="Y52" s="14">
        <f>VLOOKUP($A52,[1]Data!$A$1:$AH$15000,17,0)</f>
        <v>381027</v>
      </c>
      <c r="Z52" s="14">
        <f>VLOOKUP($A52,[2]Data!$A$1:$AH$15000,11,0)</f>
        <v>296393</v>
      </c>
      <c r="AA52" s="14">
        <f>VLOOKUP($A52,[1]Data!$A$1:$AH$15000,21,0)</f>
        <v>285286</v>
      </c>
      <c r="AB52" s="14">
        <f>VLOOKUP($A52,[2]Data!$A$1:$AH$15000,15,0)</f>
        <v>63633</v>
      </c>
      <c r="AC52" s="14">
        <f>VLOOKUP($A52,[1]Data!$A$1:$AH$15000,18,0)</f>
        <v>129680</v>
      </c>
      <c r="AD52" s="14">
        <f>VLOOKUP($A52,[2]Data!$A$1:$AH$15000,18,0)</f>
        <v>107931</v>
      </c>
      <c r="AE52" s="14">
        <f>VLOOKUP($A52,[1]Data!$A$1:$AH$15000,19,0)</f>
        <v>17012</v>
      </c>
      <c r="AF52" s="14">
        <f>VLOOKUP($A52,[2]Data!$A$1:$AH$15000,16,0)</f>
        <v>84818</v>
      </c>
      <c r="AG52" s="14">
        <f>VLOOKUP($A52,[1]Data!$A$1:$AH$15000,20,0)</f>
        <v>116982</v>
      </c>
      <c r="AH52" s="14">
        <f>VLOOKUP($A52,[2]Data!$A$1:$AH$15000,9,0)</f>
        <v>172497</v>
      </c>
      <c r="AI52" s="14">
        <f>VLOOKUP($A52,[1]Data!$A$1:$AH$15000,22,0)</f>
        <v>326548</v>
      </c>
      <c r="AJ52" s="14">
        <f>VLOOKUP($A52,[2]Data!$A$1:$AH$15000,10,0)</f>
        <v>34559</v>
      </c>
      <c r="AK52" s="14">
        <f>VLOOKUP($A52,[1]Data!$A$1:$AH$15000,23,0)</f>
        <v>59570</v>
      </c>
      <c r="AL52" s="14">
        <f>VLOOKUP($A52,[1]Data!$A$1:$AH$15000,24,0)</f>
        <v>910000</v>
      </c>
      <c r="AM52" s="14">
        <f>VLOOKUP($A52,[4]Data!$A$1:$R$15000,9,0)</f>
        <v>204846</v>
      </c>
      <c r="BA52" s="14">
        <f>VLOOKUP($A52,[1]Data!$A$1:$AH$15000,2,0)</f>
        <v>196072</v>
      </c>
      <c r="BC52" s="14">
        <f>VLOOKUP($A52,[2]Data!$A$1:$AH$15000,20,0)</f>
        <v>0</v>
      </c>
      <c r="BD52" s="14">
        <f>VLOOKUP($A52,[2]Data!$A$1:$AH$15000,21,0)</f>
        <v>43414</v>
      </c>
      <c r="BE52" s="14">
        <f>VLOOKUP($A52,[2]Data!$A$1:$AH$15000,22,0)</f>
        <v>10000</v>
      </c>
      <c r="BF52" s="14">
        <f>VLOOKUP($A52,[2]Data!$A$1:$AH$15000,19,0)</f>
        <v>0</v>
      </c>
      <c r="BH52" s="14">
        <f>VLOOKUP($A52,[1]Data!$A$1:$AH$15000,3,0)</f>
        <v>307817</v>
      </c>
      <c r="BI52" s="14">
        <f>VLOOKUP($A52,[1]Data!$A$1:$AH$15000,7,0)</f>
        <v>932024</v>
      </c>
      <c r="BJ52" s="14">
        <f>VLOOKUP($A52,[1]Data!$A$1:$AH$15000,8,0)</f>
        <v>0</v>
      </c>
      <c r="BR52" s="14">
        <f>VLOOKUP($A52,[1]Data!$A$1:$AH$15000,13,0)</f>
        <v>55040</v>
      </c>
      <c r="BS52" s="14">
        <f>VLOOKUP($A52,[1]Data!$A$1:$AH$15000,14,0)</f>
        <v>75723</v>
      </c>
      <c r="BT52" s="14">
        <f>VLOOKUP($A52,[1]Data!$A$1:$AH$15000,15,0)</f>
        <v>84961</v>
      </c>
      <c r="BU52" s="14">
        <f>VLOOKUP($A52,[1]Data!$A$1:$AH$15000,16,0)</f>
        <v>127002</v>
      </c>
      <c r="BW52" s="14">
        <f>VLOOKUP($A52,[2]Data!$A$1:$AH$15000,26,0)</f>
        <v>0</v>
      </c>
      <c r="BX52" s="14">
        <f>VLOOKUP($A52,[2]Data!$A$1:$AH$15000,28,0)</f>
        <v>0</v>
      </c>
      <c r="BY52" s="14">
        <f>VLOOKUP($A52,[2]Data!$A$1:$AH$15000,24,0)</f>
        <v>1296</v>
      </c>
      <c r="BZ52" s="14">
        <f>VLOOKUP($A52,[2]Data!$A$1:$AH$15000,25,0)</f>
        <v>25438</v>
      </c>
      <c r="CA52" s="14">
        <f>VLOOKUP($A52,[2]Data!$A$1:$AH$15000,30,0)</f>
        <v>56254</v>
      </c>
      <c r="CB52" s="14">
        <f>VLOOKUP($A52,[2]Data!$A$1:$AH$15000,29,0)</f>
        <v>39776</v>
      </c>
      <c r="CD52" s="52">
        <f>VLOOKUP($A52,[4]Data!$A$1:$R$15000,2,0)</f>
        <v>935244</v>
      </c>
      <c r="CE52" s="14">
        <f>VLOOKUP($A52,[3]Data!$A$1:$K$15000,3,0)*$A$2</f>
        <v>2504900</v>
      </c>
      <c r="CF52" s="14">
        <f>VLOOKUP($A52,[3]Data!$A$1:$K$15000,7,0)*$A$2</f>
        <v>9900</v>
      </c>
      <c r="CG52" s="14">
        <f>VLOOKUP($A52,[3]Data!$A$1:$K$15000,8,0)*$A$2</f>
        <v>59100</v>
      </c>
      <c r="CH52" s="14">
        <f>VLOOKUP($A52,[3]Data!$A$1:$K$15000,2,0)*$A$2</f>
        <v>40400</v>
      </c>
      <c r="CJ52" s="14">
        <f>VLOOKUP($A52,[4]Data!$A$1:$R$15000,18,0)</f>
        <v>4958</v>
      </c>
      <c r="CK52" s="14">
        <f>VLOOKUP($A52,[4]Data!$A$1:$R$15000,3,0)</f>
        <v>274043</v>
      </c>
      <c r="CL52" s="14">
        <f>VLOOKUP($A52,[4]Data!$A$1:$R$15000,4,0)</f>
        <v>9309</v>
      </c>
      <c r="CM52" s="14">
        <f>VLOOKUP($A52,[3]Data!$A$1:$K$15000,10,0)*$A$2</f>
        <v>263200</v>
      </c>
      <c r="CN52" s="52">
        <f>VLOOKUP($A52,[1]Data!$A$1:$AN$15000,34,0)</f>
        <v>98321</v>
      </c>
      <c r="CO52" s="52">
        <f>VLOOKUP($A52,[1]Data!$A$1:$AN$15000,35,0)</f>
        <v>545006</v>
      </c>
      <c r="CP52" s="52">
        <f>VLOOKUP($A52,[1]Data!$A$1:$AN$15000,36,0)</f>
        <v>675029</v>
      </c>
      <c r="CQ52" s="52">
        <f>VLOOKUP($A52,[1]Data!$A$1:$AN$15000,37,0)</f>
        <v>148770</v>
      </c>
      <c r="CR52" s="52">
        <f>VLOOKUP($A52,[1]Data!$A$1:$AN$15000,38,0)</f>
        <v>0</v>
      </c>
      <c r="CS52" s="52">
        <f>VLOOKUP($A52,[1]Data!$A$1:$AN$15000,39,0)</f>
        <v>0</v>
      </c>
      <c r="CT52" s="52">
        <f>VLOOKUP($A52,[1]Data!$A$1:$AN$15000,40,0)</f>
        <v>195889</v>
      </c>
      <c r="CU52" s="52">
        <f>VLOOKUP($A52,[1]Data!$A$1:$BA$15000,41,0)</f>
        <v>0</v>
      </c>
      <c r="CV52" s="52">
        <f>VLOOKUP($A52,[1]Data!$A$1:$BA$15000,42,0)</f>
        <v>0</v>
      </c>
      <c r="CW52" s="52">
        <f>VLOOKUP($A52,[1]Data!$A$1:$BA$15000,43,0)</f>
        <v>10269</v>
      </c>
      <c r="CX52" s="52">
        <f>VLOOKUP($A52,[1]Data!$A$1:$BA$15000,44,0)</f>
        <v>27838</v>
      </c>
      <c r="CY52" s="52">
        <f>VLOOKUP($A52,[1]Data!$A$1:$BA$15000,45,0)</f>
        <v>53440</v>
      </c>
      <c r="CZ52" s="52">
        <f>VLOOKUP($A52,[1]Data!$A$1:$BA$15000,46,0)</f>
        <v>6670</v>
      </c>
      <c r="DA52" s="52">
        <f>VLOOKUP($A52,[1]Data!$A$1:$BA$15000,47,0)</f>
        <v>42078</v>
      </c>
      <c r="DB52" s="52">
        <f>VLOOKUP($A52,[1]Data!$A$1:$BA$15000,48,0)</f>
        <v>136606</v>
      </c>
      <c r="DC52" s="52">
        <f>VLOOKUP($A52,[1]Data!$A$1:$BA$15000,53,0)</f>
        <v>-42384</v>
      </c>
      <c r="DD52" s="52">
        <f>VLOOKUP($A52,[4]Data!$A$1:$Z$15000,20,0)</f>
        <v>53871</v>
      </c>
      <c r="DE52" s="52">
        <f>VLOOKUP($A52,[4]Data!$A$1:$Z$15000,25,0)</f>
        <v>10000</v>
      </c>
      <c r="DF52" s="52">
        <f>VLOOKUP($A52,[4]Data!$A$1:$Z$15000,26,0)</f>
        <v>0</v>
      </c>
      <c r="DG52" s="52">
        <f>VLOOKUP($A52,[4]Data!$A$1:$Z$15000,21,0)</f>
        <v>0</v>
      </c>
      <c r="DH52" s="52">
        <f>VLOOKUP($A52,[4]Data!$A$1:$Z$15000,24,0)</f>
        <v>181294</v>
      </c>
      <c r="DI52" s="52">
        <f>VLOOKUP($A52,[7]Data!$A$1:$M$15000,4,0)</f>
        <v>337793</v>
      </c>
      <c r="DJ52" s="52">
        <f>VLOOKUP($A52,[7]Data!$A$1:$M$15000,12,0)</f>
        <v>69035</v>
      </c>
      <c r="DK52" s="52">
        <f>VLOOKUP($A52,[7]Data!$A$1:$M$15000,11,0)</f>
        <v>134617</v>
      </c>
      <c r="DL52" s="52">
        <f>VLOOKUP($A52,[7]Data!$A$1:$M$15000,5,0)</f>
        <v>133550</v>
      </c>
      <c r="DM52" s="52">
        <f>VLOOKUP($A52,[7]Data!$A$1:$M$15000,8,0)</f>
        <v>108954</v>
      </c>
      <c r="DN52" s="52">
        <f>VLOOKUP($A52,[7]Data!$A$1:$M$15000,6,0)</f>
        <v>6682</v>
      </c>
      <c r="DO52" s="52">
        <f>VLOOKUP($A52,[7]Data!$A$1:$M$15000,7,0)</f>
        <v>50045</v>
      </c>
      <c r="DP52" s="52">
        <f>VLOOKUP($A52,[7]Data!$A$1:$M$15000,9,0)</f>
        <v>9945</v>
      </c>
      <c r="DQ52" s="52">
        <f>VLOOKUP($A52,[7]Data!$A$1:$M$15000,3,0)</f>
        <v>0</v>
      </c>
      <c r="DR52" s="52">
        <f>VLOOKUP($A52,[7]Data!$A$1:$M$15000,10,0)</f>
        <v>186141</v>
      </c>
      <c r="DS52" s="52">
        <f>VLOOKUP($A52,[7]Data!$A$1:$M$15000,2,0)</f>
        <v>14104</v>
      </c>
      <c r="DT52" s="52">
        <f>VLOOKUP($A52,[7]Data!$A$1:$M$15000,13,0)</f>
        <v>0</v>
      </c>
      <c r="DU52" s="52">
        <f>VLOOKUP($A52,[8]data!$A$1:$M$15000,2,0)</f>
        <v>130600</v>
      </c>
      <c r="DV52" s="52">
        <f>VLOOKUP($A52,[8]data!$A$1:$M$15000,3,0)</f>
        <v>137500</v>
      </c>
      <c r="DW52" s="52">
        <f>VLOOKUP($A52,[8]data!$A$1:$M$15000,4,0)</f>
        <v>187118</v>
      </c>
      <c r="DX52" s="52">
        <f>VLOOKUP($A52,[8]data!$A$1:$M$15000,5,0)</f>
        <v>18778</v>
      </c>
      <c r="DY52" s="52">
        <f>VLOOKUP($A52,[8]data!$A$1:$M$15000,6,0)</f>
        <v>86977</v>
      </c>
      <c r="DZ52" s="52">
        <f>VLOOKUP($A52,[8]data!$A$1:$M$15000,7,0)</f>
        <v>113241</v>
      </c>
      <c r="EA52" s="52">
        <f>VLOOKUP($A52,[8]data!$A$1:$M$15000,8,0)</f>
        <v>68500</v>
      </c>
      <c r="EB52" s="52">
        <f>VLOOKUP($A52,[8]data!$A$1:$M$15000,9,0)</f>
        <v>386738</v>
      </c>
      <c r="EC52" s="52">
        <f>VLOOKUP($A52,[8]data!$A$1:$M$15000,10,0)</f>
        <v>0</v>
      </c>
      <c r="ED52" s="52">
        <f>VLOOKUP($A52,[8]data!$A$1:$Q$15000,11,0)</f>
        <v>6352</v>
      </c>
      <c r="EE52" s="52">
        <f>VLOOKUP($A52,[8]data!$A$1:$Q$15000,12,0)</f>
        <v>148348</v>
      </c>
      <c r="EF52" s="52">
        <f>VLOOKUP($A52,[8]data!$A$1:$Q$15000,13,0)</f>
        <v>135000</v>
      </c>
      <c r="EG52" s="52">
        <f>VLOOKUP($A52,[8]data!$A$1:$Q$15000,14,0)</f>
        <v>23700</v>
      </c>
      <c r="EH52" s="52">
        <f>VLOOKUP($A52,[8]data!$A$1:$Q$15000,15,0)</f>
        <v>107000</v>
      </c>
      <c r="EI52" s="52">
        <f>VLOOKUP($A52,[8]data!$A$1:$Q$15000,17,0)</f>
        <v>17495</v>
      </c>
      <c r="EJ52" s="52">
        <f>VLOOKUP($A52,[8]data!$A$1:$Q$15000,16,0)</f>
        <v>48701</v>
      </c>
      <c r="EK52" s="52">
        <f>VLOOKUP($A52,[9]data!$A$1:$Q$15000,3,0)</f>
        <v>270000</v>
      </c>
      <c r="EL52" s="52">
        <f>VLOOKUP($A52,[9]data!$A$1:$Q$15000,4,0)</f>
        <v>58000</v>
      </c>
      <c r="EM52" s="52">
        <f>VLOOKUP($A52,[9]data!$A$1:$Q$15000,2,0)</f>
        <v>7000</v>
      </c>
      <c r="EN52" s="52">
        <f>VLOOKUP($A52,[9]data!$A$1:$Q$15000,11,0)</f>
        <v>60000</v>
      </c>
      <c r="EO52" s="52">
        <f>VLOOKUP($A52,[9]data!$A$1:$Q$15000,12,0)</f>
        <v>14000</v>
      </c>
      <c r="EP52" s="52"/>
      <c r="EQ52" s="52"/>
      <c r="ER52" s="52"/>
      <c r="ES52" s="52">
        <f>VLOOKUP($A52,[9]data!$A$1:$Q$15000,14,0)</f>
        <v>10000</v>
      </c>
      <c r="ET52" s="52">
        <f>VLOOKUP($A52,[9]data!$A$1:$Q$15000,13,0)</f>
        <v>0</v>
      </c>
      <c r="EU52" s="89">
        <f>VLOOKUP($A52,[4]Data!$A$1:$I$15000,8,0)</f>
        <v>135680</v>
      </c>
      <c r="EV52" s="1">
        <f>VLOOKUP($A52,[1]Data!$A$1:$BG$15000,59,0)</f>
        <v>0</v>
      </c>
    </row>
    <row r="53" spans="1:152">
      <c r="A53" s="20">
        <v>36514</v>
      </c>
      <c r="B53" s="14">
        <f>VLOOKUP($A53,[1]Data!$A$1:$AG$15000,9,0)</f>
        <v>164032</v>
      </c>
      <c r="C53" s="14">
        <f>VLOOKUP($A53,[1]Data!$A$1:$AG$15000,10,0)</f>
        <v>335011</v>
      </c>
      <c r="D53" s="14">
        <f>VLOOKUP($A53,[1]Data!$A$1:$AG$15000,11,0)</f>
        <v>889649</v>
      </c>
      <c r="E53" s="14">
        <f>VLOOKUP($A53,[1]Data!$A$1:$AG$15000,12,0)</f>
        <v>484784</v>
      </c>
      <c r="F53" s="14">
        <f>VLOOKUP($A53,[2]Data!$A$1:$AF$15000,4,0)</f>
        <v>719512</v>
      </c>
      <c r="G53" s="14">
        <f>VLOOKUP($A53,[2]Data!$A$1:$AF$15000,2,0)</f>
        <v>27536</v>
      </c>
      <c r="H53" s="14">
        <f>VLOOKUP($A53,[2]Data!$A$1:$AF$15000,3,0)</f>
        <v>184561</v>
      </c>
      <c r="I53" s="14">
        <f>VLOOKUP($A53,[2]Data!$A$1:$AF$15000,6,0)</f>
        <v>22869</v>
      </c>
      <c r="J53" s="14">
        <f>VLOOKUP($A53,[3]Data!$A$1:$K$15000,4,0)*$A$2</f>
        <v>1761200</v>
      </c>
      <c r="K53" s="14">
        <f>VLOOKUP($A53,[3]Data!$A$1:$K$15000,6,0)*$A$2</f>
        <v>87300</v>
      </c>
      <c r="R53" s="14">
        <f>VLOOKUP($A53,[1]Data!$A$1:$AH$15000,4,0)</f>
        <v>2682285</v>
      </c>
      <c r="T53" s="14">
        <f>VLOOKUP($A53,[2]Data!$A$1:$AH$15000,34,0)</f>
        <v>729771</v>
      </c>
      <c r="V53" s="14">
        <f>VLOOKUP($A53,[2]Data!$A$1:$AH$15000,8,0)</f>
        <v>65334</v>
      </c>
      <c r="W53" s="14">
        <f>VLOOKUP($A53,[4]Data!$A$1:$AH$15000,19,0)</f>
        <v>25404</v>
      </c>
      <c r="X53" s="14">
        <f>VLOOKUP($A53,[2]Data!$A$1:$AH$15000,17,0)</f>
        <v>125295</v>
      </c>
      <c r="Y53" s="14">
        <f>VLOOKUP($A53,[1]Data!$A$1:$AH$15000,17,0)</f>
        <v>386763</v>
      </c>
      <c r="Z53" s="14">
        <f>VLOOKUP($A53,[2]Data!$A$1:$AH$15000,11,0)</f>
        <v>320379</v>
      </c>
      <c r="AA53" s="14">
        <f>VLOOKUP($A53,[1]Data!$A$1:$AH$15000,21,0)</f>
        <v>284333</v>
      </c>
      <c r="AB53" s="14">
        <f>VLOOKUP($A53,[2]Data!$A$1:$AH$15000,15,0)</f>
        <v>63632</v>
      </c>
      <c r="AC53" s="14">
        <f>VLOOKUP($A53,[1]Data!$A$1:$AH$15000,18,0)</f>
        <v>116510</v>
      </c>
      <c r="AD53" s="14">
        <f>VLOOKUP($A53,[2]Data!$A$1:$AH$15000,18,0)</f>
        <v>107647</v>
      </c>
      <c r="AE53" s="14">
        <f>VLOOKUP($A53,[1]Data!$A$1:$AH$15000,19,0)</f>
        <v>17225</v>
      </c>
      <c r="AF53" s="14">
        <f>VLOOKUP($A53,[2]Data!$A$1:$AH$15000,16,0)</f>
        <v>98051</v>
      </c>
      <c r="AG53" s="14">
        <f>VLOOKUP($A53,[1]Data!$A$1:$AH$15000,20,0)</f>
        <v>117133</v>
      </c>
      <c r="AH53" s="14">
        <f>VLOOKUP($A53,[2]Data!$A$1:$AH$15000,9,0)</f>
        <v>175266</v>
      </c>
      <c r="AI53" s="14">
        <f>VLOOKUP($A53,[1]Data!$A$1:$AH$15000,22,0)</f>
        <v>326911</v>
      </c>
      <c r="AJ53" s="14">
        <f>VLOOKUP($A53,[2]Data!$A$1:$AH$15000,10,0)</f>
        <v>39969</v>
      </c>
      <c r="AK53" s="14">
        <f>VLOOKUP($A53,[1]Data!$A$1:$AH$15000,23,0)</f>
        <v>59614</v>
      </c>
      <c r="AL53" s="14">
        <f>VLOOKUP($A53,[1]Data!$A$1:$AH$15000,24,0)</f>
        <v>917614</v>
      </c>
      <c r="AM53" s="14">
        <f>VLOOKUP($A53,[4]Data!$A$1:$R$15000,9,0)</f>
        <v>183299</v>
      </c>
      <c r="BA53" s="14">
        <f>VLOOKUP($A53,[1]Data!$A$1:$AH$15000,2,0)</f>
        <v>192186</v>
      </c>
      <c r="BC53" s="14">
        <f>VLOOKUP($A53,[2]Data!$A$1:$AH$15000,20,0)</f>
        <v>0</v>
      </c>
      <c r="BD53" s="14">
        <f>VLOOKUP($A53,[2]Data!$A$1:$AH$15000,21,0)</f>
        <v>33241</v>
      </c>
      <c r="BE53" s="14">
        <f>VLOOKUP($A53,[2]Data!$A$1:$AH$15000,22,0)</f>
        <v>10000</v>
      </c>
      <c r="BF53" s="14">
        <f>VLOOKUP($A53,[2]Data!$A$1:$AH$15000,19,0)</f>
        <v>9691</v>
      </c>
      <c r="BH53" s="14">
        <f>VLOOKUP($A53,[1]Data!$A$1:$AH$15000,3,0)</f>
        <v>330127</v>
      </c>
      <c r="BI53" s="14">
        <f>VLOOKUP($A53,[1]Data!$A$1:$AH$15000,7,0)</f>
        <v>980625</v>
      </c>
      <c r="BJ53" s="14">
        <f>VLOOKUP($A53,[1]Data!$A$1:$AH$15000,8,0)</f>
        <v>0</v>
      </c>
      <c r="BR53" s="14">
        <f>VLOOKUP($A53,[1]Data!$A$1:$AH$15000,13,0)</f>
        <v>55293</v>
      </c>
      <c r="BS53" s="14">
        <f>VLOOKUP($A53,[1]Data!$A$1:$AH$15000,14,0)</f>
        <v>76909</v>
      </c>
      <c r="BT53" s="14">
        <f>VLOOKUP($A53,[1]Data!$A$1:$AH$15000,15,0)</f>
        <v>84961</v>
      </c>
      <c r="BU53" s="14">
        <f>VLOOKUP($A53,[1]Data!$A$1:$AH$15000,16,0)</f>
        <v>121664</v>
      </c>
      <c r="BW53" s="14">
        <f>VLOOKUP($A53,[2]Data!$A$1:$AH$15000,26,0)</f>
        <v>0</v>
      </c>
      <c r="BX53" s="14">
        <f>VLOOKUP($A53,[2]Data!$A$1:$AH$15000,28,0)</f>
        <v>0</v>
      </c>
      <c r="BY53" s="14">
        <f>VLOOKUP($A53,[2]Data!$A$1:$AH$15000,24,0)</f>
        <v>2327</v>
      </c>
      <c r="BZ53" s="14">
        <f>VLOOKUP($A53,[2]Data!$A$1:$AH$15000,25,0)</f>
        <v>66739</v>
      </c>
      <c r="CA53" s="14">
        <f>VLOOKUP($A53,[2]Data!$A$1:$AH$15000,30,0)</f>
        <v>0</v>
      </c>
      <c r="CB53" s="14">
        <f>VLOOKUP($A53,[2]Data!$A$1:$AH$15000,29,0)</f>
        <v>17202</v>
      </c>
      <c r="CD53" s="52">
        <f>VLOOKUP($A53,[4]Data!$A$1:$R$15000,2,0)</f>
        <v>910344</v>
      </c>
      <c r="CE53" s="14">
        <f>VLOOKUP($A53,[3]Data!$A$1:$K$15000,3,0)*$A$2</f>
        <v>2514800</v>
      </c>
      <c r="CF53" s="14">
        <f>VLOOKUP($A53,[3]Data!$A$1:$K$15000,7,0)*$A$2</f>
        <v>15800</v>
      </c>
      <c r="CG53" s="14">
        <f>VLOOKUP($A53,[3]Data!$A$1:$K$15000,8,0)*$A$2</f>
        <v>59100</v>
      </c>
      <c r="CH53" s="14">
        <f>VLOOKUP($A53,[3]Data!$A$1:$K$15000,2,0)*$A$2</f>
        <v>40400</v>
      </c>
      <c r="CJ53" s="14">
        <f>VLOOKUP($A53,[4]Data!$A$1:$R$15000,18,0)</f>
        <v>0</v>
      </c>
      <c r="CK53" s="14">
        <f>VLOOKUP($A53,[4]Data!$A$1:$R$15000,3,0)</f>
        <v>296425</v>
      </c>
      <c r="CL53" s="14">
        <f>VLOOKUP($A53,[4]Data!$A$1:$R$15000,4,0)</f>
        <v>0</v>
      </c>
      <c r="CM53" s="14">
        <f>VLOOKUP($A53,[3]Data!$A$1:$K$15000,10,0)*$A$2</f>
        <v>299600</v>
      </c>
      <c r="CN53" s="52">
        <f>VLOOKUP($A53,[1]Data!$A$1:$AN$15000,34,0)</f>
        <v>98321</v>
      </c>
      <c r="CO53" s="52">
        <f>VLOOKUP($A53,[1]Data!$A$1:$AN$15000,35,0)</f>
        <v>544626</v>
      </c>
      <c r="CP53" s="52">
        <f>VLOOKUP($A53,[1]Data!$A$1:$AN$15000,36,0)</f>
        <v>675009</v>
      </c>
      <c r="CQ53" s="52">
        <f>VLOOKUP($A53,[1]Data!$A$1:$AN$15000,37,0)</f>
        <v>168363</v>
      </c>
      <c r="CR53" s="52">
        <f>VLOOKUP($A53,[1]Data!$A$1:$AN$15000,38,0)</f>
        <v>0</v>
      </c>
      <c r="CS53" s="52">
        <f>VLOOKUP($A53,[1]Data!$A$1:$AN$15000,39,0)</f>
        <v>0</v>
      </c>
      <c r="CT53" s="52">
        <f>VLOOKUP($A53,[1]Data!$A$1:$AN$15000,40,0)</f>
        <v>196789</v>
      </c>
      <c r="CU53" s="52">
        <f>VLOOKUP($A53,[1]Data!$A$1:$BA$15000,41,0)</f>
        <v>0</v>
      </c>
      <c r="CV53" s="52">
        <f>VLOOKUP($A53,[1]Data!$A$1:$BA$15000,42,0)</f>
        <v>0</v>
      </c>
      <c r="CW53" s="52">
        <f>VLOOKUP($A53,[1]Data!$A$1:$BA$15000,43,0)</f>
        <v>10269</v>
      </c>
      <c r="CX53" s="52">
        <f>VLOOKUP($A53,[1]Data!$A$1:$BA$15000,44,0)</f>
        <v>28075</v>
      </c>
      <c r="CY53" s="52">
        <f>VLOOKUP($A53,[1]Data!$A$1:$BA$15000,45,0)</f>
        <v>53440</v>
      </c>
      <c r="CZ53" s="52">
        <f>VLOOKUP($A53,[1]Data!$A$1:$BA$15000,46,0)</f>
        <v>6670</v>
      </c>
      <c r="DA53" s="52">
        <f>VLOOKUP($A53,[1]Data!$A$1:$BA$15000,47,0)</f>
        <v>42078</v>
      </c>
      <c r="DB53" s="52">
        <f>VLOOKUP($A53,[1]Data!$A$1:$BA$15000,48,0)</f>
        <v>136185</v>
      </c>
      <c r="DC53" s="52">
        <f>VLOOKUP($A53,[1]Data!$A$1:$BA$15000,53,0)</f>
        <v>-42384</v>
      </c>
      <c r="DD53" s="52">
        <f>VLOOKUP($A53,[4]Data!$A$1:$Z$15000,20,0)</f>
        <v>33361</v>
      </c>
      <c r="DE53" s="52">
        <f>VLOOKUP($A53,[4]Data!$A$1:$Z$15000,25,0)</f>
        <v>18809</v>
      </c>
      <c r="DF53" s="52">
        <f>VLOOKUP($A53,[4]Data!$A$1:$Z$15000,26,0)</f>
        <v>0</v>
      </c>
      <c r="DG53" s="52">
        <f>VLOOKUP($A53,[4]Data!$A$1:$Z$15000,21,0)</f>
        <v>0</v>
      </c>
      <c r="DH53" s="52">
        <f>VLOOKUP($A53,[4]Data!$A$1:$Z$15000,24,0)</f>
        <v>156532</v>
      </c>
      <c r="DI53" s="52">
        <f>VLOOKUP($A53,[7]Data!$A$1:$M$15000,4,0)</f>
        <v>476276</v>
      </c>
      <c r="DJ53" s="52">
        <f>VLOOKUP($A53,[7]Data!$A$1:$M$15000,12,0)</f>
        <v>27102</v>
      </c>
      <c r="DK53" s="52">
        <f>VLOOKUP($A53,[7]Data!$A$1:$M$15000,11,0)</f>
        <v>159448</v>
      </c>
      <c r="DL53" s="52">
        <f>VLOOKUP($A53,[7]Data!$A$1:$M$15000,5,0)</f>
        <v>84928</v>
      </c>
      <c r="DM53" s="52">
        <f>VLOOKUP($A53,[7]Data!$A$1:$M$15000,8,0)</f>
        <v>189639</v>
      </c>
      <c r="DN53" s="52">
        <f>VLOOKUP($A53,[7]Data!$A$1:$M$15000,6,0)</f>
        <v>6695</v>
      </c>
      <c r="DO53" s="52">
        <f>VLOOKUP($A53,[7]Data!$A$1:$M$15000,7,0)</f>
        <v>50413</v>
      </c>
      <c r="DP53" s="52">
        <f>VLOOKUP($A53,[7]Data!$A$1:$M$15000,9,0)</f>
        <v>10376</v>
      </c>
      <c r="DQ53" s="52">
        <f>VLOOKUP($A53,[7]Data!$A$1:$M$15000,3,0)</f>
        <v>0</v>
      </c>
      <c r="DR53" s="52">
        <f>VLOOKUP($A53,[7]Data!$A$1:$M$15000,10,0)</f>
        <v>198203</v>
      </c>
      <c r="DS53" s="52">
        <f>VLOOKUP($A53,[7]Data!$A$1:$M$15000,2,0)</f>
        <v>14131</v>
      </c>
      <c r="DT53" s="52">
        <f>VLOOKUP($A53,[7]Data!$A$1:$M$15000,13,0)</f>
        <v>0</v>
      </c>
      <c r="DU53" s="52">
        <f>VLOOKUP($A53,[8]data!$A$1:$M$15000,2,0)</f>
        <v>130600</v>
      </c>
      <c r="DV53" s="52">
        <f>VLOOKUP($A53,[8]data!$A$1:$M$15000,3,0)</f>
        <v>137500</v>
      </c>
      <c r="DW53" s="52">
        <f>VLOOKUP($A53,[8]data!$A$1:$M$15000,4,0)</f>
        <v>187118</v>
      </c>
      <c r="DX53" s="52">
        <f>VLOOKUP($A53,[8]data!$A$1:$M$15000,5,0)</f>
        <v>29005</v>
      </c>
      <c r="DY53" s="52">
        <f>VLOOKUP($A53,[8]data!$A$1:$M$15000,6,0)</f>
        <v>87987</v>
      </c>
      <c r="DZ53" s="52">
        <f>VLOOKUP($A53,[8]data!$A$1:$M$15000,7,0)</f>
        <v>118388</v>
      </c>
      <c r="EA53" s="52">
        <f>VLOOKUP($A53,[8]data!$A$1:$M$15000,8,0)</f>
        <v>63500</v>
      </c>
      <c r="EB53" s="52">
        <f>VLOOKUP($A53,[8]data!$A$1:$M$15000,9,0)</f>
        <v>376727</v>
      </c>
      <c r="EC53" s="52">
        <f>VLOOKUP($A53,[8]data!$A$1:$M$15000,10,0)</f>
        <v>0</v>
      </c>
      <c r="ED53" s="52">
        <f>VLOOKUP($A53,[8]data!$A$1:$Q$15000,11,0)</f>
        <v>6352</v>
      </c>
      <c r="EE53" s="52">
        <f>VLOOKUP($A53,[8]data!$A$1:$Q$15000,12,0)</f>
        <v>228069</v>
      </c>
      <c r="EF53" s="52">
        <f>VLOOKUP($A53,[8]data!$A$1:$Q$15000,13,0)</f>
        <v>140000</v>
      </c>
      <c r="EG53" s="52">
        <f>VLOOKUP($A53,[8]data!$A$1:$Q$15000,14,0)</f>
        <v>23700</v>
      </c>
      <c r="EH53" s="52">
        <f>VLOOKUP($A53,[8]data!$A$1:$Q$15000,15,0)</f>
        <v>107000</v>
      </c>
      <c r="EI53" s="52">
        <f>VLOOKUP($A53,[8]data!$A$1:$Q$15000,17,0)</f>
        <v>17528</v>
      </c>
      <c r="EJ53" s="52">
        <f>VLOOKUP($A53,[8]data!$A$1:$Q$15000,16,0)</f>
        <v>118576</v>
      </c>
      <c r="EK53" s="52">
        <f>VLOOKUP($A53,[9]data!$A$1:$Q$15000,3,0)</f>
        <v>270000</v>
      </c>
      <c r="EL53" s="52">
        <f>VLOOKUP($A53,[9]data!$A$1:$Q$15000,4,0)</f>
        <v>58000</v>
      </c>
      <c r="EM53" s="52">
        <f>VLOOKUP($A53,[9]data!$A$1:$Q$15000,2,0)</f>
        <v>42000</v>
      </c>
      <c r="EN53" s="52">
        <f>VLOOKUP($A53,[9]data!$A$1:$Q$15000,11,0)</f>
        <v>74000</v>
      </c>
      <c r="EO53" s="52">
        <f>VLOOKUP($A53,[9]data!$A$1:$Q$15000,12,0)</f>
        <v>14000</v>
      </c>
      <c r="EP53" s="52"/>
      <c r="EQ53" s="52"/>
      <c r="ER53" s="52"/>
      <c r="ES53" s="52">
        <f>VLOOKUP($A53,[9]data!$A$1:$Q$15000,14,0)</f>
        <v>38000</v>
      </c>
      <c r="ET53" s="52">
        <f>VLOOKUP($A53,[9]data!$A$1:$Q$15000,13,0)</f>
        <v>12000</v>
      </c>
      <c r="EU53" s="89">
        <f>VLOOKUP($A53,[4]Data!$A$1:$I$15000,8,0)</f>
        <v>109491</v>
      </c>
      <c r="EV53" s="1">
        <f>VLOOKUP($A53,[1]Data!$A$1:$BG$15000,59,0)</f>
        <v>0</v>
      </c>
    </row>
    <row r="54" spans="1:152">
      <c r="A54" s="20">
        <v>36515</v>
      </c>
      <c r="B54" s="14">
        <f>VLOOKUP($A54,[1]Data!$A$1:$AG$15000,9,0)</f>
        <v>164477</v>
      </c>
      <c r="C54" s="14">
        <f>VLOOKUP($A54,[1]Data!$A$1:$AG$15000,10,0)</f>
        <v>293773</v>
      </c>
      <c r="D54" s="14">
        <f>VLOOKUP($A54,[1]Data!$A$1:$AG$15000,11,0)</f>
        <v>776430</v>
      </c>
      <c r="E54" s="14">
        <f>VLOOKUP($A54,[1]Data!$A$1:$AG$15000,12,0)</f>
        <v>408273</v>
      </c>
      <c r="F54" s="14">
        <f>VLOOKUP($A54,[2]Data!$A$1:$AF$15000,4,0)</f>
        <v>635748</v>
      </c>
      <c r="G54" s="14">
        <f>VLOOKUP($A54,[2]Data!$A$1:$AF$15000,2,0)</f>
        <v>20000</v>
      </c>
      <c r="H54" s="14">
        <f>VLOOKUP($A54,[2]Data!$A$1:$AF$15000,3,0)</f>
        <v>80511</v>
      </c>
      <c r="I54" s="14">
        <f>VLOOKUP($A54,[2]Data!$A$1:$AF$15000,6,0)</f>
        <v>22869</v>
      </c>
      <c r="J54" s="14">
        <f>VLOOKUP($A54,[3]Data!$A$1:$K$15000,4,0)*$A$2</f>
        <v>1741900</v>
      </c>
      <c r="K54" s="14">
        <f>VLOOKUP($A54,[3]Data!$A$1:$K$15000,6,0)*$A$2</f>
        <v>93600</v>
      </c>
      <c r="R54" s="14">
        <f>VLOOKUP($A54,[1]Data!$A$1:$AH$15000,4,0)</f>
        <v>2561773</v>
      </c>
      <c r="T54" s="14">
        <f>VLOOKUP($A54,[2]Data!$A$1:$AH$15000,34,0)</f>
        <v>682926</v>
      </c>
      <c r="V54" s="14">
        <f>VLOOKUP($A54,[2]Data!$A$1:$AH$15000,8,0)</f>
        <v>65334</v>
      </c>
      <c r="W54" s="14">
        <f>VLOOKUP($A54,[4]Data!$A$1:$AH$15000,19,0)</f>
        <v>25404</v>
      </c>
      <c r="X54" s="14">
        <f>VLOOKUP($A54,[2]Data!$A$1:$AH$15000,17,0)</f>
        <v>124942</v>
      </c>
      <c r="Y54" s="14">
        <f>VLOOKUP($A54,[1]Data!$A$1:$AH$15000,17,0)</f>
        <v>365556</v>
      </c>
      <c r="Z54" s="14">
        <f>VLOOKUP($A54,[2]Data!$A$1:$AH$15000,11,0)</f>
        <v>324441</v>
      </c>
      <c r="AA54" s="14">
        <f>VLOOKUP($A54,[1]Data!$A$1:$AH$15000,21,0)</f>
        <v>274614</v>
      </c>
      <c r="AB54" s="14">
        <f>VLOOKUP($A54,[2]Data!$A$1:$AH$15000,15,0)</f>
        <v>73246</v>
      </c>
      <c r="AC54" s="14">
        <f>VLOOKUP($A54,[1]Data!$A$1:$AH$15000,18,0)</f>
        <v>141180</v>
      </c>
      <c r="AD54" s="14">
        <f>VLOOKUP($A54,[2]Data!$A$1:$AH$15000,18,0)</f>
        <v>105982</v>
      </c>
      <c r="AE54" s="14">
        <f>VLOOKUP($A54,[1]Data!$A$1:$AH$15000,19,0)</f>
        <v>31561</v>
      </c>
      <c r="AF54" s="14">
        <f>VLOOKUP($A54,[2]Data!$A$1:$AH$15000,16,0)</f>
        <v>29318</v>
      </c>
      <c r="AG54" s="14">
        <f>VLOOKUP($A54,[1]Data!$A$1:$AH$15000,20,0)</f>
        <v>92666</v>
      </c>
      <c r="AH54" s="14">
        <f>VLOOKUP($A54,[2]Data!$A$1:$AH$15000,9,0)</f>
        <v>144826</v>
      </c>
      <c r="AI54" s="14">
        <f>VLOOKUP($A54,[1]Data!$A$1:$AH$15000,22,0)</f>
        <v>315147</v>
      </c>
      <c r="AJ54" s="14">
        <f>VLOOKUP($A54,[2]Data!$A$1:$AH$15000,10,0)</f>
        <v>40215</v>
      </c>
      <c r="AK54" s="14">
        <f>VLOOKUP($A54,[1]Data!$A$1:$AH$15000,23,0)</f>
        <v>57052</v>
      </c>
      <c r="AL54" s="14">
        <f>VLOOKUP($A54,[1]Data!$A$1:$AH$15000,24,0)</f>
        <v>880000</v>
      </c>
      <c r="AM54" s="14">
        <f>VLOOKUP($A54,[4]Data!$A$1:$R$15000,9,0)</f>
        <v>194717</v>
      </c>
      <c r="BA54" s="14">
        <f>VLOOKUP($A54,[1]Data!$A$1:$AH$15000,2,0)</f>
        <v>248602</v>
      </c>
      <c r="BC54" s="14">
        <f>VLOOKUP($A54,[2]Data!$A$1:$AH$15000,20,0)</f>
        <v>0</v>
      </c>
      <c r="BD54" s="14">
        <f>VLOOKUP($A54,[2]Data!$A$1:$AH$15000,21,0)</f>
        <v>40185</v>
      </c>
      <c r="BE54" s="14">
        <f>VLOOKUP($A54,[2]Data!$A$1:$AH$15000,22,0)</f>
        <v>10000</v>
      </c>
      <c r="BF54" s="14">
        <f>VLOOKUP($A54,[2]Data!$A$1:$AH$15000,19,0)</f>
        <v>0</v>
      </c>
      <c r="BH54" s="14">
        <f>VLOOKUP($A54,[1]Data!$A$1:$AH$15000,3,0)</f>
        <v>261368</v>
      </c>
      <c r="BI54" s="14">
        <f>VLOOKUP($A54,[1]Data!$A$1:$AH$15000,7,0)</f>
        <v>903989</v>
      </c>
      <c r="BJ54" s="14">
        <f>VLOOKUP($A54,[1]Data!$A$1:$AH$15000,8,0)</f>
        <v>0</v>
      </c>
      <c r="BR54" s="14">
        <f>VLOOKUP($A54,[1]Data!$A$1:$AH$15000,13,0)</f>
        <v>82442</v>
      </c>
      <c r="BS54" s="14">
        <f>VLOOKUP($A54,[1]Data!$A$1:$AH$15000,14,0)</f>
        <v>80621</v>
      </c>
      <c r="BT54" s="14">
        <f>VLOOKUP($A54,[1]Data!$A$1:$AH$15000,15,0)</f>
        <v>45173</v>
      </c>
      <c r="BU54" s="14">
        <f>VLOOKUP($A54,[1]Data!$A$1:$AH$15000,16,0)</f>
        <v>53051</v>
      </c>
      <c r="BW54" s="14">
        <f>VLOOKUP($A54,[2]Data!$A$1:$AH$15000,26,0)</f>
        <v>25000</v>
      </c>
      <c r="BX54" s="14">
        <f>VLOOKUP($A54,[2]Data!$A$1:$AH$15000,28,0)</f>
        <v>0</v>
      </c>
      <c r="BY54" s="14">
        <f>VLOOKUP($A54,[2]Data!$A$1:$AH$15000,24,0)</f>
        <v>12327</v>
      </c>
      <c r="BZ54" s="14">
        <f>VLOOKUP($A54,[2]Data!$A$1:$AH$15000,25,0)</f>
        <v>71306</v>
      </c>
      <c r="CA54" s="14">
        <f>VLOOKUP($A54,[2]Data!$A$1:$AH$15000,30,0)</f>
        <v>71194</v>
      </c>
      <c r="CB54" s="14">
        <f>VLOOKUP($A54,[2]Data!$A$1:$AH$15000,29,0)</f>
        <v>98652</v>
      </c>
      <c r="CD54" s="52">
        <f>VLOOKUP($A54,[4]Data!$A$1:$R$15000,2,0)</f>
        <v>926999</v>
      </c>
      <c r="CE54" s="14">
        <f>VLOOKUP($A54,[3]Data!$A$1:$K$15000,3,0)*$A$2</f>
        <v>2518500</v>
      </c>
      <c r="CF54" s="14">
        <f>VLOOKUP($A54,[3]Data!$A$1:$K$15000,7,0)*$A$2</f>
        <v>16700</v>
      </c>
      <c r="CG54" s="14">
        <f>VLOOKUP($A54,[3]Data!$A$1:$K$15000,8,0)*$A$2</f>
        <v>59100</v>
      </c>
      <c r="CH54" s="14">
        <f>VLOOKUP($A54,[3]Data!$A$1:$K$15000,2,0)*$A$2</f>
        <v>40400</v>
      </c>
      <c r="CJ54" s="14">
        <f>VLOOKUP($A54,[4]Data!$A$1:$R$15000,18,0)</f>
        <v>0</v>
      </c>
      <c r="CK54" s="14">
        <f>VLOOKUP($A54,[4]Data!$A$1:$R$15000,3,0)</f>
        <v>326710</v>
      </c>
      <c r="CL54" s="14">
        <f>VLOOKUP($A54,[4]Data!$A$1:$R$15000,4,0)</f>
        <v>15067</v>
      </c>
      <c r="CM54" s="14">
        <f>VLOOKUP($A54,[3]Data!$A$1:$K$15000,10,0)*$A$2</f>
        <v>303300</v>
      </c>
      <c r="CN54" s="52">
        <f>VLOOKUP($A54,[1]Data!$A$1:$AN$15000,34,0)</f>
        <v>113073</v>
      </c>
      <c r="CO54" s="52">
        <f>VLOOKUP($A54,[1]Data!$A$1:$AN$15000,35,0)</f>
        <v>554294</v>
      </c>
      <c r="CP54" s="52">
        <f>VLOOKUP($A54,[1]Data!$A$1:$AN$15000,36,0)</f>
        <v>675029</v>
      </c>
      <c r="CQ54" s="52">
        <f>VLOOKUP($A54,[1]Data!$A$1:$AN$15000,37,0)</f>
        <v>160203</v>
      </c>
      <c r="CR54" s="52">
        <f>VLOOKUP($A54,[1]Data!$A$1:$AN$15000,38,0)</f>
        <v>36695</v>
      </c>
      <c r="CS54" s="52">
        <f>VLOOKUP($A54,[1]Data!$A$1:$AN$15000,39,0)</f>
        <v>0</v>
      </c>
      <c r="CT54" s="52">
        <f>VLOOKUP($A54,[1]Data!$A$1:$AN$15000,40,0)</f>
        <v>192031</v>
      </c>
      <c r="CU54" s="52">
        <f>VLOOKUP($A54,[1]Data!$A$1:$BA$15000,41,0)</f>
        <v>3975</v>
      </c>
      <c r="CV54" s="52">
        <f>VLOOKUP($A54,[1]Data!$A$1:$BA$15000,42,0)</f>
        <v>0</v>
      </c>
      <c r="CW54" s="52">
        <f>VLOOKUP($A54,[1]Data!$A$1:$BA$15000,43,0)</f>
        <v>30209</v>
      </c>
      <c r="CX54" s="52">
        <f>VLOOKUP($A54,[1]Data!$A$1:$BA$15000,44,0)</f>
        <v>30212</v>
      </c>
      <c r="CY54" s="52">
        <f>VLOOKUP($A54,[1]Data!$A$1:$BA$15000,45,0)</f>
        <v>53440</v>
      </c>
      <c r="CZ54" s="52">
        <f>VLOOKUP($A54,[1]Data!$A$1:$BA$15000,46,0)</f>
        <v>6670</v>
      </c>
      <c r="DA54" s="52">
        <f>VLOOKUP($A54,[1]Data!$A$1:$BA$15000,47,0)</f>
        <v>50899</v>
      </c>
      <c r="DB54" s="52">
        <f>VLOOKUP($A54,[1]Data!$A$1:$BA$15000,48,0)</f>
        <v>163212</v>
      </c>
      <c r="DC54" s="52">
        <f>VLOOKUP($A54,[1]Data!$A$1:$BA$15000,53,0)</f>
        <v>-65794</v>
      </c>
      <c r="DD54" s="52">
        <f>VLOOKUP($A54,[4]Data!$A$1:$Z$15000,20,0)</f>
        <v>46122</v>
      </c>
      <c r="DE54" s="52">
        <f>VLOOKUP($A54,[4]Data!$A$1:$Z$15000,25,0)</f>
        <v>15000</v>
      </c>
      <c r="DF54" s="52">
        <f>VLOOKUP($A54,[4]Data!$A$1:$Z$15000,26,0)</f>
        <v>0</v>
      </c>
      <c r="DG54" s="52">
        <f>VLOOKUP($A54,[4]Data!$A$1:$Z$15000,21,0)</f>
        <v>0</v>
      </c>
      <c r="DH54" s="52">
        <f>VLOOKUP($A54,[4]Data!$A$1:$Z$15000,24,0)</f>
        <v>176847</v>
      </c>
      <c r="DI54" s="52">
        <f>VLOOKUP($A54,[7]Data!$A$1:$M$15000,4,0)</f>
        <v>406750</v>
      </c>
      <c r="DJ54" s="52">
        <f>VLOOKUP($A54,[7]Data!$A$1:$M$15000,12,0)</f>
        <v>19685</v>
      </c>
      <c r="DK54" s="52">
        <f>VLOOKUP($A54,[7]Data!$A$1:$M$15000,11,0)</f>
        <v>161889</v>
      </c>
      <c r="DL54" s="52">
        <f>VLOOKUP($A54,[7]Data!$A$1:$M$15000,5,0)</f>
        <v>137192</v>
      </c>
      <c r="DM54" s="52">
        <f>VLOOKUP($A54,[7]Data!$A$1:$M$15000,8,0)</f>
        <v>154123</v>
      </c>
      <c r="DN54" s="52">
        <f>VLOOKUP($A54,[7]Data!$A$1:$M$15000,6,0)</f>
        <v>6676</v>
      </c>
      <c r="DO54" s="52">
        <f>VLOOKUP($A54,[7]Data!$A$1:$M$15000,7,0)</f>
        <v>52639</v>
      </c>
      <c r="DP54" s="52">
        <f>VLOOKUP($A54,[7]Data!$A$1:$M$15000,9,0)</f>
        <v>10851</v>
      </c>
      <c r="DQ54" s="52">
        <f>VLOOKUP($A54,[7]Data!$A$1:$M$15000,3,0)</f>
        <v>0</v>
      </c>
      <c r="DR54" s="52">
        <f>VLOOKUP($A54,[7]Data!$A$1:$M$15000,10,0)</f>
        <v>199728</v>
      </c>
      <c r="DS54" s="52">
        <f>VLOOKUP($A54,[7]Data!$A$1:$M$15000,2,0)</f>
        <v>15820</v>
      </c>
      <c r="DT54" s="52">
        <f>VLOOKUP($A54,[7]Data!$A$1:$M$15000,13,0)</f>
        <v>0</v>
      </c>
      <c r="DU54" s="52">
        <f>VLOOKUP($A54,[8]data!$A$1:$M$15000,2,0)</f>
        <v>130600</v>
      </c>
      <c r="DV54" s="52">
        <f>VLOOKUP($A54,[8]data!$A$1:$M$15000,3,0)</f>
        <v>137500</v>
      </c>
      <c r="DW54" s="52">
        <f>VLOOKUP($A54,[8]data!$A$1:$M$15000,4,0)</f>
        <v>187118</v>
      </c>
      <c r="DX54" s="52">
        <f>VLOOKUP($A54,[8]data!$A$1:$M$15000,5,0)</f>
        <v>18488</v>
      </c>
      <c r="DY54" s="52">
        <f>VLOOKUP($A54,[8]data!$A$1:$M$15000,6,0)</f>
        <v>86074</v>
      </c>
      <c r="DZ54" s="52">
        <f>VLOOKUP($A54,[8]data!$A$1:$M$15000,7,0)</f>
        <v>133604</v>
      </c>
      <c r="EA54" s="52">
        <f>VLOOKUP($A54,[8]data!$A$1:$M$15000,8,0)</f>
        <v>61500</v>
      </c>
      <c r="EB54" s="52">
        <f>VLOOKUP($A54,[8]data!$A$1:$M$15000,9,0)</f>
        <v>348108</v>
      </c>
      <c r="EC54" s="52">
        <f>VLOOKUP($A54,[8]data!$A$1:$M$15000,10,0)</f>
        <v>0</v>
      </c>
      <c r="ED54" s="52">
        <f>VLOOKUP($A54,[8]data!$A$1:$Q$15000,11,0)</f>
        <v>6352</v>
      </c>
      <c r="EE54" s="52">
        <f>VLOOKUP($A54,[8]data!$A$1:$Q$15000,12,0)</f>
        <v>217860</v>
      </c>
      <c r="EF54" s="52">
        <f>VLOOKUP($A54,[8]data!$A$1:$Q$15000,13,0)</f>
        <v>140000</v>
      </c>
      <c r="EG54" s="52">
        <f>VLOOKUP($A54,[8]data!$A$1:$Q$15000,14,0)</f>
        <v>24900</v>
      </c>
      <c r="EH54" s="52">
        <f>VLOOKUP($A54,[8]data!$A$1:$Q$15000,15,0)</f>
        <v>107000</v>
      </c>
      <c r="EI54" s="52">
        <f>VLOOKUP($A54,[8]data!$A$1:$Q$15000,17,0)</f>
        <v>23786</v>
      </c>
      <c r="EJ54" s="52">
        <f>VLOOKUP($A54,[8]data!$A$1:$Q$15000,16,0)</f>
        <v>36285</v>
      </c>
      <c r="EK54" s="52">
        <f>VLOOKUP($A54,[9]data!$A$1:$Q$15000,3,0)</f>
        <v>270000</v>
      </c>
      <c r="EL54" s="52">
        <f>VLOOKUP($A54,[9]data!$A$1:$Q$15000,4,0)</f>
        <v>58000</v>
      </c>
      <c r="EM54" s="52">
        <f>VLOOKUP($A54,[9]data!$A$1:$Q$15000,2,0)</f>
        <v>69000</v>
      </c>
      <c r="EN54" s="52">
        <f>VLOOKUP($A54,[9]data!$A$1:$Q$15000,11,0)</f>
        <v>73000</v>
      </c>
      <c r="EO54" s="52">
        <f>VLOOKUP($A54,[9]data!$A$1:$Q$15000,12,0)</f>
        <v>12000</v>
      </c>
      <c r="EP54" s="52"/>
      <c r="EQ54" s="52"/>
      <c r="ER54" s="52"/>
      <c r="ES54" s="52">
        <f>VLOOKUP($A54,[9]data!$A$1:$Q$15000,14,0)</f>
        <v>11000</v>
      </c>
      <c r="ET54" s="52">
        <f>VLOOKUP($A54,[9]data!$A$1:$Q$15000,13,0)</f>
        <v>4000</v>
      </c>
      <c r="EU54" s="89">
        <f>VLOOKUP($A54,[4]Data!$A$1:$I$15000,8,0)</f>
        <v>121813</v>
      </c>
      <c r="EV54" s="1">
        <f>VLOOKUP($A54,[1]Data!$A$1:$BG$15000,59,0)</f>
        <v>0</v>
      </c>
    </row>
    <row r="55" spans="1:152">
      <c r="A55" s="20">
        <v>36516</v>
      </c>
      <c r="B55" s="14">
        <f>VLOOKUP($A55,[1]Data!$A$1:$AG$15000,9,0)</f>
        <v>164797</v>
      </c>
      <c r="C55" s="14">
        <f>VLOOKUP($A55,[1]Data!$A$1:$AG$15000,10,0)</f>
        <v>270300</v>
      </c>
      <c r="D55" s="14">
        <f>VLOOKUP($A55,[1]Data!$A$1:$AG$15000,11,0)</f>
        <v>687486</v>
      </c>
      <c r="E55" s="14">
        <f>VLOOKUP($A55,[1]Data!$A$1:$AG$15000,12,0)</f>
        <v>452274</v>
      </c>
      <c r="F55" s="14">
        <f>VLOOKUP($A55,[2]Data!$A$1:$AF$15000,4,0)</f>
        <v>528652</v>
      </c>
      <c r="G55" s="14">
        <f>VLOOKUP($A55,[2]Data!$A$1:$AF$15000,2,0)</f>
        <v>19400</v>
      </c>
      <c r="H55" s="14">
        <f>VLOOKUP($A55,[2]Data!$A$1:$AF$15000,3,0)</f>
        <v>157423</v>
      </c>
      <c r="I55" s="14">
        <f>VLOOKUP($A55,[2]Data!$A$1:$AF$15000,6,0)</f>
        <v>10000</v>
      </c>
      <c r="J55" s="14">
        <f>VLOOKUP($A55,[3]Data!$A$1:$K$15000,4,0)*$A$2</f>
        <v>1722800</v>
      </c>
      <c r="K55" s="14">
        <f>VLOOKUP($A55,[3]Data!$A$1:$K$15000,6,0)*$A$2</f>
        <v>101600</v>
      </c>
      <c r="R55" s="14">
        <f>VLOOKUP($A55,[1]Data!$A$1:$AH$15000,4,0)</f>
        <v>2596642</v>
      </c>
      <c r="T55" s="14">
        <f>VLOOKUP($A55,[2]Data!$A$1:$AH$15000,34,0)</f>
        <v>836007</v>
      </c>
      <c r="V55" s="14">
        <f>VLOOKUP($A55,[2]Data!$A$1:$AH$15000,8,0)</f>
        <v>65334</v>
      </c>
      <c r="W55" s="14">
        <f>VLOOKUP($A55,[4]Data!$A$1:$AH$15000,19,0)</f>
        <v>27443</v>
      </c>
      <c r="X55" s="14">
        <f>VLOOKUP($A55,[2]Data!$A$1:$AH$15000,17,0)</f>
        <v>143720</v>
      </c>
      <c r="Y55" s="14">
        <f>VLOOKUP($A55,[1]Data!$A$1:$AH$15000,17,0)</f>
        <v>374986</v>
      </c>
      <c r="Z55" s="14">
        <f>VLOOKUP($A55,[2]Data!$A$1:$AH$15000,11,0)</f>
        <v>299906</v>
      </c>
      <c r="AA55" s="14">
        <f>VLOOKUP($A55,[1]Data!$A$1:$AH$15000,21,0)</f>
        <v>262388</v>
      </c>
      <c r="AB55" s="14">
        <f>VLOOKUP($A55,[2]Data!$A$1:$AH$15000,15,0)</f>
        <v>87022</v>
      </c>
      <c r="AC55" s="14">
        <f>VLOOKUP($A55,[1]Data!$A$1:$AH$15000,18,0)</f>
        <v>131432</v>
      </c>
      <c r="AD55" s="14">
        <f>VLOOKUP($A55,[2]Data!$A$1:$AH$15000,18,0)</f>
        <v>77774</v>
      </c>
      <c r="AE55" s="14">
        <f>VLOOKUP($A55,[1]Data!$A$1:$AH$15000,19,0)</f>
        <v>8942</v>
      </c>
      <c r="AF55" s="14">
        <f>VLOOKUP($A55,[2]Data!$A$1:$AH$15000,16,0)</f>
        <v>101225</v>
      </c>
      <c r="AG55" s="14">
        <f>VLOOKUP($A55,[1]Data!$A$1:$AH$15000,20,0)</f>
        <v>95226</v>
      </c>
      <c r="AH55" s="14">
        <f>VLOOKUP($A55,[2]Data!$A$1:$AH$15000,9,0)</f>
        <v>168362</v>
      </c>
      <c r="AI55" s="14">
        <f>VLOOKUP($A55,[1]Data!$A$1:$AH$15000,22,0)</f>
        <v>319362</v>
      </c>
      <c r="AJ55" s="14">
        <f>VLOOKUP($A55,[2]Data!$A$1:$AH$15000,10,0)</f>
        <v>40215</v>
      </c>
      <c r="AK55" s="14">
        <f>VLOOKUP($A55,[1]Data!$A$1:$AH$15000,23,0)</f>
        <v>56927</v>
      </c>
      <c r="AL55" s="14">
        <f>VLOOKUP($A55,[1]Data!$A$1:$AH$15000,24,0)</f>
        <v>885000</v>
      </c>
      <c r="AM55" s="14">
        <f>VLOOKUP($A55,[4]Data!$A$1:$R$15000,9,0)</f>
        <v>218427</v>
      </c>
      <c r="BA55" s="14">
        <f>VLOOKUP($A55,[1]Data!$A$1:$AH$15000,2,0)</f>
        <v>207755</v>
      </c>
      <c r="BC55" s="14">
        <f>VLOOKUP($A55,[2]Data!$A$1:$AH$15000,20,0)</f>
        <v>0</v>
      </c>
      <c r="BD55" s="14">
        <f>VLOOKUP($A55,[2]Data!$A$1:$AH$15000,21,0)</f>
        <v>33241</v>
      </c>
      <c r="BE55" s="14">
        <f>VLOOKUP($A55,[2]Data!$A$1:$AH$15000,22,0)</f>
        <v>10000</v>
      </c>
      <c r="BF55" s="14">
        <f>VLOOKUP($A55,[2]Data!$A$1:$AH$15000,19,0)</f>
        <v>0</v>
      </c>
      <c r="BH55" s="14">
        <f>VLOOKUP($A55,[1]Data!$A$1:$AH$15000,3,0)</f>
        <v>309202</v>
      </c>
      <c r="BI55" s="14">
        <f>VLOOKUP($A55,[1]Data!$A$1:$AH$15000,7,0)</f>
        <v>832729</v>
      </c>
      <c r="BJ55" s="14">
        <f>VLOOKUP($A55,[1]Data!$A$1:$AH$15000,8,0)</f>
        <v>0</v>
      </c>
      <c r="BR55" s="14">
        <f>VLOOKUP($A55,[1]Data!$A$1:$AH$15000,13,0)</f>
        <v>54600</v>
      </c>
      <c r="BS55" s="14">
        <f>VLOOKUP($A55,[1]Data!$A$1:$AH$15000,14,0)</f>
        <v>126395</v>
      </c>
      <c r="BT55" s="14">
        <f>VLOOKUP($A55,[1]Data!$A$1:$AH$15000,15,0)</f>
        <v>64961</v>
      </c>
      <c r="BU55" s="14">
        <f>VLOOKUP($A55,[1]Data!$A$1:$AH$15000,16,0)</f>
        <v>157929</v>
      </c>
      <c r="BW55" s="14">
        <f>VLOOKUP($A55,[2]Data!$A$1:$AH$15000,26,0)</f>
        <v>30000</v>
      </c>
      <c r="BX55" s="14">
        <f>VLOOKUP($A55,[2]Data!$A$1:$AH$15000,28,0)</f>
        <v>0</v>
      </c>
      <c r="BY55" s="14">
        <f>VLOOKUP($A55,[2]Data!$A$1:$AH$15000,24,0)</f>
        <v>2327</v>
      </c>
      <c r="BZ55" s="14">
        <f>VLOOKUP($A55,[2]Data!$A$1:$AH$15000,25,0)</f>
        <v>84709</v>
      </c>
      <c r="CA55" s="14">
        <f>VLOOKUP($A55,[2]Data!$A$1:$AH$15000,30,0)</f>
        <v>67649</v>
      </c>
      <c r="CB55" s="14">
        <f>VLOOKUP($A55,[2]Data!$A$1:$AH$15000,29,0)</f>
        <v>110782</v>
      </c>
      <c r="CD55" s="52">
        <f>VLOOKUP($A55,[4]Data!$A$1:$R$15000,2,0)</f>
        <v>941834</v>
      </c>
      <c r="CE55" s="14">
        <f>VLOOKUP($A55,[3]Data!$A$1:$K$15000,3,0)*$A$2</f>
        <v>2560400</v>
      </c>
      <c r="CF55" s="14">
        <f>VLOOKUP($A55,[3]Data!$A$1:$K$15000,7,0)*$A$2</f>
        <v>0</v>
      </c>
      <c r="CG55" s="14">
        <f>VLOOKUP($A55,[3]Data!$A$1:$K$15000,8,0)*$A$2</f>
        <v>59100</v>
      </c>
      <c r="CH55" s="14">
        <f>VLOOKUP($A55,[3]Data!$A$1:$K$15000,2,0)*$A$2</f>
        <v>40400</v>
      </c>
      <c r="CJ55" s="14">
        <f>VLOOKUP($A55,[4]Data!$A$1:$R$15000,18,0)</f>
        <v>2480</v>
      </c>
      <c r="CK55" s="14">
        <f>VLOOKUP($A55,[4]Data!$A$1:$R$15000,3,0)</f>
        <v>296633</v>
      </c>
      <c r="CL55" s="14">
        <f>VLOOKUP($A55,[4]Data!$A$1:$R$15000,4,0)</f>
        <v>11959</v>
      </c>
      <c r="CM55" s="14">
        <f>VLOOKUP($A55,[3]Data!$A$1:$K$15000,10,0)*$A$2</f>
        <v>286700</v>
      </c>
      <c r="CN55" s="52">
        <f>VLOOKUP($A55,[1]Data!$A$1:$AN$15000,34,0)</f>
        <v>87916</v>
      </c>
      <c r="CO55" s="52">
        <f>VLOOKUP($A55,[1]Data!$A$1:$AN$15000,35,0)</f>
        <v>569523</v>
      </c>
      <c r="CP55" s="52">
        <f>VLOOKUP($A55,[1]Data!$A$1:$AN$15000,36,0)</f>
        <v>675029</v>
      </c>
      <c r="CQ55" s="52">
        <f>VLOOKUP($A55,[1]Data!$A$1:$AN$15000,37,0)</f>
        <v>147878</v>
      </c>
      <c r="CR55" s="52">
        <f>VLOOKUP($A55,[1]Data!$A$1:$AN$15000,38,0)</f>
        <v>0</v>
      </c>
      <c r="CS55" s="52">
        <f>VLOOKUP($A55,[1]Data!$A$1:$AN$15000,39,0)</f>
        <v>0</v>
      </c>
      <c r="CT55" s="52">
        <f>VLOOKUP($A55,[1]Data!$A$1:$AN$15000,40,0)</f>
        <v>194019</v>
      </c>
      <c r="CU55" s="52">
        <f>VLOOKUP($A55,[1]Data!$A$1:$BA$15000,41,0)</f>
        <v>0</v>
      </c>
      <c r="CV55" s="52">
        <f>VLOOKUP($A55,[1]Data!$A$1:$BA$15000,42,0)</f>
        <v>0</v>
      </c>
      <c r="CW55" s="52">
        <f>VLOOKUP($A55,[1]Data!$A$1:$BA$15000,43,0)</f>
        <v>40352</v>
      </c>
      <c r="CX55" s="52">
        <f>VLOOKUP($A55,[1]Data!$A$1:$BA$15000,44,0)</f>
        <v>28949</v>
      </c>
      <c r="CY55" s="52">
        <f>VLOOKUP($A55,[1]Data!$A$1:$BA$15000,45,0)</f>
        <v>53440</v>
      </c>
      <c r="CZ55" s="52">
        <f>VLOOKUP($A55,[1]Data!$A$1:$BA$15000,46,0)</f>
        <v>6632</v>
      </c>
      <c r="DA55" s="52">
        <f>VLOOKUP($A55,[1]Data!$A$1:$BA$15000,47,0)</f>
        <v>0</v>
      </c>
      <c r="DB55" s="52">
        <f>VLOOKUP($A55,[1]Data!$A$1:$BA$15000,48,0)</f>
        <v>103296</v>
      </c>
      <c r="DC55" s="52">
        <f>VLOOKUP($A55,[1]Data!$A$1:$BA$15000,53,0)</f>
        <v>-65779</v>
      </c>
      <c r="DD55" s="52">
        <f>VLOOKUP($A55,[4]Data!$A$1:$Z$15000,20,0)</f>
        <v>72943</v>
      </c>
      <c r="DE55" s="52">
        <f>VLOOKUP($A55,[4]Data!$A$1:$Z$15000,25,0)</f>
        <v>23279</v>
      </c>
      <c r="DF55" s="52">
        <f>VLOOKUP($A55,[4]Data!$A$1:$Z$15000,26,0)</f>
        <v>0</v>
      </c>
      <c r="DG55" s="52">
        <f>VLOOKUP($A55,[4]Data!$A$1:$Z$15000,21,0)</f>
        <v>0</v>
      </c>
      <c r="DH55" s="52">
        <f>VLOOKUP($A55,[4]Data!$A$1:$Z$15000,24,0)</f>
        <v>158571</v>
      </c>
      <c r="DI55" s="52">
        <f>VLOOKUP($A55,[7]Data!$A$1:$M$15000,4,0)</f>
        <v>351457</v>
      </c>
      <c r="DJ55" s="52">
        <f>VLOOKUP($A55,[7]Data!$A$1:$M$15000,12,0)</f>
        <v>19704</v>
      </c>
      <c r="DK55" s="52">
        <f>VLOOKUP($A55,[7]Data!$A$1:$M$15000,11,0)</f>
        <v>146662</v>
      </c>
      <c r="DL55" s="52">
        <f>VLOOKUP($A55,[7]Data!$A$1:$M$15000,5,0)</f>
        <v>139197</v>
      </c>
      <c r="DM55" s="52">
        <f>VLOOKUP($A55,[7]Data!$A$1:$M$15000,8,0)</f>
        <v>104893</v>
      </c>
      <c r="DN55" s="52">
        <f>VLOOKUP($A55,[7]Data!$A$1:$M$15000,6,0)</f>
        <v>6650</v>
      </c>
      <c r="DO55" s="52">
        <f>VLOOKUP($A55,[7]Data!$A$1:$M$15000,7,0)</f>
        <v>52639</v>
      </c>
      <c r="DP55" s="52">
        <f>VLOOKUP($A55,[7]Data!$A$1:$M$15000,9,0)</f>
        <v>9640</v>
      </c>
      <c r="DQ55" s="52">
        <f>VLOOKUP($A55,[7]Data!$A$1:$M$15000,3,0)</f>
        <v>0</v>
      </c>
      <c r="DR55" s="52">
        <f>VLOOKUP($A55,[7]Data!$A$1:$M$15000,10,0)</f>
        <v>184739</v>
      </c>
      <c r="DS55" s="52">
        <f>VLOOKUP($A55,[7]Data!$A$1:$M$15000,2,0)</f>
        <v>15759</v>
      </c>
      <c r="DT55" s="52">
        <f>VLOOKUP($A55,[7]Data!$A$1:$M$15000,13,0)</f>
        <v>0</v>
      </c>
      <c r="DU55" s="52">
        <f>VLOOKUP($A55,[8]data!$A$1:$M$15000,2,0)</f>
        <v>130600</v>
      </c>
      <c r="DV55" s="52">
        <f>VLOOKUP($A55,[8]data!$A$1:$M$15000,3,0)</f>
        <v>137500</v>
      </c>
      <c r="DW55" s="52">
        <f>VLOOKUP($A55,[8]data!$A$1:$M$15000,4,0)</f>
        <v>187118</v>
      </c>
      <c r="DX55" s="52">
        <f>VLOOKUP($A55,[8]data!$A$1:$M$15000,5,0)</f>
        <v>18943</v>
      </c>
      <c r="DY55" s="52">
        <f>VLOOKUP($A55,[8]data!$A$1:$M$15000,6,0)</f>
        <v>87987</v>
      </c>
      <c r="DZ55" s="52">
        <f>VLOOKUP($A55,[8]data!$A$1:$M$15000,7,0)</f>
        <v>128838</v>
      </c>
      <c r="EA55" s="52">
        <f>VLOOKUP($A55,[8]data!$A$1:$M$15000,8,0)</f>
        <v>64600</v>
      </c>
      <c r="EB55" s="52">
        <f>VLOOKUP($A55,[8]data!$A$1:$M$15000,9,0)</f>
        <v>333284</v>
      </c>
      <c r="EC55" s="52">
        <f>VLOOKUP($A55,[8]data!$A$1:$M$15000,10,0)</f>
        <v>4361</v>
      </c>
      <c r="ED55" s="52">
        <f>VLOOKUP($A55,[8]data!$A$1:$Q$15000,11,0)</f>
        <v>6352</v>
      </c>
      <c r="EE55" s="52">
        <f>VLOOKUP($A55,[8]data!$A$1:$Q$15000,12,0)</f>
        <v>163867</v>
      </c>
      <c r="EF55" s="52">
        <f>VLOOKUP($A55,[8]data!$A$1:$Q$15000,13,0)</f>
        <v>140000</v>
      </c>
      <c r="EG55" s="52">
        <f>VLOOKUP($A55,[8]data!$A$1:$Q$15000,14,0)</f>
        <v>25200</v>
      </c>
      <c r="EH55" s="52">
        <f>VLOOKUP($A55,[8]data!$A$1:$Q$15000,15,0)</f>
        <v>107000</v>
      </c>
      <c r="EI55" s="52">
        <f>VLOOKUP($A55,[8]data!$A$1:$Q$15000,17,0)</f>
        <v>1631</v>
      </c>
      <c r="EJ55" s="52">
        <f>VLOOKUP($A55,[8]data!$A$1:$Q$15000,16,0)</f>
        <v>53827</v>
      </c>
      <c r="EK55" s="52">
        <f>VLOOKUP($A55,[9]data!$A$1:$Q$15000,3,0)</f>
        <v>270000</v>
      </c>
      <c r="EL55" s="52">
        <f>VLOOKUP($A55,[9]data!$A$1:$Q$15000,4,0)</f>
        <v>58000</v>
      </c>
      <c r="EM55" s="52">
        <f>VLOOKUP($A55,[9]data!$A$1:$Q$15000,2,0)</f>
        <v>90000</v>
      </c>
      <c r="EN55" s="52">
        <f>VLOOKUP($A55,[9]data!$A$1:$Q$15000,11,0)</f>
        <v>70000</v>
      </c>
      <c r="EO55" s="52">
        <f>VLOOKUP($A55,[9]data!$A$1:$Q$15000,12,0)</f>
        <v>24000</v>
      </c>
      <c r="EP55" s="52"/>
      <c r="EQ55" s="52"/>
      <c r="ER55" s="52"/>
      <c r="ES55" s="52">
        <f>VLOOKUP($A55,[9]data!$A$1:$Q$15000,14,0)</f>
        <v>23000</v>
      </c>
      <c r="ET55" s="52">
        <f>VLOOKUP($A55,[9]data!$A$1:$Q$15000,13,0)</f>
        <v>0</v>
      </c>
      <c r="EU55" s="89">
        <f>VLOOKUP($A55,[4]Data!$A$1:$I$15000,8,0)</f>
        <v>136586</v>
      </c>
      <c r="EV55" s="1">
        <f>VLOOKUP($A55,[1]Data!$A$1:$BG$15000,59,0)</f>
        <v>0</v>
      </c>
    </row>
    <row r="56" spans="1:152">
      <c r="A56" s="20">
        <v>36517</v>
      </c>
      <c r="B56" s="14">
        <f>VLOOKUP($A56,[1]Data!$A$1:$AG$15000,9,0)</f>
        <v>168709</v>
      </c>
      <c r="C56" s="14">
        <f>VLOOKUP($A56,[1]Data!$A$1:$AG$15000,10,0)</f>
        <v>270293</v>
      </c>
      <c r="D56" s="14">
        <f>VLOOKUP($A56,[1]Data!$A$1:$AG$15000,11,0)</f>
        <v>826388</v>
      </c>
      <c r="E56" s="14">
        <f>VLOOKUP($A56,[1]Data!$A$1:$AG$15000,12,0)</f>
        <v>468320</v>
      </c>
      <c r="F56" s="14">
        <f>VLOOKUP($A56,[2]Data!$A$1:$AF$15000,4,0)</f>
        <v>657242</v>
      </c>
      <c r="G56" s="14">
        <f>VLOOKUP($A56,[2]Data!$A$1:$AF$15000,2,0)</f>
        <v>20000</v>
      </c>
      <c r="H56" s="14">
        <f>VLOOKUP($A56,[2]Data!$A$1:$AF$15000,3,0)</f>
        <v>117649</v>
      </c>
      <c r="I56" s="14">
        <f>VLOOKUP($A56,[2]Data!$A$1:$AF$15000,6,0)</f>
        <v>10389</v>
      </c>
      <c r="J56" s="14">
        <f>VLOOKUP($A56,[3]Data!$A$1:$K$15000,4,0)*$A$2</f>
        <v>1775600</v>
      </c>
      <c r="K56" s="14">
        <f>VLOOKUP($A56,[3]Data!$A$1:$K$15000,6,0)*$A$2</f>
        <v>79300</v>
      </c>
      <c r="R56" s="14">
        <f>VLOOKUP($A56,[1]Data!$A$1:$AH$15000,4,0)</f>
        <v>2636701</v>
      </c>
      <c r="T56" s="14">
        <f>VLOOKUP($A56,[2]Data!$A$1:$AH$15000,34,0)</f>
        <v>782311</v>
      </c>
      <c r="V56" s="14">
        <f>VLOOKUP($A56,[2]Data!$A$1:$AH$15000,8,0)</f>
        <v>65296</v>
      </c>
      <c r="W56" s="14">
        <f>VLOOKUP($A56,[4]Data!$A$1:$AH$15000,19,0)</f>
        <v>27527</v>
      </c>
      <c r="X56" s="14">
        <f>VLOOKUP($A56,[2]Data!$A$1:$AH$15000,17,0)</f>
        <v>129584</v>
      </c>
      <c r="Y56" s="14">
        <f>VLOOKUP($A56,[1]Data!$A$1:$AH$15000,17,0)</f>
        <v>372181</v>
      </c>
      <c r="Z56" s="14">
        <f>VLOOKUP($A56,[2]Data!$A$1:$AH$15000,11,0)</f>
        <v>320998</v>
      </c>
      <c r="AA56" s="14">
        <f>VLOOKUP($A56,[1]Data!$A$1:$AH$15000,21,0)</f>
        <v>284610</v>
      </c>
      <c r="AB56" s="14">
        <f>VLOOKUP($A56,[2]Data!$A$1:$AH$15000,15,0)</f>
        <v>63632</v>
      </c>
      <c r="AC56" s="14">
        <f>VLOOKUP($A56,[1]Data!$A$1:$AH$15000,18,0)</f>
        <v>126317</v>
      </c>
      <c r="AD56" s="14">
        <f>VLOOKUP($A56,[2]Data!$A$1:$AH$15000,18,0)</f>
        <v>107641</v>
      </c>
      <c r="AE56" s="14">
        <f>VLOOKUP($A56,[1]Data!$A$1:$AH$15000,19,0)</f>
        <v>27826</v>
      </c>
      <c r="AF56" s="14">
        <f>VLOOKUP($A56,[2]Data!$A$1:$AH$15000,16,0)</f>
        <v>88184</v>
      </c>
      <c r="AG56" s="14">
        <f>VLOOKUP($A56,[1]Data!$A$1:$AH$15000,20,0)</f>
        <v>123466</v>
      </c>
      <c r="AH56" s="14">
        <f>VLOOKUP($A56,[2]Data!$A$1:$AH$15000,9,0)</f>
        <v>186553</v>
      </c>
      <c r="AI56" s="14">
        <f>VLOOKUP($A56,[1]Data!$A$1:$AH$15000,22,0)</f>
        <v>309522</v>
      </c>
      <c r="AJ56" s="14">
        <f>VLOOKUP($A56,[2]Data!$A$1:$AH$15000,10,0)</f>
        <v>40215</v>
      </c>
      <c r="AK56" s="14">
        <f>VLOOKUP($A56,[1]Data!$A$1:$AH$15000,23,0)</f>
        <v>62621</v>
      </c>
      <c r="AL56" s="14">
        <f>VLOOKUP($A56,[1]Data!$A$1:$AH$15000,24,0)</f>
        <v>897406</v>
      </c>
      <c r="AM56" s="14">
        <f>VLOOKUP($A56,[4]Data!$A$1:$R$15000,9,0)</f>
        <v>207928</v>
      </c>
      <c r="BA56" s="14">
        <f>VLOOKUP($A56,[1]Data!$A$1:$AH$15000,2,0)</f>
        <v>243963</v>
      </c>
      <c r="BC56" s="14">
        <f>VLOOKUP($A56,[2]Data!$A$1:$AH$15000,20,0)</f>
        <v>0</v>
      </c>
      <c r="BD56" s="14">
        <f>VLOOKUP($A56,[2]Data!$A$1:$AH$15000,21,0)</f>
        <v>33429</v>
      </c>
      <c r="BE56" s="14">
        <f>VLOOKUP($A56,[2]Data!$A$1:$AH$15000,22,0)</f>
        <v>28000</v>
      </c>
      <c r="BF56" s="14">
        <f>VLOOKUP($A56,[2]Data!$A$1:$AH$15000,19,0)</f>
        <v>0</v>
      </c>
      <c r="BH56" s="14">
        <f>VLOOKUP($A56,[1]Data!$A$1:$AH$15000,3,0)</f>
        <v>302717</v>
      </c>
      <c r="BI56" s="14">
        <f>VLOOKUP($A56,[1]Data!$A$1:$AH$15000,7,0)</f>
        <v>903501</v>
      </c>
      <c r="BJ56" s="14">
        <f>VLOOKUP($A56,[1]Data!$A$1:$AH$15000,8,0)</f>
        <v>0</v>
      </c>
      <c r="BR56" s="14">
        <f>VLOOKUP($A56,[1]Data!$A$1:$AH$15000,13,0)</f>
        <v>52379</v>
      </c>
      <c r="BS56" s="14">
        <f>VLOOKUP($A56,[1]Data!$A$1:$AH$15000,14,0)</f>
        <v>119168</v>
      </c>
      <c r="BT56" s="14">
        <f>VLOOKUP($A56,[1]Data!$A$1:$AH$15000,15,0)</f>
        <v>64815</v>
      </c>
      <c r="BU56" s="14">
        <f>VLOOKUP($A56,[1]Data!$A$1:$AH$15000,16,0)</f>
        <v>95398</v>
      </c>
      <c r="BW56" s="14">
        <f>VLOOKUP($A56,[2]Data!$A$1:$AH$15000,26,0)</f>
        <v>0</v>
      </c>
      <c r="BX56" s="14">
        <f>VLOOKUP($A56,[2]Data!$A$1:$AH$15000,28,0)</f>
        <v>0</v>
      </c>
      <c r="BY56" s="14">
        <f>VLOOKUP($A56,[2]Data!$A$1:$AH$15000,24,0)</f>
        <v>2760</v>
      </c>
      <c r="BZ56" s="14">
        <f>VLOOKUP($A56,[2]Data!$A$1:$AH$15000,25,0)</f>
        <v>58306</v>
      </c>
      <c r="CA56" s="14">
        <f>VLOOKUP($A56,[2]Data!$A$1:$AH$15000,30,0)</f>
        <v>61254</v>
      </c>
      <c r="CB56" s="14">
        <f>VLOOKUP($A56,[2]Data!$A$1:$AH$15000,29,0)</f>
        <v>124052</v>
      </c>
      <c r="CD56" s="52">
        <f>VLOOKUP($A56,[4]Data!$A$1:$R$15000,2,0)</f>
        <v>931471</v>
      </c>
      <c r="CE56" s="14">
        <f>VLOOKUP($A56,[3]Data!$A$1:$K$15000,3,0)*$A$2</f>
        <v>2540700</v>
      </c>
      <c r="CF56" s="14">
        <f>VLOOKUP($A56,[3]Data!$A$1:$K$15000,7,0)*$A$2</f>
        <v>0</v>
      </c>
      <c r="CG56" s="14">
        <f>VLOOKUP($A56,[3]Data!$A$1:$K$15000,8,0)*$A$2</f>
        <v>77800</v>
      </c>
      <c r="CH56" s="14">
        <f>VLOOKUP($A56,[3]Data!$A$1:$K$15000,2,0)*$A$2</f>
        <v>40400</v>
      </c>
      <c r="CJ56" s="14">
        <f>VLOOKUP($A56,[4]Data!$A$1:$R$15000,18,0)</f>
        <v>0</v>
      </c>
      <c r="CK56" s="14">
        <f>VLOOKUP($A56,[4]Data!$A$1:$R$15000,3,0)</f>
        <v>301792</v>
      </c>
      <c r="CL56" s="14">
        <f>VLOOKUP($A56,[4]Data!$A$1:$R$15000,4,0)</f>
        <v>21480</v>
      </c>
      <c r="CM56" s="14">
        <f>VLOOKUP($A56,[3]Data!$A$1:$K$15000,10,0)*$A$2</f>
        <v>278300</v>
      </c>
      <c r="CN56" s="52">
        <f>VLOOKUP($A56,[1]Data!$A$1:$AN$15000,34,0)</f>
        <v>88337</v>
      </c>
      <c r="CO56" s="52">
        <f>VLOOKUP($A56,[1]Data!$A$1:$AN$15000,35,0)</f>
        <v>522969</v>
      </c>
      <c r="CP56" s="52">
        <f>VLOOKUP($A56,[1]Data!$A$1:$AN$15000,36,0)</f>
        <v>675029</v>
      </c>
      <c r="CQ56" s="52">
        <f>VLOOKUP($A56,[1]Data!$A$1:$AN$15000,37,0)</f>
        <v>141030</v>
      </c>
      <c r="CR56" s="52">
        <f>VLOOKUP($A56,[1]Data!$A$1:$AN$15000,38,0)</f>
        <v>0</v>
      </c>
      <c r="CS56" s="52">
        <f>VLOOKUP($A56,[1]Data!$A$1:$AN$15000,39,0)</f>
        <v>0</v>
      </c>
      <c r="CT56" s="52">
        <f>VLOOKUP($A56,[1]Data!$A$1:$AN$15000,40,0)</f>
        <v>178867</v>
      </c>
      <c r="CU56" s="52">
        <f>VLOOKUP($A56,[1]Data!$A$1:$BA$15000,41,0)</f>
        <v>0</v>
      </c>
      <c r="CV56" s="52">
        <f>VLOOKUP($A56,[1]Data!$A$1:$BA$15000,42,0)</f>
        <v>2749</v>
      </c>
      <c r="CW56" s="52">
        <f>VLOOKUP($A56,[1]Data!$A$1:$BA$15000,43,0)</f>
        <v>48480</v>
      </c>
      <c r="CX56" s="52">
        <f>VLOOKUP($A56,[1]Data!$A$1:$BA$15000,44,0)</f>
        <v>30725</v>
      </c>
      <c r="CY56" s="52">
        <f>VLOOKUP($A56,[1]Data!$A$1:$BA$15000,45,0)</f>
        <v>53440</v>
      </c>
      <c r="CZ56" s="52">
        <f>VLOOKUP($A56,[1]Data!$A$1:$BA$15000,46,0)</f>
        <v>6670</v>
      </c>
      <c r="DA56" s="52">
        <f>VLOOKUP($A56,[1]Data!$A$1:$BA$15000,47,0)</f>
        <v>44481</v>
      </c>
      <c r="DB56" s="52">
        <f>VLOOKUP($A56,[1]Data!$A$1:$BA$15000,48,0)</f>
        <v>147361</v>
      </c>
      <c r="DC56" s="52">
        <f>VLOOKUP($A56,[1]Data!$A$1:$BA$15000,53,0)</f>
        <v>-60722</v>
      </c>
      <c r="DD56" s="52">
        <f>VLOOKUP($A56,[4]Data!$A$1:$Z$15000,20,0)</f>
        <v>33218</v>
      </c>
      <c r="DE56" s="52">
        <f>VLOOKUP($A56,[4]Data!$A$1:$Z$15000,25,0)</f>
        <v>23808</v>
      </c>
      <c r="DF56" s="52">
        <f>VLOOKUP($A56,[4]Data!$A$1:$Z$15000,26,0)</f>
        <v>0</v>
      </c>
      <c r="DG56" s="52">
        <f>VLOOKUP($A56,[4]Data!$A$1:$Z$15000,21,0)</f>
        <v>0</v>
      </c>
      <c r="DH56" s="52">
        <f>VLOOKUP($A56,[4]Data!$A$1:$Z$15000,24,0)</f>
        <v>178428</v>
      </c>
      <c r="DI56" s="52">
        <f>VLOOKUP($A56,[7]Data!$A$1:$M$15000,4,0)</f>
        <v>425880</v>
      </c>
      <c r="DJ56" s="52">
        <f>VLOOKUP($A56,[7]Data!$A$1:$M$15000,12,0)</f>
        <v>19094</v>
      </c>
      <c r="DK56" s="52">
        <f>VLOOKUP($A56,[7]Data!$A$1:$M$15000,11,0)</f>
        <v>160522</v>
      </c>
      <c r="DL56" s="52">
        <f>VLOOKUP($A56,[7]Data!$A$1:$M$15000,5,0)</f>
        <v>139325</v>
      </c>
      <c r="DM56" s="52">
        <f>VLOOKUP($A56,[7]Data!$A$1:$M$15000,8,0)</f>
        <v>166879</v>
      </c>
      <c r="DN56" s="52">
        <f>VLOOKUP($A56,[7]Data!$A$1:$M$15000,6,0)</f>
        <v>6533</v>
      </c>
      <c r="DO56" s="52">
        <f>VLOOKUP($A56,[7]Data!$A$1:$M$15000,7,0)</f>
        <v>47231</v>
      </c>
      <c r="DP56" s="52">
        <f>VLOOKUP($A56,[7]Data!$A$1:$M$15000,9,0)</f>
        <v>10671</v>
      </c>
      <c r="DQ56" s="52">
        <f>VLOOKUP($A56,[7]Data!$A$1:$M$15000,3,0)</f>
        <v>0</v>
      </c>
      <c r="DR56" s="52">
        <f>VLOOKUP($A56,[7]Data!$A$1:$M$15000,10,0)</f>
        <v>198558</v>
      </c>
      <c r="DS56" s="52">
        <f>VLOOKUP($A56,[7]Data!$A$1:$M$15000,2,0)</f>
        <v>15820</v>
      </c>
      <c r="DT56" s="52">
        <f>VLOOKUP($A56,[7]Data!$A$1:$M$15000,13,0)</f>
        <v>0</v>
      </c>
      <c r="DU56" s="52">
        <f>VLOOKUP($A56,[8]data!$A$1:$M$15000,2,0)</f>
        <v>130600</v>
      </c>
      <c r="DV56" s="52">
        <f>VLOOKUP($A56,[8]data!$A$1:$M$15000,3,0)</f>
        <v>137500</v>
      </c>
      <c r="DW56" s="52">
        <f>VLOOKUP($A56,[8]data!$A$1:$M$15000,4,0)</f>
        <v>186968</v>
      </c>
      <c r="DX56" s="52">
        <f>VLOOKUP($A56,[8]data!$A$1:$M$15000,5,0)</f>
        <v>18071</v>
      </c>
      <c r="DY56" s="52">
        <f>VLOOKUP($A56,[8]data!$A$1:$M$15000,6,0)</f>
        <v>87987</v>
      </c>
      <c r="DZ56" s="52">
        <f>VLOOKUP($A56,[8]data!$A$1:$M$15000,7,0)</f>
        <v>122770</v>
      </c>
      <c r="EA56" s="52">
        <f>VLOOKUP($A56,[8]data!$A$1:$M$15000,8,0)</f>
        <v>62102</v>
      </c>
      <c r="EB56" s="52">
        <f>VLOOKUP($A56,[8]data!$A$1:$M$15000,9,0)</f>
        <v>356618</v>
      </c>
      <c r="EC56" s="52">
        <f>VLOOKUP($A56,[8]data!$A$1:$M$15000,10,0)</f>
        <v>7687</v>
      </c>
      <c r="ED56" s="52">
        <f>VLOOKUP($A56,[8]data!$A$1:$Q$15000,11,0)</f>
        <v>6352</v>
      </c>
      <c r="EE56" s="52">
        <f>VLOOKUP($A56,[8]data!$A$1:$Q$15000,12,0)</f>
        <v>222773</v>
      </c>
      <c r="EF56" s="52">
        <f>VLOOKUP($A56,[8]data!$A$1:$Q$15000,13,0)</f>
        <v>140000</v>
      </c>
      <c r="EG56" s="52">
        <f>VLOOKUP($A56,[8]data!$A$1:$Q$15000,14,0)</f>
        <v>25200</v>
      </c>
      <c r="EH56" s="52">
        <f>VLOOKUP($A56,[8]data!$A$1:$Q$15000,15,0)</f>
        <v>107000</v>
      </c>
      <c r="EI56" s="52">
        <f>VLOOKUP($A56,[8]data!$A$1:$Q$15000,17,0)</f>
        <v>23820</v>
      </c>
      <c r="EJ56" s="52">
        <f>VLOOKUP($A56,[8]data!$A$1:$Q$15000,16,0)</f>
        <v>67876</v>
      </c>
      <c r="EK56" s="52">
        <f>VLOOKUP($A56,[9]data!$A$1:$Q$15000,3,0)</f>
        <v>270000</v>
      </c>
      <c r="EL56" s="52">
        <f>VLOOKUP($A56,[9]data!$A$1:$Q$15000,4,0)</f>
        <v>58000</v>
      </c>
      <c r="EM56" s="52">
        <f>VLOOKUP($A56,[9]data!$A$1:$Q$15000,2,0)</f>
        <v>75000</v>
      </c>
      <c r="EN56" s="52">
        <f>VLOOKUP($A56,[9]data!$A$1:$Q$15000,11,0)</f>
        <v>66000</v>
      </c>
      <c r="EO56" s="52">
        <f>VLOOKUP($A56,[9]data!$A$1:$Q$15000,12,0)</f>
        <v>27000</v>
      </c>
      <c r="EP56" s="52"/>
      <c r="EQ56" s="52"/>
      <c r="ER56" s="52"/>
      <c r="ES56" s="52">
        <f>VLOOKUP($A56,[9]data!$A$1:$Q$15000,14,0)</f>
        <v>38000</v>
      </c>
      <c r="ET56" s="52">
        <f>VLOOKUP($A56,[9]data!$A$1:$Q$15000,13,0)</f>
        <v>15000</v>
      </c>
      <c r="EU56" s="89">
        <f>VLOOKUP($A56,[4]Data!$A$1:$I$15000,8,0)</f>
        <v>149358</v>
      </c>
      <c r="EV56" s="1">
        <f>VLOOKUP($A56,[1]Data!$A$1:$BG$15000,59,0)</f>
        <v>0</v>
      </c>
    </row>
    <row r="57" spans="1:152">
      <c r="A57" s="20">
        <v>36518</v>
      </c>
      <c r="B57" s="14">
        <f>VLOOKUP($A57,[1]Data!$A$1:$AG$15000,9,0)</f>
        <v>168652</v>
      </c>
      <c r="C57" s="14">
        <f>VLOOKUP($A57,[1]Data!$A$1:$AG$15000,10,0)</f>
        <v>255973</v>
      </c>
      <c r="D57" s="14">
        <f>VLOOKUP($A57,[1]Data!$A$1:$AG$15000,11,0)</f>
        <v>902245</v>
      </c>
      <c r="E57" s="14">
        <f>VLOOKUP($A57,[1]Data!$A$1:$AG$15000,12,0)</f>
        <v>539999</v>
      </c>
      <c r="F57" s="14">
        <f>VLOOKUP($A57,[2]Data!$A$1:$AF$15000,4,0)</f>
        <v>622297</v>
      </c>
      <c r="G57" s="14">
        <f>VLOOKUP($A57,[2]Data!$A$1:$AF$15000,2,0)</f>
        <v>20000</v>
      </c>
      <c r="H57" s="14">
        <f>VLOOKUP($A57,[2]Data!$A$1:$AF$15000,3,0)</f>
        <v>150174</v>
      </c>
      <c r="I57" s="14">
        <f>VLOOKUP($A57,[2]Data!$A$1:$AF$15000,6,0)</f>
        <v>10000</v>
      </c>
      <c r="J57" s="14">
        <f>VLOOKUP($A57,[3]Data!$A$1:$K$15000,4,0)*$A$2</f>
        <v>1695700</v>
      </c>
      <c r="K57" s="14">
        <f>VLOOKUP($A57,[3]Data!$A$1:$K$15000,6,0)*$A$2</f>
        <v>88100</v>
      </c>
      <c r="R57" s="14">
        <f>VLOOKUP($A57,[1]Data!$A$1:$AH$15000,4,0)</f>
        <v>2673921</v>
      </c>
      <c r="T57" s="14">
        <f>VLOOKUP($A57,[2]Data!$A$1:$AH$15000,34,0)</f>
        <v>429078</v>
      </c>
      <c r="V57" s="14">
        <f>VLOOKUP($A57,[2]Data!$A$1:$AH$15000,8,0)</f>
        <v>65334</v>
      </c>
      <c r="W57" s="14">
        <f>VLOOKUP($A57,[4]Data!$A$1:$AH$15000,19,0)</f>
        <v>27527</v>
      </c>
      <c r="X57" s="14">
        <f>VLOOKUP($A57,[2]Data!$A$1:$AH$15000,17,0)</f>
        <v>161937</v>
      </c>
      <c r="Y57" s="14">
        <f>VLOOKUP($A57,[1]Data!$A$1:$AH$15000,17,0)</f>
        <v>358003</v>
      </c>
      <c r="Z57" s="14">
        <f>VLOOKUP($A57,[2]Data!$A$1:$AH$15000,11,0)</f>
        <v>33102</v>
      </c>
      <c r="AA57" s="14">
        <f>VLOOKUP($A57,[1]Data!$A$1:$AH$15000,21,0)</f>
        <v>279976</v>
      </c>
      <c r="AB57" s="14">
        <f>VLOOKUP($A57,[2]Data!$A$1:$AH$15000,15,0)</f>
        <v>63632</v>
      </c>
      <c r="AC57" s="14">
        <f>VLOOKUP($A57,[1]Data!$A$1:$AH$15000,18,0)</f>
        <v>131247</v>
      </c>
      <c r="AD57" s="14">
        <f>VLOOKUP($A57,[2]Data!$A$1:$AH$15000,18,0)</f>
        <v>107280</v>
      </c>
      <c r="AE57" s="14">
        <f>VLOOKUP($A57,[1]Data!$A$1:$AH$15000,19,0)</f>
        <v>17544</v>
      </c>
      <c r="AF57" s="14">
        <f>VLOOKUP($A57,[2]Data!$A$1:$AH$15000,16,0)</f>
        <v>96171</v>
      </c>
      <c r="AG57" s="14">
        <f>VLOOKUP($A57,[1]Data!$A$1:$AH$15000,20,0)</f>
        <v>124114</v>
      </c>
      <c r="AH57" s="14">
        <f>VLOOKUP($A57,[2]Data!$A$1:$AH$15000,9,0)</f>
        <v>169924</v>
      </c>
      <c r="AI57" s="14">
        <f>VLOOKUP($A57,[1]Data!$A$1:$AH$15000,22,0)</f>
        <v>327511</v>
      </c>
      <c r="AJ57" s="14">
        <f>VLOOKUP($A57,[2]Data!$A$1:$AH$15000,10,0)</f>
        <v>40215</v>
      </c>
      <c r="AK57" s="14">
        <f>VLOOKUP($A57,[1]Data!$A$1:$AH$15000,23,0)</f>
        <v>62382</v>
      </c>
      <c r="AL57" s="14">
        <f>VLOOKUP($A57,[1]Data!$A$1:$AH$15000,24,0)</f>
        <v>892084</v>
      </c>
      <c r="AM57" s="14">
        <f>VLOOKUP($A57,[4]Data!$A$1:$R$15000,9,0)</f>
        <v>207928</v>
      </c>
      <c r="BA57" s="14">
        <f>VLOOKUP($A57,[1]Data!$A$1:$AH$15000,2,0)</f>
        <v>212803</v>
      </c>
      <c r="BC57" s="14">
        <f>VLOOKUP($A57,[2]Data!$A$1:$AH$15000,20,0)</f>
        <v>0</v>
      </c>
      <c r="BD57" s="14">
        <f>VLOOKUP($A57,[2]Data!$A$1:$AH$15000,21,0)</f>
        <v>33429</v>
      </c>
      <c r="BE57" s="14">
        <f>VLOOKUP($A57,[2]Data!$A$1:$AH$15000,22,0)</f>
        <v>20000</v>
      </c>
      <c r="BF57" s="14">
        <f>VLOOKUP($A57,[2]Data!$A$1:$AH$15000,19,0)</f>
        <v>0</v>
      </c>
      <c r="BH57" s="14">
        <f>VLOOKUP($A57,[1]Data!$A$1:$AH$15000,3,0)</f>
        <v>298987</v>
      </c>
      <c r="BI57" s="14">
        <f>VLOOKUP($A57,[1]Data!$A$1:$AH$15000,7,0)</f>
        <v>850192</v>
      </c>
      <c r="BJ57" s="14">
        <f>VLOOKUP($A57,[1]Data!$A$1:$AH$15000,8,0)</f>
        <v>0</v>
      </c>
      <c r="BR57" s="14">
        <f>VLOOKUP($A57,[1]Data!$A$1:$AH$15000,13,0)</f>
        <v>77326</v>
      </c>
      <c r="BS57" s="14">
        <f>VLOOKUP($A57,[1]Data!$A$1:$AH$15000,14,0)</f>
        <v>123049</v>
      </c>
      <c r="BT57" s="14">
        <f>VLOOKUP($A57,[1]Data!$A$1:$AH$15000,15,0)</f>
        <v>48803</v>
      </c>
      <c r="BU57" s="14">
        <f>VLOOKUP($A57,[1]Data!$A$1:$AH$15000,16,0)</f>
        <v>118005</v>
      </c>
      <c r="BW57" s="14">
        <f>VLOOKUP($A57,[2]Data!$A$1:$AH$15000,26,0)</f>
        <v>39940</v>
      </c>
      <c r="BX57" s="14">
        <f>VLOOKUP($A57,[2]Data!$A$1:$AH$15000,28,0)</f>
        <v>0</v>
      </c>
      <c r="BY57" s="14">
        <f>VLOOKUP($A57,[2]Data!$A$1:$AH$15000,24,0)</f>
        <v>2760</v>
      </c>
      <c r="BZ57" s="14">
        <f>VLOOKUP($A57,[2]Data!$A$1:$AH$15000,25,0)</f>
        <v>43980</v>
      </c>
      <c r="CA57" s="14">
        <f>VLOOKUP($A57,[2]Data!$A$1:$AH$15000,30,0)</f>
        <v>56254</v>
      </c>
      <c r="CB57" s="14">
        <f>VLOOKUP($A57,[2]Data!$A$1:$AH$15000,29,0)</f>
        <v>136927</v>
      </c>
      <c r="CD57" s="52">
        <f>VLOOKUP($A57,[4]Data!$A$1:$R$15000,2,0)</f>
        <v>931471</v>
      </c>
      <c r="CE57" s="14">
        <f>VLOOKUP($A57,[3]Data!$A$1:$K$15000,3,0)*$A$2</f>
        <v>2532400</v>
      </c>
      <c r="CF57" s="14">
        <f>VLOOKUP($A57,[3]Data!$A$1:$K$15000,7,0)*$A$2</f>
        <v>0</v>
      </c>
      <c r="CG57" s="14">
        <f>VLOOKUP($A57,[3]Data!$A$1:$K$15000,8,0)*$A$2</f>
        <v>77800</v>
      </c>
      <c r="CH57" s="14">
        <f>VLOOKUP($A57,[3]Data!$A$1:$K$15000,2,0)*$A$2</f>
        <v>40400</v>
      </c>
      <c r="CJ57" s="14">
        <f>VLOOKUP($A57,[4]Data!$A$1:$R$15000,18,0)</f>
        <v>0</v>
      </c>
      <c r="CK57" s="14">
        <f>VLOOKUP($A57,[4]Data!$A$1:$R$15000,3,0)</f>
        <v>301792</v>
      </c>
      <c r="CL57" s="14">
        <f>VLOOKUP($A57,[4]Data!$A$1:$R$15000,4,0)</f>
        <v>21480</v>
      </c>
      <c r="CM57" s="14">
        <f>VLOOKUP($A57,[3]Data!$A$1:$K$15000,10,0)*$A$2</f>
        <v>303100</v>
      </c>
      <c r="CN57" s="52">
        <f>VLOOKUP($A57,[1]Data!$A$1:$AN$15000,34,0)</f>
        <v>88468</v>
      </c>
      <c r="CO57" s="52">
        <f>VLOOKUP($A57,[1]Data!$A$1:$AN$15000,35,0)</f>
        <v>517220</v>
      </c>
      <c r="CP57" s="52">
        <f>VLOOKUP($A57,[1]Data!$A$1:$AN$15000,36,0)</f>
        <v>675029</v>
      </c>
      <c r="CQ57" s="52">
        <f>VLOOKUP($A57,[1]Data!$A$1:$AN$15000,37,0)</f>
        <v>147312</v>
      </c>
      <c r="CR57" s="52">
        <f>VLOOKUP($A57,[1]Data!$A$1:$AN$15000,38,0)</f>
        <v>0</v>
      </c>
      <c r="CS57" s="52">
        <f>VLOOKUP($A57,[1]Data!$A$1:$AN$15000,39,0)</f>
        <v>0</v>
      </c>
      <c r="CT57" s="52">
        <f>VLOOKUP($A57,[1]Data!$A$1:$AN$15000,40,0)</f>
        <v>178867</v>
      </c>
      <c r="CU57" s="52">
        <f>VLOOKUP($A57,[1]Data!$A$1:$BA$15000,41,0)</f>
        <v>0</v>
      </c>
      <c r="CV57" s="52">
        <f>VLOOKUP($A57,[1]Data!$A$1:$BA$15000,42,0)</f>
        <v>5651</v>
      </c>
      <c r="CW57" s="52">
        <f>VLOOKUP($A57,[1]Data!$A$1:$BA$15000,43,0)</f>
        <v>15254</v>
      </c>
      <c r="CX57" s="52">
        <f>VLOOKUP($A57,[1]Data!$A$1:$BA$15000,44,0)</f>
        <v>35287</v>
      </c>
      <c r="CY57" s="52">
        <f>VLOOKUP($A57,[1]Data!$A$1:$BA$15000,45,0)</f>
        <v>53440</v>
      </c>
      <c r="CZ57" s="52">
        <f>VLOOKUP($A57,[1]Data!$A$1:$BA$15000,46,0)</f>
        <v>6670</v>
      </c>
      <c r="DA57" s="52">
        <f>VLOOKUP($A57,[1]Data!$A$1:$BA$15000,47,0)</f>
        <v>44481</v>
      </c>
      <c r="DB57" s="52">
        <f>VLOOKUP($A57,[1]Data!$A$1:$BA$15000,48,0)</f>
        <v>149610</v>
      </c>
      <c r="DC57" s="52">
        <f>VLOOKUP($A57,[1]Data!$A$1:$BA$15000,53,0)</f>
        <v>-55748</v>
      </c>
      <c r="DD57" s="52">
        <f>VLOOKUP($A57,[4]Data!$A$1:$Z$15000,20,0)</f>
        <v>33218</v>
      </c>
      <c r="DE57" s="52">
        <f>VLOOKUP($A57,[4]Data!$A$1:$Z$15000,25,0)</f>
        <v>23808</v>
      </c>
      <c r="DF57" s="52">
        <f>VLOOKUP($A57,[4]Data!$A$1:$Z$15000,26,0)</f>
        <v>0</v>
      </c>
      <c r="DG57" s="52">
        <f>VLOOKUP($A57,[4]Data!$A$1:$Z$15000,21,0)</f>
        <v>0</v>
      </c>
      <c r="DH57" s="52">
        <f>VLOOKUP($A57,[4]Data!$A$1:$Z$15000,24,0)</f>
        <v>178428</v>
      </c>
      <c r="DI57" s="52">
        <f>VLOOKUP($A57,[7]Data!$A$1:$M$15000,4,0)</f>
        <v>425880</v>
      </c>
      <c r="DJ57" s="52">
        <f>VLOOKUP($A57,[7]Data!$A$1:$M$15000,12,0)</f>
        <v>19094</v>
      </c>
      <c r="DK57" s="52">
        <f>VLOOKUP($A57,[7]Data!$A$1:$M$15000,11,0)</f>
        <v>160522</v>
      </c>
      <c r="DL57" s="52">
        <f>VLOOKUP($A57,[7]Data!$A$1:$M$15000,5,0)</f>
        <v>139325</v>
      </c>
      <c r="DM57" s="52">
        <f>VLOOKUP($A57,[7]Data!$A$1:$M$15000,8,0)</f>
        <v>166879</v>
      </c>
      <c r="DN57" s="52">
        <f>VLOOKUP($A57,[7]Data!$A$1:$M$15000,6,0)</f>
        <v>6533</v>
      </c>
      <c r="DO57" s="52">
        <f>VLOOKUP($A57,[7]Data!$A$1:$M$15000,7,0)</f>
        <v>47231</v>
      </c>
      <c r="DP57" s="52">
        <f>VLOOKUP($A57,[7]Data!$A$1:$M$15000,9,0)</f>
        <v>10671</v>
      </c>
      <c r="DQ57" s="52">
        <f>VLOOKUP($A57,[7]Data!$A$1:$M$15000,3,0)</f>
        <v>0</v>
      </c>
      <c r="DR57" s="52">
        <f>VLOOKUP($A57,[7]Data!$A$1:$M$15000,10,0)</f>
        <v>198558</v>
      </c>
      <c r="DS57" s="52">
        <f>VLOOKUP($A57,[7]Data!$A$1:$M$15000,2,0)</f>
        <v>15820</v>
      </c>
      <c r="DT57" s="52">
        <f>VLOOKUP($A57,[7]Data!$A$1:$M$15000,13,0)</f>
        <v>0</v>
      </c>
      <c r="DU57" s="52">
        <f>VLOOKUP($A57,[8]data!$A$1:$M$15000,2,0)</f>
        <v>130600</v>
      </c>
      <c r="DV57" s="52">
        <f>VLOOKUP($A57,[8]data!$A$1:$M$15000,3,0)</f>
        <v>137500</v>
      </c>
      <c r="DW57" s="52">
        <f>VLOOKUP($A57,[8]data!$A$1:$M$15000,4,0)</f>
        <v>186968</v>
      </c>
      <c r="DX57" s="52">
        <f>VLOOKUP($A57,[8]data!$A$1:$M$15000,5,0)</f>
        <v>18071</v>
      </c>
      <c r="DY57" s="52">
        <f>VLOOKUP($A57,[8]data!$A$1:$M$15000,6,0)</f>
        <v>87987</v>
      </c>
      <c r="DZ57" s="52">
        <f>VLOOKUP($A57,[8]data!$A$1:$M$15000,7,0)</f>
        <v>122770</v>
      </c>
      <c r="EA57" s="52">
        <f>VLOOKUP($A57,[8]data!$A$1:$M$15000,8,0)</f>
        <v>62102</v>
      </c>
      <c r="EB57" s="52">
        <f>VLOOKUP($A57,[8]data!$A$1:$M$15000,9,0)</f>
        <v>356618</v>
      </c>
      <c r="EC57" s="52">
        <f>VLOOKUP($A57,[8]data!$A$1:$M$15000,10,0)</f>
        <v>7687</v>
      </c>
      <c r="ED57" s="52">
        <f>VLOOKUP($A57,[8]data!$A$1:$Q$15000,11,0)</f>
        <v>6352</v>
      </c>
      <c r="EE57" s="52">
        <f>VLOOKUP($A57,[8]data!$A$1:$Q$15000,12,0)</f>
        <v>222773</v>
      </c>
      <c r="EF57" s="52">
        <f>VLOOKUP($A57,[8]data!$A$1:$Q$15000,13,0)</f>
        <v>140000</v>
      </c>
      <c r="EG57" s="52">
        <f>VLOOKUP($A57,[8]data!$A$1:$Q$15000,14,0)</f>
        <v>25200</v>
      </c>
      <c r="EH57" s="52">
        <f>VLOOKUP($A57,[8]data!$A$1:$Q$15000,15,0)</f>
        <v>107000</v>
      </c>
      <c r="EI57" s="52">
        <f>VLOOKUP($A57,[8]data!$A$1:$Q$15000,17,0)</f>
        <v>23820</v>
      </c>
      <c r="EJ57" s="52">
        <f>VLOOKUP($A57,[8]data!$A$1:$Q$15000,16,0)</f>
        <v>67876</v>
      </c>
      <c r="EK57" s="52" t="str">
        <f>VLOOKUP($A57,[9]data!$A$1:$Q$15000,3,0)</f>
        <v>N/A</v>
      </c>
      <c r="EL57" s="52" t="str">
        <f>VLOOKUP($A57,[9]data!$A$1:$Q$15000,4,0)</f>
        <v>N/A</v>
      </c>
      <c r="EM57" s="52" t="str">
        <f>VLOOKUP($A57,[9]data!$A$1:$Q$15000,2,0)</f>
        <v>N/A</v>
      </c>
      <c r="EN57" s="52" t="str">
        <f>VLOOKUP($A57,[9]data!$A$1:$Q$15000,11,0)</f>
        <v>N/A</v>
      </c>
      <c r="EO57" s="52" t="str">
        <f>VLOOKUP($A57,[9]data!$A$1:$Q$15000,12,0)</f>
        <v>N/A</v>
      </c>
      <c r="EP57" s="52"/>
      <c r="EQ57" s="52"/>
      <c r="ER57" s="52"/>
      <c r="ES57" s="52" t="str">
        <f>VLOOKUP($A57,[9]data!$A$1:$Q$15000,14,0)</f>
        <v>N/A</v>
      </c>
      <c r="ET57" s="52" t="str">
        <f>VLOOKUP($A57,[9]data!$A$1:$Q$15000,13,0)</f>
        <v>N/A</v>
      </c>
      <c r="EU57" s="89">
        <f>VLOOKUP($A57,[4]Data!$A$1:$I$15000,8,0)</f>
        <v>149358</v>
      </c>
      <c r="EV57" s="1">
        <f>VLOOKUP($A57,[1]Data!$A$1:$BG$15000,59,0)</f>
        <v>0</v>
      </c>
    </row>
    <row r="58" spans="1:152">
      <c r="A58" s="20">
        <v>36519</v>
      </c>
      <c r="B58" s="14">
        <f>VLOOKUP($A58,[1]Data!$A$1:$AG$15000,9,0)</f>
        <v>168805</v>
      </c>
      <c r="C58" s="14">
        <f>VLOOKUP($A58,[1]Data!$A$1:$AG$15000,10,0)</f>
        <v>254132</v>
      </c>
      <c r="D58" s="14">
        <f>VLOOKUP($A58,[1]Data!$A$1:$AG$15000,11,0)</f>
        <v>897645</v>
      </c>
      <c r="E58" s="14">
        <f>VLOOKUP($A58,[1]Data!$A$1:$AG$15000,12,0)</f>
        <v>537938</v>
      </c>
      <c r="F58" s="14">
        <f>VLOOKUP($A58,[2]Data!$A$1:$AF$15000,4,0)</f>
        <v>625319</v>
      </c>
      <c r="G58" s="14">
        <f>VLOOKUP($A58,[2]Data!$A$1:$AF$15000,2,0)</f>
        <v>20000</v>
      </c>
      <c r="H58" s="14">
        <f>VLOOKUP($A58,[2]Data!$A$1:$AF$15000,3,0)</f>
        <v>150174</v>
      </c>
      <c r="I58" s="14">
        <f>VLOOKUP($A58,[2]Data!$A$1:$AF$15000,6,0)</f>
        <v>10000</v>
      </c>
      <c r="J58" s="14">
        <f>VLOOKUP($A58,[3]Data!$A$1:$K$15000,4,0)*$A$2</f>
        <v>1695700</v>
      </c>
      <c r="K58" s="14">
        <f>VLOOKUP($A58,[3]Data!$A$1:$K$15000,6,0)*$A$2</f>
        <v>88100</v>
      </c>
      <c r="R58" s="14">
        <f>VLOOKUP($A58,[1]Data!$A$1:$AH$15000,4,0)</f>
        <v>2659651</v>
      </c>
      <c r="T58" s="14">
        <f>VLOOKUP($A58,[2]Data!$A$1:$AH$15000,34,0)</f>
        <v>728575</v>
      </c>
      <c r="V58" s="14">
        <f>VLOOKUP($A58,[2]Data!$A$1:$AH$15000,8,0)</f>
        <v>65334</v>
      </c>
      <c r="W58" s="14">
        <f>VLOOKUP($A58,[4]Data!$A$1:$AH$15000,19,0)</f>
        <v>27527</v>
      </c>
      <c r="X58" s="14">
        <f>VLOOKUP($A58,[2]Data!$A$1:$AH$15000,17,0)</f>
        <v>165361</v>
      </c>
      <c r="Y58" s="14">
        <f>VLOOKUP($A58,[1]Data!$A$1:$AH$15000,17,0)</f>
        <v>355221</v>
      </c>
      <c r="Z58" s="14">
        <f>VLOOKUP($A58,[2]Data!$A$1:$AH$15000,11,0)</f>
        <v>333102</v>
      </c>
      <c r="AA58" s="14">
        <f>VLOOKUP($A58,[1]Data!$A$1:$AH$15000,21,0)</f>
        <v>276511</v>
      </c>
      <c r="AB58" s="14">
        <f>VLOOKUP($A58,[2]Data!$A$1:$AH$15000,15,0)</f>
        <v>63632</v>
      </c>
      <c r="AC58" s="14">
        <f>VLOOKUP($A58,[1]Data!$A$1:$AH$15000,18,0)</f>
        <v>127961</v>
      </c>
      <c r="AD58" s="14">
        <f>VLOOKUP($A58,[2]Data!$A$1:$AH$15000,18,0)</f>
        <v>105436</v>
      </c>
      <c r="AE58" s="14">
        <f>VLOOKUP($A58,[1]Data!$A$1:$AH$15000,19,0)</f>
        <v>17455</v>
      </c>
      <c r="AF58" s="14">
        <f>VLOOKUP($A58,[2]Data!$A$1:$AH$15000,16,0)</f>
        <v>96204</v>
      </c>
      <c r="AG58" s="14">
        <f>VLOOKUP($A58,[1]Data!$A$1:$AH$15000,20,0)</f>
        <v>125250</v>
      </c>
      <c r="AH58" s="14">
        <f>VLOOKUP($A58,[2]Data!$A$1:$AH$15000,9,0)</f>
        <v>169924</v>
      </c>
      <c r="AI58" s="14">
        <f>VLOOKUP($A58,[1]Data!$A$1:$AH$15000,22,0)</f>
        <v>322758</v>
      </c>
      <c r="AJ58" s="14">
        <f>VLOOKUP($A58,[2]Data!$A$1:$AH$15000,10,0)</f>
        <v>40215</v>
      </c>
      <c r="AK58" s="14">
        <f>VLOOKUP($A58,[1]Data!$A$1:$AH$15000,23,0)</f>
        <v>62384</v>
      </c>
      <c r="AL58" s="14">
        <f>VLOOKUP($A58,[1]Data!$A$1:$AH$15000,24,0)</f>
        <v>898179</v>
      </c>
      <c r="AM58" s="14">
        <f>VLOOKUP($A58,[4]Data!$A$1:$R$15000,9,0)</f>
        <v>207928</v>
      </c>
      <c r="BA58" s="14">
        <f>VLOOKUP($A58,[1]Data!$A$1:$AH$15000,2,0)</f>
        <v>229685</v>
      </c>
      <c r="BC58" s="14">
        <f>VLOOKUP($A58,[2]Data!$A$1:$AH$15000,20,0)</f>
        <v>0</v>
      </c>
      <c r="BD58" s="14">
        <f>VLOOKUP($A58,[2]Data!$A$1:$AH$15000,21,0)</f>
        <v>33429</v>
      </c>
      <c r="BE58" s="14">
        <f>VLOOKUP($A58,[2]Data!$A$1:$AH$15000,22,0)</f>
        <v>20000</v>
      </c>
      <c r="BF58" s="14">
        <f>VLOOKUP($A58,[2]Data!$A$1:$AH$15000,19,0)</f>
        <v>0</v>
      </c>
      <c r="BH58" s="14">
        <f>VLOOKUP($A58,[1]Data!$A$1:$AH$15000,3,0)</f>
        <v>279104</v>
      </c>
      <c r="BI58" s="14">
        <f>VLOOKUP($A58,[1]Data!$A$1:$AH$15000,7,0)</f>
        <v>839625</v>
      </c>
      <c r="BJ58" s="14">
        <f>VLOOKUP($A58,[1]Data!$A$1:$AH$15000,8,0)</f>
        <v>0</v>
      </c>
      <c r="BR58" s="14">
        <f>VLOOKUP($A58,[1]Data!$A$1:$AH$15000,13,0)</f>
        <v>74627</v>
      </c>
      <c r="BS58" s="14">
        <f>VLOOKUP($A58,[1]Data!$A$1:$AH$15000,14,0)</f>
        <v>123049</v>
      </c>
      <c r="BT58" s="14">
        <f>VLOOKUP($A58,[1]Data!$A$1:$AH$15000,15,0)</f>
        <v>48803</v>
      </c>
      <c r="BU58" s="14">
        <f>VLOOKUP($A58,[1]Data!$A$1:$AH$15000,16,0)</f>
        <v>117444</v>
      </c>
      <c r="BW58" s="14">
        <f>VLOOKUP($A58,[2]Data!$A$1:$AH$15000,26,0)</f>
        <v>39940</v>
      </c>
      <c r="BX58" s="14">
        <f>VLOOKUP($A58,[2]Data!$A$1:$AH$15000,28,0)</f>
        <v>0</v>
      </c>
      <c r="BY58" s="14">
        <f>VLOOKUP($A58,[2]Data!$A$1:$AH$15000,24,0)</f>
        <v>2760</v>
      </c>
      <c r="BZ58" s="14">
        <f>VLOOKUP($A58,[2]Data!$A$1:$AH$15000,25,0)</f>
        <v>41913</v>
      </c>
      <c r="CA58" s="14">
        <f>VLOOKUP($A58,[2]Data!$A$1:$AH$15000,30,0)</f>
        <v>56254</v>
      </c>
      <c r="CB58" s="14">
        <f>VLOOKUP($A58,[2]Data!$A$1:$AH$15000,29,0)</f>
        <v>136927</v>
      </c>
      <c r="CD58" s="52">
        <f>VLOOKUP($A58,[4]Data!$A$1:$R$15000,2,0)</f>
        <v>931471</v>
      </c>
      <c r="CE58" s="14">
        <f>VLOOKUP($A58,[3]Data!$A$1:$K$15000,3,0)*$A$2</f>
        <v>2532400</v>
      </c>
      <c r="CF58" s="14">
        <f>VLOOKUP($A58,[3]Data!$A$1:$K$15000,7,0)*$A$2</f>
        <v>0</v>
      </c>
      <c r="CG58" s="14">
        <f>VLOOKUP($A58,[3]Data!$A$1:$K$15000,8,0)*$A$2</f>
        <v>77800</v>
      </c>
      <c r="CH58" s="14">
        <f>VLOOKUP($A58,[3]Data!$A$1:$K$15000,2,0)*$A$2</f>
        <v>40400</v>
      </c>
      <c r="CJ58" s="14">
        <f>VLOOKUP($A58,[4]Data!$A$1:$R$15000,18,0)</f>
        <v>0</v>
      </c>
      <c r="CK58" s="14">
        <f>VLOOKUP($A58,[4]Data!$A$1:$R$15000,3,0)</f>
        <v>301792</v>
      </c>
      <c r="CL58" s="14">
        <f>VLOOKUP($A58,[4]Data!$A$1:$R$15000,4,0)</f>
        <v>21480</v>
      </c>
      <c r="CM58" s="14">
        <f>VLOOKUP($A58,[3]Data!$A$1:$K$15000,10,0)*$A$2</f>
        <v>303100</v>
      </c>
      <c r="CN58" s="52">
        <f>VLOOKUP($A58,[1]Data!$A$1:$AN$15000,34,0)</f>
        <v>88274</v>
      </c>
      <c r="CO58" s="52">
        <f>VLOOKUP($A58,[1]Data!$A$1:$AN$15000,35,0)</f>
        <v>510123</v>
      </c>
      <c r="CP58" s="52">
        <f>VLOOKUP($A58,[1]Data!$A$1:$AN$15000,36,0)</f>
        <v>675029</v>
      </c>
      <c r="CQ58" s="52">
        <f>VLOOKUP($A58,[1]Data!$A$1:$AN$15000,37,0)</f>
        <v>148044</v>
      </c>
      <c r="CR58" s="52">
        <f>VLOOKUP($A58,[1]Data!$A$1:$AN$15000,38,0)</f>
        <v>0</v>
      </c>
      <c r="CS58" s="52">
        <f>VLOOKUP($A58,[1]Data!$A$1:$AN$15000,39,0)</f>
        <v>0</v>
      </c>
      <c r="CT58" s="52">
        <f>VLOOKUP($A58,[1]Data!$A$1:$AN$15000,40,0)</f>
        <v>178844</v>
      </c>
      <c r="CU58" s="52">
        <f>VLOOKUP($A58,[1]Data!$A$1:$BA$15000,41,0)</f>
        <v>0</v>
      </c>
      <c r="CV58" s="52">
        <f>VLOOKUP($A58,[1]Data!$A$1:$BA$15000,42,0)</f>
        <v>21550</v>
      </c>
      <c r="CW58" s="52">
        <f>VLOOKUP($A58,[1]Data!$A$1:$BA$15000,43,0)</f>
        <v>15254</v>
      </c>
      <c r="CX58" s="52">
        <f>VLOOKUP($A58,[1]Data!$A$1:$BA$15000,44,0)</f>
        <v>35763</v>
      </c>
      <c r="CY58" s="52">
        <f>VLOOKUP($A58,[1]Data!$A$1:$BA$15000,45,0)</f>
        <v>53440</v>
      </c>
      <c r="CZ58" s="52">
        <f>VLOOKUP($A58,[1]Data!$A$1:$BA$15000,46,0)</f>
        <v>6670</v>
      </c>
      <c r="DA58" s="52">
        <f>VLOOKUP($A58,[1]Data!$A$1:$BA$15000,47,0)</f>
        <v>44481</v>
      </c>
      <c r="DB58" s="52">
        <f>VLOOKUP($A58,[1]Data!$A$1:$BA$15000,48,0)</f>
        <v>166339</v>
      </c>
      <c r="DC58" s="52">
        <f>VLOOKUP($A58,[1]Data!$A$1:$BA$15000,53,0)</f>
        <v>-55748</v>
      </c>
      <c r="DD58" s="52">
        <f>VLOOKUP($A58,[4]Data!$A$1:$Z$15000,20,0)</f>
        <v>33218</v>
      </c>
      <c r="DE58" s="52">
        <f>VLOOKUP($A58,[4]Data!$A$1:$Z$15000,25,0)</f>
        <v>23808</v>
      </c>
      <c r="DF58" s="52">
        <f>VLOOKUP($A58,[4]Data!$A$1:$Z$15000,26,0)</f>
        <v>0</v>
      </c>
      <c r="DG58" s="52">
        <f>VLOOKUP($A58,[4]Data!$A$1:$Z$15000,21,0)</f>
        <v>0</v>
      </c>
      <c r="DH58" s="52">
        <f>VLOOKUP($A58,[4]Data!$A$1:$Z$15000,24,0)</f>
        <v>178428</v>
      </c>
      <c r="DI58" s="52">
        <f>VLOOKUP($A58,[7]Data!$A$1:$M$15000,4,0)</f>
        <v>425880</v>
      </c>
      <c r="DJ58" s="52">
        <f>VLOOKUP($A58,[7]Data!$A$1:$M$15000,12,0)</f>
        <v>19094</v>
      </c>
      <c r="DK58" s="52">
        <f>VLOOKUP($A58,[7]Data!$A$1:$M$15000,11,0)</f>
        <v>160522</v>
      </c>
      <c r="DL58" s="52">
        <f>VLOOKUP($A58,[7]Data!$A$1:$M$15000,5,0)</f>
        <v>139325</v>
      </c>
      <c r="DM58" s="52">
        <f>VLOOKUP($A58,[7]Data!$A$1:$M$15000,8,0)</f>
        <v>166879</v>
      </c>
      <c r="DN58" s="52">
        <f>VLOOKUP($A58,[7]Data!$A$1:$M$15000,6,0)</f>
        <v>6533</v>
      </c>
      <c r="DO58" s="52">
        <f>VLOOKUP($A58,[7]Data!$A$1:$M$15000,7,0)</f>
        <v>47231</v>
      </c>
      <c r="DP58" s="52">
        <f>VLOOKUP($A58,[7]Data!$A$1:$M$15000,9,0)</f>
        <v>10671</v>
      </c>
      <c r="DQ58" s="52">
        <f>VLOOKUP($A58,[7]Data!$A$1:$M$15000,3,0)</f>
        <v>0</v>
      </c>
      <c r="DR58" s="52">
        <f>VLOOKUP($A58,[7]Data!$A$1:$M$15000,10,0)</f>
        <v>198558</v>
      </c>
      <c r="DS58" s="52">
        <f>VLOOKUP($A58,[7]Data!$A$1:$M$15000,2,0)</f>
        <v>15820</v>
      </c>
      <c r="DT58" s="52">
        <f>VLOOKUP($A58,[7]Data!$A$1:$M$15000,13,0)</f>
        <v>0</v>
      </c>
      <c r="DU58" s="52">
        <f>VLOOKUP($A58,[8]data!$A$1:$M$15000,2,0)</f>
        <v>130600</v>
      </c>
      <c r="DV58" s="52">
        <f>VLOOKUP($A58,[8]data!$A$1:$M$15000,3,0)</f>
        <v>137500</v>
      </c>
      <c r="DW58" s="52">
        <f>VLOOKUP($A58,[8]data!$A$1:$M$15000,4,0)</f>
        <v>186968</v>
      </c>
      <c r="DX58" s="52">
        <f>VLOOKUP($A58,[8]data!$A$1:$M$15000,5,0)</f>
        <v>18071</v>
      </c>
      <c r="DY58" s="52">
        <f>VLOOKUP($A58,[8]data!$A$1:$M$15000,6,0)</f>
        <v>87987</v>
      </c>
      <c r="DZ58" s="52">
        <f>VLOOKUP($A58,[8]data!$A$1:$M$15000,7,0)</f>
        <v>122770</v>
      </c>
      <c r="EA58" s="52">
        <f>VLOOKUP($A58,[8]data!$A$1:$M$15000,8,0)</f>
        <v>62102</v>
      </c>
      <c r="EB58" s="52">
        <f>VLOOKUP($A58,[8]data!$A$1:$M$15000,9,0)</f>
        <v>356618</v>
      </c>
      <c r="EC58" s="52">
        <f>VLOOKUP($A58,[8]data!$A$1:$M$15000,10,0)</f>
        <v>7687</v>
      </c>
      <c r="ED58" s="52">
        <f>VLOOKUP($A58,[8]data!$A$1:$Q$15000,11,0)</f>
        <v>6352</v>
      </c>
      <c r="EE58" s="52">
        <f>VLOOKUP($A58,[8]data!$A$1:$Q$15000,12,0)</f>
        <v>222773</v>
      </c>
      <c r="EF58" s="52">
        <f>VLOOKUP($A58,[8]data!$A$1:$Q$15000,13,0)</f>
        <v>140000</v>
      </c>
      <c r="EG58" s="52">
        <f>VLOOKUP($A58,[8]data!$A$1:$Q$15000,14,0)</f>
        <v>25200</v>
      </c>
      <c r="EH58" s="52">
        <f>VLOOKUP($A58,[8]data!$A$1:$Q$15000,15,0)</f>
        <v>107000</v>
      </c>
      <c r="EI58" s="52">
        <f>VLOOKUP($A58,[8]data!$A$1:$Q$15000,17,0)</f>
        <v>23820</v>
      </c>
      <c r="EJ58" s="52">
        <f>VLOOKUP($A58,[8]data!$A$1:$Q$15000,16,0)</f>
        <v>67876</v>
      </c>
      <c r="EK58" s="52">
        <f>VLOOKUP($A58,[9]data!$A$1:$Q$15000,3,0)</f>
        <v>270000</v>
      </c>
      <c r="EL58" s="52">
        <f>VLOOKUP($A58,[9]data!$A$1:$Q$15000,4,0)</f>
        <v>58000</v>
      </c>
      <c r="EM58" s="52">
        <f>VLOOKUP($A58,[9]data!$A$1:$Q$15000,2,0)</f>
        <v>82000</v>
      </c>
      <c r="EN58" s="52">
        <f>VLOOKUP($A58,[9]data!$A$1:$Q$15000,11,0)</f>
        <v>98000</v>
      </c>
      <c r="EO58" s="52">
        <f>VLOOKUP($A58,[9]data!$A$1:$Q$15000,12,0)</f>
        <v>25000</v>
      </c>
      <c r="EP58" s="52"/>
      <c r="EQ58" s="52"/>
      <c r="ER58" s="52"/>
      <c r="ES58" s="52">
        <f>VLOOKUP($A58,[9]data!$A$1:$Q$15000,14,0)</f>
        <v>35000</v>
      </c>
      <c r="ET58" s="52">
        <f>VLOOKUP($A58,[9]data!$A$1:$Q$15000,13,0)</f>
        <v>15000</v>
      </c>
      <c r="EU58" s="89">
        <f>VLOOKUP($A58,[4]Data!$A$1:$I$15000,8,0)</f>
        <v>149358</v>
      </c>
      <c r="EV58" s="1">
        <f>VLOOKUP($A58,[1]Data!$A$1:$BG$15000,59,0)</f>
        <v>0</v>
      </c>
    </row>
    <row r="59" spans="1:152">
      <c r="A59" s="20">
        <v>36520</v>
      </c>
      <c r="B59" s="14">
        <f>VLOOKUP($A59,[1]Data!$A$1:$AG$15000,9,0)</f>
        <v>168652</v>
      </c>
      <c r="C59" s="14">
        <f>VLOOKUP($A59,[1]Data!$A$1:$AG$15000,10,0)</f>
        <v>253903</v>
      </c>
      <c r="D59" s="14">
        <f>VLOOKUP($A59,[1]Data!$A$1:$AG$15000,11,0)</f>
        <v>904114</v>
      </c>
      <c r="E59" s="14">
        <f>VLOOKUP($A59,[1]Data!$A$1:$AG$15000,12,0)</f>
        <v>538326</v>
      </c>
      <c r="F59" s="14">
        <f>VLOOKUP($A59,[2]Data!$A$1:$AF$15000,4,0)</f>
        <v>625319</v>
      </c>
      <c r="G59" s="14">
        <f>VLOOKUP($A59,[2]Data!$A$1:$AF$15000,2,0)</f>
        <v>20000</v>
      </c>
      <c r="H59" s="14">
        <f>VLOOKUP($A59,[2]Data!$A$1:$AF$15000,3,0)</f>
        <v>150174</v>
      </c>
      <c r="I59" s="14">
        <f>VLOOKUP($A59,[2]Data!$A$1:$AF$15000,6,0)</f>
        <v>10000</v>
      </c>
      <c r="J59" s="14">
        <f>VLOOKUP($A59,[3]Data!$A$1:$K$15000,4,0)*$A$2</f>
        <v>1695700</v>
      </c>
      <c r="K59" s="14">
        <f>VLOOKUP($A59,[3]Data!$A$1:$K$15000,6,0)*$A$2</f>
        <v>88100</v>
      </c>
      <c r="R59" s="14">
        <f>VLOOKUP($A59,[1]Data!$A$1:$AH$15000,4,0)</f>
        <v>2652555</v>
      </c>
      <c r="T59" s="14">
        <f>VLOOKUP($A59,[2]Data!$A$1:$AH$15000,34,0)</f>
        <v>745731</v>
      </c>
      <c r="V59" s="14">
        <f>VLOOKUP($A59,[2]Data!$A$1:$AH$15000,8,0)</f>
        <v>65334</v>
      </c>
      <c r="W59" s="14">
        <f>VLOOKUP($A59,[4]Data!$A$1:$AH$15000,19,0)</f>
        <v>27527</v>
      </c>
      <c r="X59" s="14">
        <f>VLOOKUP($A59,[2]Data!$A$1:$AH$15000,17,0)</f>
        <v>153431</v>
      </c>
      <c r="Y59" s="14">
        <f>VLOOKUP($A59,[1]Data!$A$1:$AH$15000,17,0)</f>
        <v>353468</v>
      </c>
      <c r="Z59" s="14">
        <f>VLOOKUP($A59,[2]Data!$A$1:$AH$15000,11,0)</f>
        <v>333102</v>
      </c>
      <c r="AA59" s="14">
        <f>VLOOKUP($A59,[1]Data!$A$1:$AH$15000,21,0)</f>
        <v>279851</v>
      </c>
      <c r="AB59" s="14">
        <f>VLOOKUP($A59,[2]Data!$A$1:$AH$15000,15,0)</f>
        <v>63632</v>
      </c>
      <c r="AC59" s="14">
        <f>VLOOKUP($A59,[1]Data!$A$1:$AH$15000,18,0)</f>
        <v>131339</v>
      </c>
      <c r="AD59" s="14">
        <f>VLOOKUP($A59,[2]Data!$A$1:$AH$15000,18,0)</f>
        <v>106467</v>
      </c>
      <c r="AE59" s="14">
        <f>VLOOKUP($A59,[1]Data!$A$1:$AH$15000,19,0)</f>
        <v>17043</v>
      </c>
      <c r="AF59" s="14">
        <f>VLOOKUP($A59,[2]Data!$A$1:$AH$15000,16,0)</f>
        <v>96204</v>
      </c>
      <c r="AG59" s="14">
        <f>VLOOKUP($A59,[1]Data!$A$1:$AH$15000,20,0)</f>
        <v>126239</v>
      </c>
      <c r="AH59" s="14">
        <f>VLOOKUP($A59,[2]Data!$A$1:$AH$15000,9,0)</f>
        <v>186577</v>
      </c>
      <c r="AI59" s="14">
        <f>VLOOKUP($A59,[1]Data!$A$1:$AH$15000,22,0)</f>
        <v>314121</v>
      </c>
      <c r="AJ59" s="14">
        <f>VLOOKUP($A59,[2]Data!$A$1:$AH$15000,10,0)</f>
        <v>40215</v>
      </c>
      <c r="AK59" s="14">
        <f>VLOOKUP($A59,[1]Data!$A$1:$AH$15000,23,0)</f>
        <v>62382</v>
      </c>
      <c r="AL59" s="14">
        <f>VLOOKUP($A59,[1]Data!$A$1:$AH$15000,24,0)</f>
        <v>896090</v>
      </c>
      <c r="AM59" s="14">
        <f>VLOOKUP($A59,[4]Data!$A$1:$R$15000,9,0)</f>
        <v>207928</v>
      </c>
      <c r="BA59" s="14">
        <f>VLOOKUP($A59,[1]Data!$A$1:$AH$15000,2,0)</f>
        <v>229476</v>
      </c>
      <c r="BC59" s="14">
        <f>VLOOKUP($A59,[2]Data!$A$1:$AH$15000,20,0)</f>
        <v>0</v>
      </c>
      <c r="BD59" s="14">
        <f>VLOOKUP($A59,[2]Data!$A$1:$AH$15000,21,0)</f>
        <v>33429</v>
      </c>
      <c r="BE59" s="14">
        <f>VLOOKUP($A59,[2]Data!$A$1:$AH$15000,22,0)</f>
        <v>20000</v>
      </c>
      <c r="BF59" s="14">
        <f>VLOOKUP($A59,[2]Data!$A$1:$AH$15000,19,0)</f>
        <v>0</v>
      </c>
      <c r="BH59" s="14">
        <f>VLOOKUP($A59,[1]Data!$A$1:$AH$15000,3,0)</f>
        <v>277713</v>
      </c>
      <c r="BI59" s="14">
        <f>VLOOKUP($A59,[1]Data!$A$1:$AH$15000,7,0)</f>
        <v>872622</v>
      </c>
      <c r="BJ59" s="14">
        <f>VLOOKUP($A59,[1]Data!$A$1:$AH$15000,8,0)</f>
        <v>0</v>
      </c>
      <c r="BR59" s="14">
        <f>VLOOKUP($A59,[1]Data!$A$1:$AH$15000,13,0)</f>
        <v>68359</v>
      </c>
      <c r="BS59" s="14">
        <f>VLOOKUP($A59,[1]Data!$A$1:$AH$15000,14,0)</f>
        <v>123935</v>
      </c>
      <c r="BT59" s="14">
        <f>VLOOKUP($A59,[1]Data!$A$1:$AH$15000,15,0)</f>
        <v>48803</v>
      </c>
      <c r="BU59" s="14">
        <f>VLOOKUP($A59,[1]Data!$A$1:$AH$15000,16,0)</f>
        <v>87496</v>
      </c>
      <c r="BW59" s="14">
        <f>VLOOKUP($A59,[2]Data!$A$1:$AH$15000,26,0)</f>
        <v>39940</v>
      </c>
      <c r="BX59" s="14">
        <f>VLOOKUP($A59,[2]Data!$A$1:$AH$15000,28,0)</f>
        <v>0</v>
      </c>
      <c r="BY59" s="14">
        <f>VLOOKUP($A59,[2]Data!$A$1:$AH$15000,24,0)</f>
        <v>2760</v>
      </c>
      <c r="BZ59" s="14">
        <f>VLOOKUP($A59,[2]Data!$A$1:$AH$15000,25,0)</f>
        <v>58306</v>
      </c>
      <c r="CA59" s="14">
        <f>VLOOKUP($A59,[2]Data!$A$1:$AH$15000,30,0)</f>
        <v>56254</v>
      </c>
      <c r="CB59" s="14">
        <f>VLOOKUP($A59,[2]Data!$A$1:$AH$15000,29,0)</f>
        <v>136927</v>
      </c>
      <c r="CD59" s="52">
        <f>VLOOKUP($A59,[4]Data!$A$1:$R$15000,2,0)</f>
        <v>931471</v>
      </c>
      <c r="CE59" s="14">
        <f>VLOOKUP($A59,[3]Data!$A$1:$K$15000,3,0)*$A$2</f>
        <v>2532400</v>
      </c>
      <c r="CF59" s="14">
        <f>VLOOKUP($A59,[3]Data!$A$1:$K$15000,7,0)*$A$2</f>
        <v>0</v>
      </c>
      <c r="CG59" s="14">
        <f>VLOOKUP($A59,[3]Data!$A$1:$K$15000,8,0)*$A$2</f>
        <v>77800</v>
      </c>
      <c r="CH59" s="14">
        <f>VLOOKUP($A59,[3]Data!$A$1:$K$15000,2,0)*$A$2</f>
        <v>40400</v>
      </c>
      <c r="CJ59" s="14">
        <f>VLOOKUP($A59,[4]Data!$A$1:$R$15000,18,0)</f>
        <v>0</v>
      </c>
      <c r="CK59" s="14">
        <f>VLOOKUP($A59,[4]Data!$A$1:$R$15000,3,0)</f>
        <v>301792</v>
      </c>
      <c r="CL59" s="14">
        <f>VLOOKUP($A59,[4]Data!$A$1:$R$15000,4,0)</f>
        <v>21480</v>
      </c>
      <c r="CM59" s="14">
        <f>VLOOKUP($A59,[3]Data!$A$1:$K$15000,10,0)*$A$2</f>
        <v>303100</v>
      </c>
      <c r="CN59" s="52">
        <f>VLOOKUP($A59,[1]Data!$A$1:$AN$15000,34,0)</f>
        <v>85190</v>
      </c>
      <c r="CO59" s="52">
        <f>VLOOKUP($A59,[1]Data!$A$1:$AN$15000,35,0)</f>
        <v>509563</v>
      </c>
      <c r="CP59" s="52">
        <f>VLOOKUP($A59,[1]Data!$A$1:$AN$15000,36,0)</f>
        <v>675029</v>
      </c>
      <c r="CQ59" s="52">
        <f>VLOOKUP($A59,[1]Data!$A$1:$AN$15000,37,0)</f>
        <v>147811</v>
      </c>
      <c r="CR59" s="52">
        <f>VLOOKUP($A59,[1]Data!$A$1:$AN$15000,38,0)</f>
        <v>0</v>
      </c>
      <c r="CS59" s="52">
        <f>VLOOKUP($A59,[1]Data!$A$1:$AN$15000,39,0)</f>
        <v>0</v>
      </c>
      <c r="CT59" s="52">
        <f>VLOOKUP($A59,[1]Data!$A$1:$AN$15000,40,0)</f>
        <v>179745</v>
      </c>
      <c r="CU59" s="52">
        <f>VLOOKUP($A59,[1]Data!$A$1:$BA$15000,41,0)</f>
        <v>0</v>
      </c>
      <c r="CV59" s="52">
        <f>VLOOKUP($A59,[1]Data!$A$1:$BA$15000,42,0)</f>
        <v>21550</v>
      </c>
      <c r="CW59" s="52">
        <f>VLOOKUP($A59,[1]Data!$A$1:$BA$15000,43,0)</f>
        <v>15254</v>
      </c>
      <c r="CX59" s="52">
        <f>VLOOKUP($A59,[1]Data!$A$1:$BA$15000,44,0)</f>
        <v>35823</v>
      </c>
      <c r="CY59" s="52">
        <f>VLOOKUP($A59,[1]Data!$A$1:$BA$15000,45,0)</f>
        <v>53440</v>
      </c>
      <c r="CZ59" s="52">
        <f>VLOOKUP($A59,[1]Data!$A$1:$BA$15000,46,0)</f>
        <v>6670</v>
      </c>
      <c r="DA59" s="52">
        <f>VLOOKUP($A59,[1]Data!$A$1:$BA$15000,47,0)</f>
        <v>44481</v>
      </c>
      <c r="DB59" s="52">
        <f>VLOOKUP($A59,[1]Data!$A$1:$BA$15000,48,0)</f>
        <v>166177</v>
      </c>
      <c r="DC59" s="52">
        <f>VLOOKUP($A59,[1]Data!$A$1:$BA$15000,53,0)</f>
        <v>-55748</v>
      </c>
      <c r="DD59" s="52">
        <f>VLOOKUP($A59,[4]Data!$A$1:$Z$15000,20,0)</f>
        <v>33218</v>
      </c>
      <c r="DE59" s="52">
        <f>VLOOKUP($A59,[4]Data!$A$1:$Z$15000,25,0)</f>
        <v>23808</v>
      </c>
      <c r="DF59" s="52">
        <f>VLOOKUP($A59,[4]Data!$A$1:$Z$15000,26,0)</f>
        <v>0</v>
      </c>
      <c r="DG59" s="52">
        <f>VLOOKUP($A59,[4]Data!$A$1:$Z$15000,21,0)</f>
        <v>0</v>
      </c>
      <c r="DH59" s="52">
        <f>VLOOKUP($A59,[4]Data!$A$1:$Z$15000,24,0)</f>
        <v>178428</v>
      </c>
      <c r="DI59" s="52">
        <f>VLOOKUP($A59,[7]Data!$A$1:$M$15000,4,0)</f>
        <v>425880</v>
      </c>
      <c r="DJ59" s="52">
        <f>VLOOKUP($A59,[7]Data!$A$1:$M$15000,12,0)</f>
        <v>19094</v>
      </c>
      <c r="DK59" s="52">
        <f>VLOOKUP($A59,[7]Data!$A$1:$M$15000,11,0)</f>
        <v>160522</v>
      </c>
      <c r="DL59" s="52">
        <f>VLOOKUP($A59,[7]Data!$A$1:$M$15000,5,0)</f>
        <v>139325</v>
      </c>
      <c r="DM59" s="52">
        <f>VLOOKUP($A59,[7]Data!$A$1:$M$15000,8,0)</f>
        <v>166879</v>
      </c>
      <c r="DN59" s="52">
        <f>VLOOKUP($A59,[7]Data!$A$1:$M$15000,6,0)</f>
        <v>6533</v>
      </c>
      <c r="DO59" s="52">
        <f>VLOOKUP($A59,[7]Data!$A$1:$M$15000,7,0)</f>
        <v>47231</v>
      </c>
      <c r="DP59" s="52">
        <f>VLOOKUP($A59,[7]Data!$A$1:$M$15000,9,0)</f>
        <v>10671</v>
      </c>
      <c r="DQ59" s="52">
        <f>VLOOKUP($A59,[7]Data!$A$1:$M$15000,3,0)</f>
        <v>0</v>
      </c>
      <c r="DR59" s="52">
        <f>VLOOKUP($A59,[7]Data!$A$1:$M$15000,10,0)</f>
        <v>198558</v>
      </c>
      <c r="DS59" s="52">
        <f>VLOOKUP($A59,[7]Data!$A$1:$M$15000,2,0)</f>
        <v>15820</v>
      </c>
      <c r="DT59" s="52">
        <f>VLOOKUP($A59,[7]Data!$A$1:$M$15000,13,0)</f>
        <v>0</v>
      </c>
      <c r="DU59" s="52">
        <f>VLOOKUP($A59,[8]data!$A$1:$M$15000,2,0)</f>
        <v>130600</v>
      </c>
      <c r="DV59" s="52">
        <f>VLOOKUP($A59,[8]data!$A$1:$M$15000,3,0)</f>
        <v>137500</v>
      </c>
      <c r="DW59" s="52">
        <f>VLOOKUP($A59,[8]data!$A$1:$M$15000,4,0)</f>
        <v>186968</v>
      </c>
      <c r="DX59" s="52">
        <f>VLOOKUP($A59,[8]data!$A$1:$M$15000,5,0)</f>
        <v>18071</v>
      </c>
      <c r="DY59" s="52">
        <f>VLOOKUP($A59,[8]data!$A$1:$M$15000,6,0)</f>
        <v>87987</v>
      </c>
      <c r="DZ59" s="52">
        <f>VLOOKUP($A59,[8]data!$A$1:$M$15000,7,0)</f>
        <v>122770</v>
      </c>
      <c r="EA59" s="52">
        <f>VLOOKUP($A59,[8]data!$A$1:$M$15000,8,0)</f>
        <v>62102</v>
      </c>
      <c r="EB59" s="52">
        <f>VLOOKUP($A59,[8]data!$A$1:$M$15000,9,0)</f>
        <v>356618</v>
      </c>
      <c r="EC59" s="52">
        <f>VLOOKUP($A59,[8]data!$A$1:$M$15000,10,0)</f>
        <v>7687</v>
      </c>
      <c r="ED59" s="52">
        <f>VLOOKUP($A59,[8]data!$A$1:$Q$15000,11,0)</f>
        <v>6352</v>
      </c>
      <c r="EE59" s="52">
        <f>VLOOKUP($A59,[8]data!$A$1:$Q$15000,12,0)</f>
        <v>222773</v>
      </c>
      <c r="EF59" s="52">
        <f>VLOOKUP($A59,[8]data!$A$1:$Q$15000,13,0)</f>
        <v>140000</v>
      </c>
      <c r="EG59" s="52">
        <f>VLOOKUP($A59,[8]data!$A$1:$Q$15000,14,0)</f>
        <v>25200</v>
      </c>
      <c r="EH59" s="52">
        <f>VLOOKUP($A59,[8]data!$A$1:$Q$15000,15,0)</f>
        <v>107000</v>
      </c>
      <c r="EI59" s="52">
        <f>VLOOKUP($A59,[8]data!$A$1:$Q$15000,17,0)</f>
        <v>23820</v>
      </c>
      <c r="EJ59" s="52">
        <f>VLOOKUP($A59,[8]data!$A$1:$Q$15000,16,0)</f>
        <v>67876</v>
      </c>
      <c r="EK59" s="52">
        <f>VLOOKUP($A59,[9]data!$A$1:$Q$15000,3,0)</f>
        <v>270000</v>
      </c>
      <c r="EL59" s="52">
        <f>VLOOKUP($A59,[9]data!$A$1:$Q$15000,4,0)</f>
        <v>58000</v>
      </c>
      <c r="EM59" s="52">
        <f>VLOOKUP($A59,[9]data!$A$1:$Q$15000,2,0)</f>
        <v>84000</v>
      </c>
      <c r="EN59" s="52">
        <f>VLOOKUP($A59,[9]data!$A$1:$Q$15000,11,0)</f>
        <v>102000</v>
      </c>
      <c r="EO59" s="52">
        <f>VLOOKUP($A59,[9]data!$A$1:$Q$15000,12,0)</f>
        <v>25000</v>
      </c>
      <c r="EP59" s="52"/>
      <c r="EQ59" s="52"/>
      <c r="ER59" s="52"/>
      <c r="ES59" s="52">
        <f>VLOOKUP($A59,[9]data!$A$1:$Q$15000,14,0)</f>
        <v>36000</v>
      </c>
      <c r="ET59" s="52">
        <f>VLOOKUP($A59,[9]data!$A$1:$Q$15000,13,0)</f>
        <v>15000</v>
      </c>
      <c r="EU59" s="89">
        <f>VLOOKUP($A59,[4]Data!$A$1:$I$15000,8,0)</f>
        <v>149358</v>
      </c>
      <c r="EV59" s="1">
        <f>VLOOKUP($A59,[1]Data!$A$1:$BG$15000,59,0)</f>
        <v>0</v>
      </c>
    </row>
    <row r="60" spans="1:152">
      <c r="A60" s="20">
        <v>36521</v>
      </c>
      <c r="B60" s="14">
        <f>VLOOKUP($A60,[1]Data!$A$1:$AG$15000,9,0)</f>
        <v>166362</v>
      </c>
      <c r="C60" s="14">
        <f>VLOOKUP($A60,[1]Data!$A$1:$AG$15000,10,0)</f>
        <v>253933</v>
      </c>
      <c r="D60" s="14">
        <f>VLOOKUP($A60,[1]Data!$A$1:$AG$15000,11,0)</f>
        <v>890281</v>
      </c>
      <c r="E60" s="14">
        <f>VLOOKUP($A60,[1]Data!$A$1:$AG$15000,12,0)</f>
        <v>534789</v>
      </c>
      <c r="F60" s="14">
        <f>VLOOKUP($A60,[2]Data!$A$1:$AF$15000,4,0)</f>
        <v>625319</v>
      </c>
      <c r="G60" s="14">
        <f>VLOOKUP($A60,[2]Data!$A$1:$AF$15000,2,0)</f>
        <v>20000</v>
      </c>
      <c r="H60" s="14">
        <f>VLOOKUP($A60,[2]Data!$A$1:$AF$15000,3,0)</f>
        <v>150174</v>
      </c>
      <c r="I60" s="14">
        <f>VLOOKUP($A60,[2]Data!$A$1:$AF$15000,6,0)</f>
        <v>10000</v>
      </c>
      <c r="J60" s="14">
        <f>VLOOKUP($A60,[3]Data!$A$1:$K$15000,4,0)*$A$2</f>
        <v>1695700</v>
      </c>
      <c r="K60" s="14">
        <f>VLOOKUP($A60,[3]Data!$A$1:$K$15000,6,0)*$A$2</f>
        <v>88100</v>
      </c>
      <c r="R60" s="14">
        <f>VLOOKUP($A60,[1]Data!$A$1:$AH$15000,4,0)</f>
        <v>2652303</v>
      </c>
      <c r="T60" s="14">
        <f>VLOOKUP($A60,[2]Data!$A$1:$AH$15000,34,0)</f>
        <v>745731</v>
      </c>
      <c r="V60" s="14">
        <f>VLOOKUP($A60,[2]Data!$A$1:$AH$15000,8,0)</f>
        <v>65334</v>
      </c>
      <c r="W60" s="14">
        <f>VLOOKUP($A60,[4]Data!$A$1:$AH$15000,19,0)</f>
        <v>33377</v>
      </c>
      <c r="X60" s="14">
        <f>VLOOKUP($A60,[2]Data!$A$1:$AH$15000,17,0)</f>
        <v>153430</v>
      </c>
      <c r="Y60" s="14">
        <f>VLOOKUP($A60,[1]Data!$A$1:$AH$15000,17,0)</f>
        <v>354166</v>
      </c>
      <c r="Z60" s="14">
        <f>VLOOKUP($A60,[2]Data!$A$1:$AH$15000,11,0)</f>
        <v>333102</v>
      </c>
      <c r="AA60" s="14">
        <f>VLOOKUP($A60,[1]Data!$A$1:$AH$15000,21,0)</f>
        <v>279869</v>
      </c>
      <c r="AB60" s="14">
        <f>VLOOKUP($A60,[2]Data!$A$1:$AH$15000,15,0)</f>
        <v>63632</v>
      </c>
      <c r="AC60" s="14">
        <f>VLOOKUP($A60,[1]Data!$A$1:$AH$15000,18,0)</f>
        <v>134587</v>
      </c>
      <c r="AD60" s="14">
        <f>VLOOKUP($A60,[2]Data!$A$1:$AH$15000,18,0)</f>
        <v>107583</v>
      </c>
      <c r="AE60" s="14">
        <f>VLOOKUP($A60,[1]Data!$A$1:$AH$15000,19,0)</f>
        <v>17148</v>
      </c>
      <c r="AF60" s="14">
        <f>VLOOKUP($A60,[2]Data!$A$1:$AH$15000,16,0)</f>
        <v>96204</v>
      </c>
      <c r="AG60" s="14">
        <f>VLOOKUP($A60,[1]Data!$A$1:$AH$15000,20,0)</f>
        <v>119844</v>
      </c>
      <c r="AH60" s="14">
        <f>VLOOKUP($A60,[2]Data!$A$1:$AH$15000,9,0)</f>
        <v>186577</v>
      </c>
      <c r="AI60" s="14">
        <f>VLOOKUP($A60,[1]Data!$A$1:$AH$15000,22,0)</f>
        <v>314111</v>
      </c>
      <c r="AJ60" s="14">
        <f>VLOOKUP($A60,[2]Data!$A$1:$AH$15000,10,0)</f>
        <v>40215</v>
      </c>
      <c r="AK60" s="14">
        <f>VLOOKUP($A60,[1]Data!$A$1:$AH$15000,23,0)</f>
        <v>62384</v>
      </c>
      <c r="AL60" s="14">
        <f>VLOOKUP($A60,[1]Data!$A$1:$AH$15000,24,0)</f>
        <v>890886</v>
      </c>
      <c r="AM60" s="14">
        <f>VLOOKUP($A60,[4]Data!$A$1:$R$15000,9,0)</f>
        <v>175079</v>
      </c>
      <c r="BA60" s="14">
        <f>VLOOKUP($A60,[1]Data!$A$1:$AH$15000,2,0)</f>
        <v>226820</v>
      </c>
      <c r="BC60" s="14">
        <f>VLOOKUP($A60,[2]Data!$A$1:$AH$15000,20,0)</f>
        <v>0</v>
      </c>
      <c r="BD60" s="14">
        <f>VLOOKUP($A60,[2]Data!$A$1:$AH$15000,21,0)</f>
        <v>33429</v>
      </c>
      <c r="BE60" s="14">
        <f>VLOOKUP($A60,[2]Data!$A$1:$AH$15000,22,0)</f>
        <v>20000</v>
      </c>
      <c r="BF60" s="14" t="str">
        <f>VLOOKUP($A60,[2]Data!$A$1:$AH$15000,19,0)</f>
        <v>N/A</v>
      </c>
      <c r="BH60" s="14">
        <f>VLOOKUP($A60,[1]Data!$A$1:$AH$15000,3,0)</f>
        <v>289108</v>
      </c>
      <c r="BI60" s="14">
        <f>VLOOKUP($A60,[1]Data!$A$1:$AH$15000,7,0)</f>
        <v>828183</v>
      </c>
      <c r="BJ60" s="14">
        <f>VLOOKUP($A60,[1]Data!$A$1:$AH$15000,8,0)</f>
        <v>0</v>
      </c>
      <c r="BR60" s="14">
        <f>VLOOKUP($A60,[1]Data!$A$1:$AH$15000,13,0)</f>
        <v>64332</v>
      </c>
      <c r="BS60" s="14">
        <f>VLOOKUP($A60,[1]Data!$A$1:$AH$15000,14,0)</f>
        <v>123935</v>
      </c>
      <c r="BT60" s="14">
        <f>VLOOKUP($A60,[1]Data!$A$1:$AH$15000,15,0)</f>
        <v>47870</v>
      </c>
      <c r="BU60" s="14">
        <f>VLOOKUP($A60,[1]Data!$A$1:$AH$15000,16,0)</f>
        <v>118438</v>
      </c>
      <c r="BW60" s="14">
        <f>VLOOKUP($A60,[2]Data!$A$1:$AH$15000,26,0)</f>
        <v>39940</v>
      </c>
      <c r="BX60" s="14">
        <f>VLOOKUP($A60,[2]Data!$A$1:$AH$15000,28,0)</f>
        <v>0</v>
      </c>
      <c r="BY60" s="14">
        <f>VLOOKUP($A60,[2]Data!$A$1:$AH$15000,24,0)</f>
        <v>2760</v>
      </c>
      <c r="BZ60" s="14">
        <f>VLOOKUP($A60,[2]Data!$A$1:$AH$15000,25,0)</f>
        <v>58306</v>
      </c>
      <c r="CA60" s="14">
        <f>VLOOKUP($A60,[2]Data!$A$1:$AH$15000,30,0)</f>
        <v>56254</v>
      </c>
      <c r="CB60" s="14">
        <f>VLOOKUP($A60,[2]Data!$A$1:$AH$15000,29,0)</f>
        <v>136927</v>
      </c>
      <c r="CD60" s="52">
        <f>VLOOKUP($A60,[4]Data!$A$1:$R$15000,2,0)</f>
        <v>961101</v>
      </c>
      <c r="CE60" s="14">
        <f>VLOOKUP($A60,[3]Data!$A$1:$K$15000,3,0)*$A$2</f>
        <v>2532400</v>
      </c>
      <c r="CF60" s="14">
        <f>VLOOKUP($A60,[3]Data!$A$1:$K$15000,7,0)*$A$2</f>
        <v>0</v>
      </c>
      <c r="CG60" s="14">
        <f>VLOOKUP($A60,[3]Data!$A$1:$K$15000,8,0)*$A$2</f>
        <v>77800</v>
      </c>
      <c r="CH60" s="14">
        <f>VLOOKUP($A60,[3]Data!$A$1:$K$15000,2,0)*$A$2</f>
        <v>40400</v>
      </c>
      <c r="CJ60" s="14">
        <f>VLOOKUP($A60,[4]Data!$A$1:$R$15000,18,0)</f>
        <v>0</v>
      </c>
      <c r="CK60" s="14">
        <f>VLOOKUP($A60,[4]Data!$A$1:$R$15000,3,0)</f>
        <v>312802</v>
      </c>
      <c r="CL60" s="14">
        <f>VLOOKUP($A60,[4]Data!$A$1:$R$15000,4,0)</f>
        <v>5138</v>
      </c>
      <c r="CM60" s="14">
        <f>VLOOKUP($A60,[3]Data!$A$1:$K$15000,10,0)*$A$2</f>
        <v>303100</v>
      </c>
      <c r="CN60" s="52">
        <f>VLOOKUP($A60,[1]Data!$A$1:$AN$15000,34,0)</f>
        <v>69817</v>
      </c>
      <c r="CO60" s="52">
        <f>VLOOKUP($A60,[1]Data!$A$1:$AN$15000,35,0)</f>
        <v>515715</v>
      </c>
      <c r="CP60" s="52">
        <f>VLOOKUP($A60,[1]Data!$A$1:$AN$15000,36,0)</f>
        <v>675009</v>
      </c>
      <c r="CQ60" s="52">
        <f>VLOOKUP($A60,[1]Data!$A$1:$AN$15000,37,0)</f>
        <v>147413</v>
      </c>
      <c r="CR60" s="52">
        <f>VLOOKUP($A60,[1]Data!$A$1:$AN$15000,38,0)</f>
        <v>0</v>
      </c>
      <c r="CS60" s="52">
        <f>VLOOKUP($A60,[1]Data!$A$1:$AN$15000,39,0)</f>
        <v>0</v>
      </c>
      <c r="CT60" s="52">
        <f>VLOOKUP($A60,[1]Data!$A$1:$AN$15000,40,0)</f>
        <v>179742</v>
      </c>
      <c r="CU60" s="52">
        <f>VLOOKUP($A60,[1]Data!$A$1:$BA$15000,41,0)</f>
        <v>0</v>
      </c>
      <c r="CV60" s="52">
        <f>VLOOKUP($A60,[1]Data!$A$1:$BA$15000,42,0)</f>
        <v>21550</v>
      </c>
      <c r="CW60" s="52">
        <f>VLOOKUP($A60,[1]Data!$A$1:$BA$15000,43,0)</f>
        <v>15254</v>
      </c>
      <c r="CX60" s="52">
        <f>VLOOKUP($A60,[1]Data!$A$1:$BA$15000,44,0)</f>
        <v>34949</v>
      </c>
      <c r="CY60" s="52">
        <f>VLOOKUP($A60,[1]Data!$A$1:$BA$15000,45,0)</f>
        <v>53440</v>
      </c>
      <c r="CZ60" s="52">
        <f>VLOOKUP($A60,[1]Data!$A$1:$BA$15000,46,0)</f>
        <v>6670</v>
      </c>
      <c r="DA60" s="52">
        <f>VLOOKUP($A60,[1]Data!$A$1:$BA$15000,47,0)</f>
        <v>44481</v>
      </c>
      <c r="DB60" s="52">
        <f>VLOOKUP($A60,[1]Data!$A$1:$BA$15000,48,0)</f>
        <v>165292</v>
      </c>
      <c r="DC60" s="52">
        <f>VLOOKUP($A60,[1]Data!$A$1:$BA$15000,53,0)</f>
        <v>-55748</v>
      </c>
      <c r="DD60" s="52">
        <f>VLOOKUP($A60,[4]Data!$A$1:$Z$15000,20,0)</f>
        <v>19386</v>
      </c>
      <c r="DE60" s="52">
        <f>VLOOKUP($A60,[4]Data!$A$1:$Z$15000,25,0)</f>
        <v>12000</v>
      </c>
      <c r="DF60" s="52">
        <f>VLOOKUP($A60,[4]Data!$A$1:$Z$15000,26,0)</f>
        <v>0</v>
      </c>
      <c r="DG60" s="52">
        <f>VLOOKUP($A60,[4]Data!$A$1:$Z$15000,21,0)</f>
        <v>0</v>
      </c>
      <c r="DH60" s="52">
        <f>VLOOKUP($A60,[4]Data!$A$1:$Z$15000,24,0)</f>
        <v>177069</v>
      </c>
      <c r="DI60" s="52">
        <f>VLOOKUP($A60,[7]Data!$A$1:$M$15000,4,0)</f>
        <v>430650</v>
      </c>
      <c r="DJ60" s="52">
        <f>VLOOKUP($A60,[7]Data!$A$1:$M$15000,12,0)</f>
        <v>19860</v>
      </c>
      <c r="DK60" s="52">
        <f>VLOOKUP($A60,[7]Data!$A$1:$M$15000,11,0)</f>
        <v>161393</v>
      </c>
      <c r="DL60" s="52">
        <f>VLOOKUP($A60,[7]Data!$A$1:$M$15000,5,0)</f>
        <v>138183</v>
      </c>
      <c r="DM60" s="52">
        <f>VLOOKUP($A60,[7]Data!$A$1:$M$15000,8,0)</f>
        <v>164185</v>
      </c>
      <c r="DN60" s="52">
        <f>VLOOKUP($A60,[7]Data!$A$1:$M$15000,6,0)</f>
        <v>6676</v>
      </c>
      <c r="DO60" s="52">
        <f>VLOOKUP($A60,[7]Data!$A$1:$M$15000,7,0)</f>
        <v>48441</v>
      </c>
      <c r="DP60" s="52">
        <f>VLOOKUP($A60,[7]Data!$A$1:$M$15000,9,0)</f>
        <v>10809</v>
      </c>
      <c r="DQ60" s="52">
        <f>VLOOKUP($A60,[7]Data!$A$1:$M$15000,3,0)</f>
        <v>0</v>
      </c>
      <c r="DR60" s="52">
        <f>VLOOKUP($A60,[7]Data!$A$1:$M$15000,10,0)</f>
        <v>202292</v>
      </c>
      <c r="DS60" s="52">
        <f>VLOOKUP($A60,[7]Data!$A$1:$M$15000,2,0)</f>
        <v>15820</v>
      </c>
      <c r="DT60" s="52">
        <f>VLOOKUP($A60,[7]Data!$A$1:$M$15000,13,0)</f>
        <v>0</v>
      </c>
      <c r="DU60" s="52">
        <f>VLOOKUP($A60,[8]data!$A$1:$M$15000,2,0)</f>
        <v>130600</v>
      </c>
      <c r="DV60" s="52">
        <f>VLOOKUP($A60,[8]data!$A$1:$M$15000,3,0)</f>
        <v>124420</v>
      </c>
      <c r="DW60" s="52">
        <f>VLOOKUP($A60,[8]data!$A$1:$M$15000,4,0)</f>
        <v>186533</v>
      </c>
      <c r="DX60" s="52">
        <f>VLOOKUP($A60,[8]data!$A$1:$M$15000,5,0)</f>
        <v>18071</v>
      </c>
      <c r="DY60" s="52">
        <f>VLOOKUP($A60,[8]data!$A$1:$M$15000,6,0)</f>
        <v>86074</v>
      </c>
      <c r="DZ60" s="52">
        <f>VLOOKUP($A60,[8]data!$A$1:$M$15000,7,0)</f>
        <v>127447</v>
      </c>
      <c r="EA60" s="52">
        <f>VLOOKUP($A60,[8]data!$A$1:$M$15000,8,0)</f>
        <v>61500</v>
      </c>
      <c r="EB60" s="52">
        <f>VLOOKUP($A60,[8]data!$A$1:$M$15000,9,0)</f>
        <v>352753</v>
      </c>
      <c r="EC60" s="52">
        <f>VLOOKUP($A60,[8]data!$A$1:$M$15000,10,0)</f>
        <v>8232</v>
      </c>
      <c r="ED60" s="52">
        <f>VLOOKUP($A60,[8]data!$A$1:$Q$15000,11,0)</f>
        <v>6352</v>
      </c>
      <c r="EE60" s="52">
        <f>VLOOKUP($A60,[8]data!$A$1:$Q$15000,12,0)</f>
        <v>227868</v>
      </c>
      <c r="EF60" s="52">
        <f>VLOOKUP($A60,[8]data!$A$1:$Q$15000,13,0)</f>
        <v>140000</v>
      </c>
      <c r="EG60" s="52">
        <f>VLOOKUP($A60,[8]data!$A$1:$Q$15000,14,0)</f>
        <v>23700</v>
      </c>
      <c r="EH60" s="52">
        <f>VLOOKUP($A60,[8]data!$A$1:$Q$15000,15,0)</f>
        <v>107000</v>
      </c>
      <c r="EI60" s="52">
        <f>VLOOKUP($A60,[8]data!$A$1:$Q$15000,17,0)</f>
        <v>19792</v>
      </c>
      <c r="EJ60" s="52">
        <f>VLOOKUP($A60,[8]data!$A$1:$Q$15000,16,0)</f>
        <v>58052</v>
      </c>
      <c r="EK60" s="52">
        <f>VLOOKUP($A60,[9]data!$A$1:$Q$15000,3,0)</f>
        <v>270000</v>
      </c>
      <c r="EL60" s="52">
        <f>VLOOKUP($A60,[9]data!$A$1:$Q$15000,4,0)</f>
        <v>58000</v>
      </c>
      <c r="EM60" s="52">
        <f>VLOOKUP($A60,[9]data!$A$1:$Q$15000,2,0)</f>
        <v>79000</v>
      </c>
      <c r="EN60" s="52">
        <f>VLOOKUP($A60,[9]data!$A$1:$Q$15000,11,0)</f>
        <v>102000</v>
      </c>
      <c r="EO60" s="52">
        <f>VLOOKUP($A60,[9]data!$A$1:$Q$15000,12,0)</f>
        <v>25000</v>
      </c>
      <c r="EP60" s="52"/>
      <c r="EQ60" s="52"/>
      <c r="ER60" s="52"/>
      <c r="ES60" s="52">
        <f>VLOOKUP($A60,[9]data!$A$1:$Q$15000,14,0)</f>
        <v>37000</v>
      </c>
      <c r="ET60" s="52">
        <f>VLOOKUP($A60,[9]data!$A$1:$Q$15000,13,0)</f>
        <v>15000</v>
      </c>
      <c r="EU60" s="89">
        <f>VLOOKUP($A60,[4]Data!$A$1:$I$15000,8,0)</f>
        <v>125134</v>
      </c>
      <c r="EV60" s="1">
        <f>VLOOKUP($A60,[1]Data!$A$1:$BG$15000,59,0)</f>
        <v>0</v>
      </c>
    </row>
    <row r="61" spans="1:152">
      <c r="A61" s="20">
        <v>36522</v>
      </c>
      <c r="B61" s="14">
        <f>VLOOKUP($A61,[1]Data!$A$1:$AG$15000,9,0)</f>
        <v>166801</v>
      </c>
      <c r="C61" s="14">
        <f>VLOOKUP($A61,[1]Data!$A$1:$AG$15000,10,0)</f>
        <v>289341</v>
      </c>
      <c r="D61" s="14">
        <f>VLOOKUP($A61,[1]Data!$A$1:$AG$15000,11,0)</f>
        <v>916059</v>
      </c>
      <c r="E61" s="14">
        <f>VLOOKUP($A61,[1]Data!$A$1:$AG$15000,12,0)</f>
        <v>539463</v>
      </c>
      <c r="F61" s="14">
        <f>VLOOKUP($A61,[2]Data!$A$1:$AF$15000,4,0)</f>
        <v>748421</v>
      </c>
      <c r="G61" s="14">
        <f>VLOOKUP($A61,[2]Data!$A$1:$AF$15000,2,0)</f>
        <v>20000</v>
      </c>
      <c r="H61" s="14">
        <f>VLOOKUP($A61,[2]Data!$A$1:$AF$15000,3,0)</f>
        <v>180416</v>
      </c>
      <c r="I61" s="14">
        <f>VLOOKUP($A61,[2]Data!$A$1:$AF$15000,6,0)</f>
        <v>10000</v>
      </c>
      <c r="J61" s="14">
        <f>VLOOKUP($A61,[3]Data!$A$1:$K$15000,4,0)*$A$2</f>
        <v>1708000</v>
      </c>
      <c r="K61" s="14">
        <f>VLOOKUP($A61,[3]Data!$A$1:$K$15000,6,0)*$A$2</f>
        <v>91700</v>
      </c>
      <c r="R61" s="14">
        <f>VLOOKUP($A61,[1]Data!$A$1:$AH$15000,4,0)</f>
        <v>2626882</v>
      </c>
      <c r="T61" s="14">
        <f>VLOOKUP($A61,[2]Data!$A$1:$AH$15000,34,0)</f>
        <v>715935</v>
      </c>
      <c r="V61" s="14">
        <f>VLOOKUP($A61,[2]Data!$A$1:$AH$15000,8,0)</f>
        <v>65334</v>
      </c>
      <c r="W61" s="14">
        <f>VLOOKUP($A61,[4]Data!$A$1:$AH$15000,19,0)</f>
        <v>27517</v>
      </c>
      <c r="X61" s="14">
        <f>VLOOKUP($A61,[2]Data!$A$1:$AH$15000,17,0)</f>
        <v>155526</v>
      </c>
      <c r="Y61" s="14">
        <f>VLOOKUP($A61,[1]Data!$A$1:$AH$15000,17,0)</f>
        <v>349267</v>
      </c>
      <c r="Z61" s="14">
        <f>VLOOKUP($A61,[2]Data!$A$1:$AH$15000,11,0)</f>
        <v>315304</v>
      </c>
      <c r="AA61" s="14">
        <f>VLOOKUP($A61,[1]Data!$A$1:$AH$15000,21,0)</f>
        <v>286793</v>
      </c>
      <c r="AB61" s="14">
        <f>VLOOKUP($A61,[2]Data!$A$1:$AH$15000,15,0)</f>
        <v>63632</v>
      </c>
      <c r="AC61" s="14">
        <f>VLOOKUP($A61,[1]Data!$A$1:$AH$15000,18,0)</f>
        <v>165388</v>
      </c>
      <c r="AD61" s="14">
        <f>VLOOKUP($A61,[2]Data!$A$1:$AH$15000,18,0)</f>
        <v>107607</v>
      </c>
      <c r="AE61" s="14">
        <f>VLOOKUP($A61,[1]Data!$A$1:$AH$15000,19,0)</f>
        <v>6623</v>
      </c>
      <c r="AF61" s="14">
        <f>VLOOKUP($A61,[2]Data!$A$1:$AH$15000,16,0)</f>
        <v>84420</v>
      </c>
      <c r="AG61" s="14">
        <f>VLOOKUP($A61,[1]Data!$A$1:$AH$15000,20,0)</f>
        <v>105009</v>
      </c>
      <c r="AH61" s="14">
        <f>VLOOKUP($A61,[2]Data!$A$1:$AH$15000,9,0)</f>
        <v>188275</v>
      </c>
      <c r="AI61" s="14">
        <f>VLOOKUP($A61,[1]Data!$A$1:$AH$15000,22,0)</f>
        <v>322395</v>
      </c>
      <c r="AJ61" s="14">
        <f>VLOOKUP($A61,[2]Data!$A$1:$AH$15000,10,0)</f>
        <v>34195</v>
      </c>
      <c r="AK61" s="14">
        <f>VLOOKUP($A61,[1]Data!$A$1:$AH$15000,23,0)</f>
        <v>58203</v>
      </c>
      <c r="AL61" s="14">
        <f>VLOOKUP($A61,[1]Data!$A$1:$AH$15000,24,0)</f>
        <v>869516</v>
      </c>
      <c r="AM61" s="14">
        <f>VLOOKUP($A61,[4]Data!$A$1:$R$15000,9,0)</f>
        <v>180560</v>
      </c>
      <c r="BA61" s="14">
        <f>VLOOKUP($A61,[1]Data!$A$1:$AH$15000,2,0)</f>
        <v>206649</v>
      </c>
      <c r="BC61" s="14">
        <f>VLOOKUP($A61,[2]Data!$A$1:$AH$15000,20,0)</f>
        <v>0</v>
      </c>
      <c r="BD61" s="14">
        <f>VLOOKUP($A61,[2]Data!$A$1:$AH$15000,21,0)</f>
        <v>33429</v>
      </c>
      <c r="BE61" s="14">
        <f>VLOOKUP($A61,[2]Data!$A$1:$AH$15000,22,0)</f>
        <v>10000</v>
      </c>
      <c r="BF61" s="14">
        <f>VLOOKUP($A61,[2]Data!$A$1:$AH$15000,19,0)</f>
        <v>0</v>
      </c>
      <c r="BH61" s="14">
        <f>VLOOKUP($A61,[1]Data!$A$1:$AH$15000,3,0)</f>
        <v>270386</v>
      </c>
      <c r="BI61" s="14">
        <f>VLOOKUP($A61,[1]Data!$A$1:$AH$15000,7,0)</f>
        <v>885537</v>
      </c>
      <c r="BJ61" s="14">
        <f>VLOOKUP($A61,[1]Data!$A$1:$AH$15000,8,0)</f>
        <v>0</v>
      </c>
      <c r="BR61" s="14">
        <f>VLOOKUP($A61,[1]Data!$A$1:$AH$15000,13,0)</f>
        <v>87370</v>
      </c>
      <c r="BS61" s="14">
        <f>VLOOKUP($A61,[1]Data!$A$1:$AH$15000,14,0)</f>
        <v>102738</v>
      </c>
      <c r="BT61" s="14">
        <f>VLOOKUP($A61,[1]Data!$A$1:$AH$15000,15,0)</f>
        <v>30065</v>
      </c>
      <c r="BU61" s="14">
        <f>VLOOKUP($A61,[1]Data!$A$1:$AH$15000,16,0)</f>
        <v>124065</v>
      </c>
      <c r="BW61" s="14">
        <f>VLOOKUP($A61,[2]Data!$A$1:$AH$15000,26,0)</f>
        <v>20000</v>
      </c>
      <c r="BX61" s="14">
        <f>VLOOKUP($A61,[2]Data!$A$1:$AH$15000,28,0)</f>
        <v>0</v>
      </c>
      <c r="BY61" s="14">
        <f>VLOOKUP($A61,[2]Data!$A$1:$AH$15000,24,0)</f>
        <v>2760</v>
      </c>
      <c r="BZ61" s="14">
        <f>VLOOKUP($A61,[2]Data!$A$1:$AH$15000,25,0)</f>
        <v>51531</v>
      </c>
      <c r="CA61" s="14">
        <f>VLOOKUP($A61,[2]Data!$A$1:$AH$15000,30,0)</f>
        <v>45202</v>
      </c>
      <c r="CB61" s="14">
        <f>VLOOKUP($A61,[2]Data!$A$1:$AH$15000,29,0)</f>
        <v>67161</v>
      </c>
      <c r="CD61" s="52">
        <f>VLOOKUP($A61,[4]Data!$A$1:$R$15000,2,0)</f>
        <v>871125</v>
      </c>
      <c r="CE61" s="14">
        <f>VLOOKUP($A61,[3]Data!$A$1:$K$15000,3,0)*$A$2</f>
        <v>2561700</v>
      </c>
      <c r="CF61" s="14">
        <f>VLOOKUP($A61,[3]Data!$A$1:$K$15000,7,0)*$A$2</f>
        <v>0</v>
      </c>
      <c r="CG61" s="14">
        <f>VLOOKUP($A61,[3]Data!$A$1:$K$15000,8,0)*$A$2</f>
        <v>83400</v>
      </c>
      <c r="CH61" s="14">
        <f>VLOOKUP($A61,[3]Data!$A$1:$K$15000,2,0)*$A$2</f>
        <v>40400</v>
      </c>
      <c r="CJ61" s="14">
        <f>VLOOKUP($A61,[4]Data!$A$1:$R$15000,18,0)</f>
        <v>1483</v>
      </c>
      <c r="CK61" s="14">
        <f>VLOOKUP($A61,[4]Data!$A$1:$R$15000,3,0)</f>
        <v>373398</v>
      </c>
      <c r="CL61" s="14">
        <f>VLOOKUP($A61,[4]Data!$A$1:$R$15000,4,0)</f>
        <v>15938</v>
      </c>
      <c r="CM61" s="14">
        <f>VLOOKUP($A61,[3]Data!$A$1:$K$15000,10,0)*$A$2</f>
        <v>354000</v>
      </c>
      <c r="CN61" s="52">
        <f>VLOOKUP($A61,[1]Data!$A$1:$AN$15000,34,0)</f>
        <v>95832</v>
      </c>
      <c r="CO61" s="52">
        <f>VLOOKUP($A61,[1]Data!$A$1:$AN$15000,35,0)</f>
        <v>533940</v>
      </c>
      <c r="CP61" s="52">
        <f>VLOOKUP($A61,[1]Data!$A$1:$AN$15000,36,0)</f>
        <v>668189</v>
      </c>
      <c r="CQ61" s="52">
        <f>VLOOKUP($A61,[1]Data!$A$1:$AN$15000,37,0)</f>
        <v>150477</v>
      </c>
      <c r="CR61" s="52">
        <f>VLOOKUP($A61,[1]Data!$A$1:$AN$15000,38,0)</f>
        <v>6876</v>
      </c>
      <c r="CS61" s="52">
        <f>VLOOKUP($A61,[1]Data!$A$1:$AN$15000,39,0)</f>
        <v>0</v>
      </c>
      <c r="CT61" s="52">
        <f>VLOOKUP($A61,[1]Data!$A$1:$AN$15000,40,0)</f>
        <v>180767</v>
      </c>
      <c r="CU61" s="52">
        <f>VLOOKUP($A61,[1]Data!$A$1:$BA$15000,41,0)</f>
        <v>0</v>
      </c>
      <c r="CV61" s="52">
        <f>VLOOKUP($A61,[1]Data!$A$1:$BA$15000,42,0)</f>
        <v>16124</v>
      </c>
      <c r="CW61" s="52">
        <f>VLOOKUP($A61,[1]Data!$A$1:$BA$15000,43,0)</f>
        <v>15254</v>
      </c>
      <c r="CX61" s="52">
        <f>VLOOKUP($A61,[1]Data!$A$1:$BA$15000,44,0)</f>
        <v>30572</v>
      </c>
      <c r="CY61" s="52">
        <f>VLOOKUP($A61,[1]Data!$A$1:$BA$15000,45,0)</f>
        <v>53440</v>
      </c>
      <c r="CZ61" s="52">
        <f>VLOOKUP($A61,[1]Data!$A$1:$BA$15000,46,0)</f>
        <v>6670</v>
      </c>
      <c r="DA61" s="52">
        <f>VLOOKUP($A61,[1]Data!$A$1:$BA$15000,47,0)</f>
        <v>40996</v>
      </c>
      <c r="DB61" s="52">
        <f>VLOOKUP($A61,[1]Data!$A$1:$BA$15000,48,0)</f>
        <v>151832</v>
      </c>
      <c r="DC61" s="52">
        <f>VLOOKUP($A61,[1]Data!$A$1:$BA$15000,53,0)</f>
        <v>-33637</v>
      </c>
      <c r="DD61" s="52">
        <f>VLOOKUP($A61,[4]Data!$A$1:$Z$15000,20,0)</f>
        <v>13625</v>
      </c>
      <c r="DE61" s="52">
        <f>VLOOKUP($A61,[4]Data!$A$1:$Z$15000,25,0)</f>
        <v>17603</v>
      </c>
      <c r="DF61" s="52">
        <f>VLOOKUP($A61,[4]Data!$A$1:$Z$15000,26,0)</f>
        <v>0</v>
      </c>
      <c r="DG61" s="52">
        <f>VLOOKUP($A61,[4]Data!$A$1:$Z$15000,21,0)</f>
        <v>0</v>
      </c>
      <c r="DH61" s="52">
        <f>VLOOKUP($A61,[4]Data!$A$1:$Z$15000,24,0)</f>
        <v>176848</v>
      </c>
      <c r="DI61" s="52">
        <f>VLOOKUP($A61,[7]Data!$A$1:$M$15000,4,0)</f>
        <v>416819</v>
      </c>
      <c r="DJ61" s="52">
        <f>VLOOKUP($A61,[7]Data!$A$1:$M$15000,12,0)</f>
        <v>19880</v>
      </c>
      <c r="DK61" s="52">
        <f>VLOOKUP($A61,[7]Data!$A$1:$M$15000,11,0)</f>
        <v>161659</v>
      </c>
      <c r="DL61" s="52">
        <f>VLOOKUP($A61,[7]Data!$A$1:$M$15000,5,0)</f>
        <v>133826</v>
      </c>
      <c r="DM61" s="52">
        <f>VLOOKUP($A61,[7]Data!$A$1:$M$15000,8,0)</f>
        <v>149566</v>
      </c>
      <c r="DN61" s="52">
        <f>VLOOKUP($A61,[7]Data!$A$1:$M$15000,6,0)</f>
        <v>6676</v>
      </c>
      <c r="DO61" s="52">
        <f>VLOOKUP($A61,[7]Data!$A$1:$M$15000,7,0)</f>
        <v>53564</v>
      </c>
      <c r="DP61" s="52">
        <f>VLOOKUP($A61,[7]Data!$A$1:$M$15000,9,0)</f>
        <v>10788</v>
      </c>
      <c r="DQ61" s="52">
        <f>VLOOKUP($A61,[7]Data!$A$1:$M$15000,3,0)</f>
        <v>0</v>
      </c>
      <c r="DR61" s="52">
        <f>VLOOKUP($A61,[7]Data!$A$1:$M$15000,10,0)</f>
        <v>192959</v>
      </c>
      <c r="DS61" s="52">
        <f>VLOOKUP($A61,[7]Data!$A$1:$M$15000,2,0)</f>
        <v>15820</v>
      </c>
      <c r="DT61" s="52">
        <f>VLOOKUP($A61,[7]Data!$A$1:$M$15000,13,0)</f>
        <v>0</v>
      </c>
      <c r="DU61" s="52">
        <f>VLOOKUP($A61,[8]data!$A$1:$M$15000,2,0)</f>
        <v>130600</v>
      </c>
      <c r="DV61" s="52">
        <f>VLOOKUP($A61,[8]data!$A$1:$M$15000,3,0)</f>
        <v>131645</v>
      </c>
      <c r="DW61" s="52">
        <f>VLOOKUP($A61,[8]data!$A$1:$M$15000,4,0)</f>
        <v>180182</v>
      </c>
      <c r="DX61" s="52">
        <f>VLOOKUP($A61,[8]data!$A$1:$M$15000,5,0)</f>
        <v>18071</v>
      </c>
      <c r="DY61" s="52">
        <f>VLOOKUP($A61,[8]data!$A$1:$M$15000,6,0)</f>
        <v>87987</v>
      </c>
      <c r="DZ61" s="52">
        <f>VLOOKUP($A61,[8]data!$A$1:$M$15000,7,0)</f>
        <v>102491</v>
      </c>
      <c r="EA61" s="52">
        <f>VLOOKUP($A61,[8]data!$A$1:$M$15000,8,0)</f>
        <v>61500</v>
      </c>
      <c r="EB61" s="52">
        <f>VLOOKUP($A61,[8]data!$A$1:$M$15000,9,0)</f>
        <v>383704</v>
      </c>
      <c r="EC61" s="52">
        <f>VLOOKUP($A61,[8]data!$A$1:$M$15000,10,0)</f>
        <v>1042</v>
      </c>
      <c r="ED61" s="52">
        <f>VLOOKUP($A61,[8]data!$A$1:$Q$15000,11,0)</f>
        <v>6352</v>
      </c>
      <c r="EE61" s="52">
        <f>VLOOKUP($A61,[8]data!$A$1:$Q$15000,12,0)</f>
        <v>214372</v>
      </c>
      <c r="EF61" s="52">
        <f>VLOOKUP($A61,[8]data!$A$1:$Q$15000,13,0)</f>
        <v>140000</v>
      </c>
      <c r="EG61" s="52">
        <f>VLOOKUP($A61,[8]data!$A$1:$Q$15000,14,0)</f>
        <v>23700</v>
      </c>
      <c r="EH61" s="52">
        <f>VLOOKUP($A61,[8]data!$A$1:$Q$15000,15,0)</f>
        <v>107000</v>
      </c>
      <c r="EI61" s="52">
        <f>VLOOKUP($A61,[8]data!$A$1:$Q$15000,17,0)</f>
        <v>20792</v>
      </c>
      <c r="EJ61" s="52">
        <f>VLOOKUP($A61,[8]data!$A$1:$Q$15000,16,0)</f>
        <v>52872</v>
      </c>
      <c r="EK61" s="52">
        <f>VLOOKUP($A61,[9]data!$A$1:$Q$15000,3,0)</f>
        <v>270000</v>
      </c>
      <c r="EL61" s="52">
        <f>VLOOKUP($A61,[9]data!$A$1:$Q$15000,4,0)</f>
        <v>58000</v>
      </c>
      <c r="EM61" s="52">
        <f>VLOOKUP($A61,[9]data!$A$1:$Q$15000,2,0)</f>
        <v>52000</v>
      </c>
      <c r="EN61" s="52">
        <f>VLOOKUP($A61,[9]data!$A$1:$Q$15000,11,0)</f>
        <v>64000</v>
      </c>
      <c r="EO61" s="52">
        <f>VLOOKUP($A61,[9]data!$A$1:$Q$15000,12,0)</f>
        <v>17000</v>
      </c>
      <c r="EP61" s="52"/>
      <c r="EQ61" s="52"/>
      <c r="ER61" s="52"/>
      <c r="ES61" s="52">
        <f>VLOOKUP($A61,[9]data!$A$1:$Q$15000,14,0)</f>
        <v>41000</v>
      </c>
      <c r="ET61" s="52">
        <f>VLOOKUP($A61,[9]data!$A$1:$Q$15000,13,0)</f>
        <v>0</v>
      </c>
      <c r="EU61" s="89">
        <f>VLOOKUP($A61,[4]Data!$A$1:$I$15000,8,0)</f>
        <v>142337</v>
      </c>
      <c r="EV61" s="1">
        <f>VLOOKUP($A61,[1]Data!$A$1:$BG$15000,59,0)</f>
        <v>0</v>
      </c>
    </row>
    <row r="62" spans="1:152">
      <c r="A62" s="20">
        <v>36523</v>
      </c>
      <c r="B62" s="14">
        <f>VLOOKUP($A62,[1]Data!$A$1:$AG$15000,9,0)</f>
        <v>168390</v>
      </c>
      <c r="C62" s="14">
        <f>VLOOKUP($A62,[1]Data!$A$1:$AG$15000,10,0)</f>
        <v>272975</v>
      </c>
      <c r="D62" s="14">
        <f>VLOOKUP($A62,[1]Data!$A$1:$AG$15000,11,0)</f>
        <v>943569</v>
      </c>
      <c r="E62" s="14">
        <f>VLOOKUP($A62,[1]Data!$A$1:$AG$15000,12,0)</f>
        <v>539999</v>
      </c>
      <c r="F62" s="14">
        <f>VLOOKUP($A62,[2]Data!$A$1:$AF$15000,4,0)</f>
        <v>753762</v>
      </c>
      <c r="G62" s="14">
        <f>VLOOKUP($A62,[2]Data!$A$1:$AF$15000,2,0)</f>
        <v>20000</v>
      </c>
      <c r="H62" s="14">
        <f>VLOOKUP($A62,[2]Data!$A$1:$AF$15000,3,0)</f>
        <v>179561</v>
      </c>
      <c r="I62" s="14">
        <f>VLOOKUP($A62,[2]Data!$A$1:$AF$15000,6,0)</f>
        <v>16613</v>
      </c>
      <c r="J62" s="14">
        <f>VLOOKUP($A62,[3]Data!$A$1:$K$15000,4,0)*$A$2</f>
        <v>1695300</v>
      </c>
      <c r="K62" s="14">
        <f>VLOOKUP($A62,[3]Data!$A$1:$K$15000,6,0)*$A$2</f>
        <v>92300</v>
      </c>
      <c r="R62" s="14">
        <f>VLOOKUP($A62,[1]Data!$A$1:$AH$15000,4,0)</f>
        <v>2656322</v>
      </c>
      <c r="T62" s="14">
        <f>VLOOKUP($A62,[2]Data!$A$1:$AH$15000,34,0)</f>
        <v>694335</v>
      </c>
      <c r="V62" s="14">
        <f>VLOOKUP($A62,[2]Data!$A$1:$AH$15000,8,0)</f>
        <v>65334</v>
      </c>
      <c r="W62" s="14">
        <f>VLOOKUP($A62,[4]Data!$A$1:$AH$15000,19,0)</f>
        <v>56739</v>
      </c>
      <c r="X62" s="14">
        <f>VLOOKUP($A62,[2]Data!$A$1:$AH$15000,17,0)</f>
        <v>143963</v>
      </c>
      <c r="Y62" s="14">
        <f>VLOOKUP($A62,[1]Data!$A$1:$AH$15000,17,0)</f>
        <v>347774</v>
      </c>
      <c r="Z62" s="14">
        <f>VLOOKUP($A62,[2]Data!$A$1:$AH$15000,11,0)</f>
        <v>318776</v>
      </c>
      <c r="AA62" s="14">
        <f>VLOOKUP($A62,[1]Data!$A$1:$AH$15000,21,0)</f>
        <v>285869</v>
      </c>
      <c r="AB62" s="14">
        <f>VLOOKUP($A62,[2]Data!$A$1:$AH$15000,15,0)</f>
        <v>63632</v>
      </c>
      <c r="AC62" s="14">
        <f>VLOOKUP($A62,[1]Data!$A$1:$AH$15000,18,0)</f>
        <v>130516</v>
      </c>
      <c r="AD62" s="14">
        <f>VLOOKUP($A62,[2]Data!$A$1:$AH$15000,18,0)</f>
        <v>104701</v>
      </c>
      <c r="AE62" s="14">
        <f>VLOOKUP($A62,[1]Data!$A$1:$AH$15000,19,0)</f>
        <v>8631</v>
      </c>
      <c r="AF62" s="14">
        <f>VLOOKUP($A62,[2]Data!$A$1:$AH$15000,16,0)</f>
        <v>84163</v>
      </c>
      <c r="AG62" s="14">
        <f>VLOOKUP($A62,[1]Data!$A$1:$AH$15000,20,0)</f>
        <v>144391</v>
      </c>
      <c r="AH62" s="14">
        <f>VLOOKUP($A62,[2]Data!$A$1:$AH$15000,9,0)</f>
        <v>154557</v>
      </c>
      <c r="AI62" s="14">
        <f>VLOOKUP($A62,[1]Data!$A$1:$AH$15000,22,0)</f>
        <v>345066</v>
      </c>
      <c r="AJ62" s="14">
        <f>VLOOKUP($A62,[2]Data!$A$1:$AH$15000,10,0)</f>
        <v>40041</v>
      </c>
      <c r="AK62" s="14">
        <f>VLOOKUP($A62,[1]Data!$A$1:$AH$15000,23,0)</f>
        <v>60419</v>
      </c>
      <c r="AL62" s="14">
        <f>VLOOKUP($A62,[1]Data!$A$1:$AH$15000,24,0)</f>
        <v>887281</v>
      </c>
      <c r="AM62" s="14">
        <f>VLOOKUP($A62,[4]Data!$A$1:$R$15000,9,0)</f>
        <v>130672</v>
      </c>
      <c r="BA62" s="14">
        <f>VLOOKUP($A62,[1]Data!$A$1:$AH$15000,2,0)</f>
        <v>206993</v>
      </c>
      <c r="BC62" s="14">
        <f>VLOOKUP($A62,[2]Data!$A$1:$AH$15000,20,0)</f>
        <v>0</v>
      </c>
      <c r="BD62" s="14">
        <f>VLOOKUP($A62,[2]Data!$A$1:$AH$15000,21,0)</f>
        <v>33429</v>
      </c>
      <c r="BE62" s="14">
        <f>VLOOKUP($A62,[2]Data!$A$1:$AH$15000,22,0)</f>
        <v>10000</v>
      </c>
      <c r="BF62" s="14">
        <f>VLOOKUP($A62,[2]Data!$A$1:$AH$15000,19,0)</f>
        <v>0</v>
      </c>
      <c r="BH62" s="14">
        <f>VLOOKUP($A62,[1]Data!$A$1:$AH$15000,3,0)</f>
        <v>311984</v>
      </c>
      <c r="BI62" s="14">
        <f>VLOOKUP($A62,[1]Data!$A$1:$AH$15000,7,0)</f>
        <v>942663</v>
      </c>
      <c r="BJ62" s="14">
        <f>VLOOKUP($A62,[1]Data!$A$1:$AH$15000,8,0)</f>
        <v>0</v>
      </c>
      <c r="BR62" s="14">
        <f>VLOOKUP($A62,[1]Data!$A$1:$AH$15000,13,0)</f>
        <v>83677</v>
      </c>
      <c r="BS62" s="14">
        <f>VLOOKUP($A62,[1]Data!$A$1:$AH$15000,14,0)</f>
        <v>127616</v>
      </c>
      <c r="BT62" s="14">
        <f>VLOOKUP($A62,[1]Data!$A$1:$AH$15000,15,0)</f>
        <v>28087</v>
      </c>
      <c r="BU62" s="14">
        <f>VLOOKUP($A62,[1]Data!$A$1:$AH$15000,16,0)</f>
        <v>96603</v>
      </c>
      <c r="BW62" s="14">
        <f>VLOOKUP($A62,[2]Data!$A$1:$AH$15000,26,0)</f>
        <v>0</v>
      </c>
      <c r="BX62" s="14">
        <f>VLOOKUP($A62,[2]Data!$A$1:$AH$15000,28,0)</f>
        <v>0</v>
      </c>
      <c r="BY62" s="14">
        <f>VLOOKUP($A62,[2]Data!$A$1:$AH$15000,24,0)</f>
        <v>2760</v>
      </c>
      <c r="BZ62" s="14">
        <f>VLOOKUP($A62,[2]Data!$A$1:$AH$15000,25,0)</f>
        <v>43306</v>
      </c>
      <c r="CA62" s="14">
        <f>VLOOKUP($A62,[2]Data!$A$1:$AH$15000,30,0)</f>
        <v>35202</v>
      </c>
      <c r="CB62" s="14">
        <f>VLOOKUP($A62,[2]Data!$A$1:$AH$15000,29,0)</f>
        <v>15969</v>
      </c>
      <c r="CD62" s="52">
        <f>VLOOKUP($A62,[4]Data!$A$1:$R$15000,2,0)</f>
        <v>879912</v>
      </c>
      <c r="CE62" s="14">
        <f>VLOOKUP($A62,[3]Data!$A$1:$K$15000,3,0)*$A$2</f>
        <v>2563400</v>
      </c>
      <c r="CF62" s="14">
        <f>VLOOKUP($A62,[3]Data!$A$1:$K$15000,7,0)*$A$2</f>
        <v>0</v>
      </c>
      <c r="CG62" s="14">
        <f>VLOOKUP($A62,[3]Data!$A$1:$K$15000,8,0)*$A$2</f>
        <v>80500</v>
      </c>
      <c r="CH62" s="14">
        <f>VLOOKUP($A62,[3]Data!$A$1:$K$15000,2,0)*$A$2</f>
        <v>40400</v>
      </c>
      <c r="CJ62" s="14">
        <f>VLOOKUP($A62,[4]Data!$A$1:$R$15000,18,0)</f>
        <v>0</v>
      </c>
      <c r="CK62" s="14">
        <f>VLOOKUP($A62,[4]Data!$A$1:$R$15000,3,0)</f>
        <v>370734</v>
      </c>
      <c r="CL62" s="14">
        <f>VLOOKUP($A62,[4]Data!$A$1:$R$15000,4,0)</f>
        <v>11248</v>
      </c>
      <c r="CM62" s="14">
        <f>VLOOKUP($A62,[3]Data!$A$1:$K$15000,10,0)*$A$2</f>
        <v>353800</v>
      </c>
      <c r="CN62" s="52">
        <f>VLOOKUP($A62,[1]Data!$A$1:$AN$15000,34,0)</f>
        <v>100107</v>
      </c>
      <c r="CO62" s="52">
        <f>VLOOKUP($A62,[1]Data!$A$1:$AN$15000,35,0)</f>
        <v>500016</v>
      </c>
      <c r="CP62" s="52">
        <f>VLOOKUP($A62,[1]Data!$A$1:$AN$15000,36,0)</f>
        <v>675009</v>
      </c>
      <c r="CQ62" s="52">
        <f>VLOOKUP($A62,[1]Data!$A$1:$AN$15000,37,0)</f>
        <v>146377</v>
      </c>
      <c r="CR62" s="52">
        <f>VLOOKUP($A62,[1]Data!$A$1:$AN$15000,38,0)</f>
        <v>12770</v>
      </c>
      <c r="CS62" s="52">
        <f>VLOOKUP($A62,[1]Data!$A$1:$AN$15000,39,0)</f>
        <v>6866</v>
      </c>
      <c r="CT62" s="52">
        <f>VLOOKUP($A62,[1]Data!$A$1:$AN$15000,40,0)</f>
        <v>179798</v>
      </c>
      <c r="CU62" s="52">
        <f>VLOOKUP($A62,[1]Data!$A$1:$BA$15000,41,0)</f>
        <v>1427</v>
      </c>
      <c r="CV62" s="52">
        <f>VLOOKUP($A62,[1]Data!$A$1:$BA$15000,42,0)</f>
        <v>14352</v>
      </c>
      <c r="CW62" s="52">
        <f>VLOOKUP($A62,[1]Data!$A$1:$BA$15000,43,0)</f>
        <v>15254</v>
      </c>
      <c r="CX62" s="52">
        <f>VLOOKUP($A62,[1]Data!$A$1:$BA$15000,44,0)</f>
        <v>33015</v>
      </c>
      <c r="CY62" s="52">
        <f>VLOOKUP($A62,[1]Data!$A$1:$BA$15000,45,0)</f>
        <v>53440</v>
      </c>
      <c r="CZ62" s="52">
        <f>VLOOKUP($A62,[1]Data!$A$1:$BA$15000,46,0)</f>
        <v>6670</v>
      </c>
      <c r="DA62" s="52">
        <f>VLOOKUP($A62,[1]Data!$A$1:$BA$15000,47,0)</f>
        <v>45362</v>
      </c>
      <c r="DB62" s="52">
        <f>VLOOKUP($A62,[1]Data!$A$1:$BA$15000,48,0)</f>
        <v>158068</v>
      </c>
      <c r="DC62" s="52">
        <f>VLOOKUP($A62,[1]Data!$A$1:$BA$15000,53,0)</f>
        <v>-40337</v>
      </c>
      <c r="DD62" s="52">
        <f>VLOOKUP($A62,[4]Data!$A$1:$Z$15000,20,0)</f>
        <v>18842</v>
      </c>
      <c r="DE62" s="52">
        <f>VLOOKUP($A62,[4]Data!$A$1:$Z$15000,25,0)</f>
        <v>11500</v>
      </c>
      <c r="DF62" s="52">
        <f>VLOOKUP($A62,[4]Data!$A$1:$Z$15000,26,0)</f>
        <v>0</v>
      </c>
      <c r="DG62" s="52">
        <f>VLOOKUP($A62,[4]Data!$A$1:$Z$15000,21,0)</f>
        <v>0</v>
      </c>
      <c r="DH62" s="52">
        <f>VLOOKUP($A62,[4]Data!$A$1:$Z$15000,24,0)</f>
        <v>157068</v>
      </c>
      <c r="DI62" s="52">
        <f>VLOOKUP($A62,[7]Data!$A$1:$M$15000,4,0)</f>
        <v>409528</v>
      </c>
      <c r="DJ62" s="52">
        <f>VLOOKUP($A62,[7]Data!$A$1:$M$15000,12,0)</f>
        <v>19880</v>
      </c>
      <c r="DK62" s="52">
        <f>VLOOKUP($A62,[7]Data!$A$1:$M$15000,11,0)</f>
        <v>163199</v>
      </c>
      <c r="DL62" s="52">
        <f>VLOOKUP($A62,[7]Data!$A$1:$M$15000,5,0)</f>
        <v>141262</v>
      </c>
      <c r="DM62" s="52">
        <f>VLOOKUP($A62,[7]Data!$A$1:$M$15000,8,0)</f>
        <v>159584</v>
      </c>
      <c r="DN62" s="52">
        <f>VLOOKUP($A62,[7]Data!$A$1:$M$15000,6,0)</f>
        <v>6682</v>
      </c>
      <c r="DO62" s="52">
        <f>VLOOKUP($A62,[7]Data!$A$1:$M$15000,7,0)</f>
        <v>53828</v>
      </c>
      <c r="DP62" s="52">
        <f>VLOOKUP($A62,[7]Data!$A$1:$M$15000,9,0)</f>
        <v>10905</v>
      </c>
      <c r="DQ62" s="52">
        <f>VLOOKUP($A62,[7]Data!$A$1:$M$15000,3,0)</f>
        <v>0</v>
      </c>
      <c r="DR62" s="52">
        <f>VLOOKUP($A62,[7]Data!$A$1:$M$15000,10,0)</f>
        <v>194618</v>
      </c>
      <c r="DS62" s="52">
        <f>VLOOKUP($A62,[7]Data!$A$1:$M$15000,2,0)</f>
        <v>15835</v>
      </c>
      <c r="DT62" s="52">
        <f>VLOOKUP($A62,[7]Data!$A$1:$M$15000,13,0)</f>
        <v>0</v>
      </c>
      <c r="DU62" s="52">
        <f>VLOOKUP($A62,[8]data!$A$1:$M$15000,2,0)</f>
        <v>130600</v>
      </c>
      <c r="DV62" s="52">
        <f>VLOOKUP($A62,[8]data!$A$1:$M$15000,3,0)</f>
        <v>137500</v>
      </c>
      <c r="DW62" s="52">
        <f>VLOOKUP($A62,[8]data!$A$1:$M$15000,4,0)</f>
        <v>179444</v>
      </c>
      <c r="DX62" s="52">
        <f>VLOOKUP($A62,[8]data!$A$1:$M$15000,5,0)</f>
        <v>18071</v>
      </c>
      <c r="DY62" s="52">
        <f>VLOOKUP($A62,[8]data!$A$1:$M$15000,6,0)</f>
        <v>87987</v>
      </c>
      <c r="DZ62" s="52">
        <f>VLOOKUP($A62,[8]data!$A$1:$M$15000,7,0)</f>
        <v>95156</v>
      </c>
      <c r="EA62" s="52">
        <f>VLOOKUP($A62,[8]data!$A$1:$M$15000,8,0)</f>
        <v>61500</v>
      </c>
      <c r="EB62" s="52">
        <f>VLOOKUP($A62,[8]data!$A$1:$M$15000,9,0)</f>
        <v>395928</v>
      </c>
      <c r="EC62" s="52">
        <f>VLOOKUP($A62,[8]data!$A$1:$M$15000,10,0)</f>
        <v>0</v>
      </c>
      <c r="ED62" s="52">
        <f>VLOOKUP($A62,[8]data!$A$1:$Q$15000,11,0)</f>
        <v>6352</v>
      </c>
      <c r="EE62" s="52">
        <f>VLOOKUP($A62,[8]data!$A$1:$Q$15000,12,0)</f>
        <v>207515</v>
      </c>
      <c r="EF62" s="52">
        <f>VLOOKUP($A62,[8]data!$A$1:$Q$15000,13,0)</f>
        <v>140000</v>
      </c>
      <c r="EG62" s="52">
        <f>VLOOKUP($A62,[8]data!$A$1:$Q$15000,14,0)</f>
        <v>23700</v>
      </c>
      <c r="EH62" s="52">
        <f>VLOOKUP($A62,[8]data!$A$1:$Q$15000,15,0)</f>
        <v>107000</v>
      </c>
      <c r="EI62" s="52">
        <f>VLOOKUP($A62,[8]data!$A$1:$Q$15000,17,0)</f>
        <v>20192</v>
      </c>
      <c r="EJ62" s="52">
        <f>VLOOKUP($A62,[8]data!$A$1:$Q$15000,16,0)</f>
        <v>54967</v>
      </c>
      <c r="EK62" s="52">
        <f>VLOOKUP($A62,[9]data!$A$1:$Q$15000,3,0)</f>
        <v>270000</v>
      </c>
      <c r="EL62" s="52">
        <f>VLOOKUP($A62,[9]data!$A$1:$Q$15000,4,0)</f>
        <v>58000</v>
      </c>
      <c r="EM62" s="52">
        <f>VLOOKUP($A62,[9]data!$A$1:$Q$15000,2,0)</f>
        <v>20000</v>
      </c>
      <c r="EN62" s="52">
        <f>VLOOKUP($A62,[9]data!$A$1:$Q$15000,11,0)</f>
        <v>72000</v>
      </c>
      <c r="EO62" s="52">
        <f>VLOOKUP($A62,[9]data!$A$1:$Q$15000,12,0)</f>
        <v>17000</v>
      </c>
      <c r="EP62" s="52"/>
      <c r="EQ62" s="52"/>
      <c r="ER62" s="52"/>
      <c r="ES62" s="52">
        <f>VLOOKUP($A62,[9]data!$A$1:$Q$15000,14,0)</f>
        <v>29000</v>
      </c>
      <c r="ET62" s="52">
        <f>VLOOKUP($A62,[9]data!$A$1:$Q$15000,13,0)</f>
        <v>0</v>
      </c>
      <c r="EU62" s="89">
        <f>VLOOKUP($A62,[4]Data!$A$1:$I$15000,8,0)</f>
        <v>129747</v>
      </c>
      <c r="EV62" s="1">
        <f>VLOOKUP($A62,[1]Data!$A$1:$BG$15000,59,0)</f>
        <v>0</v>
      </c>
    </row>
    <row r="63" spans="1:152">
      <c r="A63" s="20">
        <v>36524</v>
      </c>
      <c r="B63" s="14">
        <f>VLOOKUP($A63,[1]Data!$A$1:$AG$15000,9,0)</f>
        <v>167619</v>
      </c>
      <c r="C63" s="14">
        <f>VLOOKUP($A63,[1]Data!$A$1:$AG$15000,10,0)</f>
        <v>294852</v>
      </c>
      <c r="D63" s="14">
        <f>VLOOKUP($A63,[1]Data!$A$1:$AG$15000,11,0)</f>
        <v>929615</v>
      </c>
      <c r="E63" s="14">
        <f>VLOOKUP($A63,[1]Data!$A$1:$AG$15000,12,0)</f>
        <v>540536</v>
      </c>
      <c r="F63" s="14">
        <f>VLOOKUP($A63,[2]Data!$A$1:$AF$15000,4,0)</f>
        <v>755250</v>
      </c>
      <c r="G63" s="14">
        <f>VLOOKUP($A63,[2]Data!$A$1:$AF$15000,2,0)</f>
        <v>40000</v>
      </c>
      <c r="H63" s="14">
        <f>VLOOKUP($A63,[2]Data!$A$1:$AF$15000,3,0)</f>
        <v>164786</v>
      </c>
      <c r="I63" s="14">
        <f>VLOOKUP($A63,[2]Data!$A$1:$AF$15000,6,0)</f>
        <v>10000</v>
      </c>
      <c r="J63" s="14">
        <f>VLOOKUP($A63,[3]Data!$A$1:$K$15000,4,0)*$A$2</f>
        <v>1695300</v>
      </c>
      <c r="K63" s="14">
        <f>VLOOKUP($A63,[3]Data!$A$1:$K$15000,6,0)*$A$2</f>
        <v>92300</v>
      </c>
      <c r="R63" s="14">
        <f>VLOOKUP($A63,[1]Data!$A$1:$AH$15000,4,0)</f>
        <v>2687219</v>
      </c>
      <c r="T63" s="14">
        <f>VLOOKUP($A63,[2]Data!$A$1:$AH$15000,34,0)</f>
        <v>687974</v>
      </c>
      <c r="V63" s="14">
        <f>VLOOKUP($A63,[2]Data!$A$1:$AH$15000,8,0)</f>
        <v>65334</v>
      </c>
      <c r="W63" s="14">
        <f>VLOOKUP($A63,[4]Data!$A$1:$AH$15000,19,0)</f>
        <v>55657</v>
      </c>
      <c r="X63" s="14">
        <f>VLOOKUP($A63,[2]Data!$A$1:$AH$15000,17,0)</f>
        <v>128025</v>
      </c>
      <c r="Y63" s="14">
        <f>VLOOKUP($A63,[1]Data!$A$1:$AH$15000,17,0)</f>
        <v>363824</v>
      </c>
      <c r="Z63" s="14">
        <f>VLOOKUP($A63,[2]Data!$A$1:$AH$15000,11,0)</f>
        <v>312742</v>
      </c>
      <c r="AA63" s="14">
        <f>VLOOKUP($A63,[1]Data!$A$1:$AH$15000,21,0)</f>
        <v>295214</v>
      </c>
      <c r="AB63" s="14">
        <f>VLOOKUP($A63,[2]Data!$A$1:$AH$15000,15,0)</f>
        <v>63633</v>
      </c>
      <c r="AC63" s="14">
        <f>VLOOKUP($A63,[1]Data!$A$1:$AH$15000,18,0)</f>
        <v>132798</v>
      </c>
      <c r="AD63" s="14">
        <f>VLOOKUP($A63,[2]Data!$A$1:$AH$15000,18,0)</f>
        <v>106281</v>
      </c>
      <c r="AE63" s="14">
        <f>VLOOKUP($A63,[1]Data!$A$1:$AH$15000,19,0)</f>
        <v>7082</v>
      </c>
      <c r="AF63" s="14" t="str">
        <f>VLOOKUP($A63,[2]Data!$A$1:$AH$15000,16,0)</f>
        <v>N/A</v>
      </c>
      <c r="AG63" s="14">
        <f>VLOOKUP($A63,[1]Data!$A$1:$AH$15000,20,0)</f>
        <v>127583</v>
      </c>
      <c r="AH63" s="14">
        <f>VLOOKUP($A63,[2]Data!$A$1:$AH$15000,9,0)</f>
        <v>154557</v>
      </c>
      <c r="AI63" s="14">
        <f>VLOOKUP($A63,[1]Data!$A$1:$AH$15000,22,0)</f>
        <v>341834</v>
      </c>
      <c r="AJ63" s="14">
        <f>VLOOKUP($A63,[2]Data!$A$1:$AH$15000,10,0)</f>
        <v>40041</v>
      </c>
      <c r="AK63" s="14">
        <f>VLOOKUP($A63,[1]Data!$A$1:$AH$15000,23,0)</f>
        <v>60847</v>
      </c>
      <c r="AL63" s="14">
        <f>VLOOKUP($A63,[1]Data!$A$1:$AH$15000,24,0)</f>
        <v>899599</v>
      </c>
      <c r="AM63" s="14">
        <f>VLOOKUP($A63,[4]Data!$A$1:$R$15000,9,0)</f>
        <v>140822</v>
      </c>
      <c r="BA63" s="14">
        <f>VLOOKUP($A63,[1]Data!$A$1:$AH$15000,2,0)</f>
        <v>209641</v>
      </c>
      <c r="BC63" s="14">
        <f>VLOOKUP($A63,[2]Data!$A$1:$AH$15000,20,0)</f>
        <v>0</v>
      </c>
      <c r="BD63" s="14">
        <f>VLOOKUP($A63,[2]Data!$A$1:$AH$15000,21,0)</f>
        <v>33429</v>
      </c>
      <c r="BE63" s="14">
        <f>VLOOKUP($A63,[2]Data!$A$1:$AH$15000,22,0)</f>
        <v>10000</v>
      </c>
      <c r="BF63" s="14">
        <f>VLOOKUP($A63,[2]Data!$A$1:$AH$15000,19,0)</f>
        <v>0</v>
      </c>
      <c r="BH63" s="14">
        <f>VLOOKUP($A63,[1]Data!$A$1:$AH$15000,3,0)</f>
        <v>316792</v>
      </c>
      <c r="BI63" s="14">
        <f>VLOOKUP($A63,[1]Data!$A$1:$AH$15000,7,0)</f>
        <v>912869</v>
      </c>
      <c r="BJ63" s="14">
        <f>VLOOKUP($A63,[1]Data!$A$1:$AH$15000,8,0)</f>
        <v>0</v>
      </c>
      <c r="BR63" s="14">
        <f>VLOOKUP($A63,[1]Data!$A$1:$AH$15000,13,0)</f>
        <v>79592</v>
      </c>
      <c r="BS63" s="14">
        <f>VLOOKUP($A63,[1]Data!$A$1:$AH$15000,14,0)</f>
        <v>181623</v>
      </c>
      <c r="BT63" s="14">
        <f>VLOOKUP($A63,[1]Data!$A$1:$AH$15000,15,0)</f>
        <v>30837</v>
      </c>
      <c r="BU63" s="14">
        <f>VLOOKUP($A63,[1]Data!$A$1:$AH$15000,16,0)</f>
        <v>61544</v>
      </c>
      <c r="BW63" s="14">
        <f>VLOOKUP($A63,[2]Data!$A$1:$AH$15000,26,0)</f>
        <v>0</v>
      </c>
      <c r="BX63" s="14">
        <f>VLOOKUP($A63,[2]Data!$A$1:$AH$15000,28,0)</f>
        <v>0</v>
      </c>
      <c r="BY63" s="14">
        <f>VLOOKUP($A63,[2]Data!$A$1:$AH$15000,24,0)</f>
        <v>2760</v>
      </c>
      <c r="BZ63" s="14">
        <f>VLOOKUP($A63,[2]Data!$A$1:$AH$15000,25,0)</f>
        <v>52183</v>
      </c>
      <c r="CA63" s="14">
        <f>VLOOKUP($A63,[2]Data!$A$1:$AH$15000,30,0)</f>
        <v>35202</v>
      </c>
      <c r="CB63" s="14">
        <f>VLOOKUP($A63,[2]Data!$A$1:$AH$15000,29,0)</f>
        <v>7168</v>
      </c>
      <c r="CD63" s="52">
        <f>VLOOKUP($A63,[4]Data!$A$1:$R$15000,2,0)</f>
        <v>910159</v>
      </c>
      <c r="CE63" s="14">
        <f>VLOOKUP($A63,[3]Data!$A$1:$K$15000,3,0)*$A$2</f>
        <v>2563400</v>
      </c>
      <c r="CF63" s="14">
        <f>VLOOKUP($A63,[3]Data!$A$1:$K$15000,7,0)*$A$2</f>
        <v>0</v>
      </c>
      <c r="CG63" s="14">
        <f>VLOOKUP($A63,[3]Data!$A$1:$K$15000,8,0)*$A$2</f>
        <v>80500</v>
      </c>
      <c r="CH63" s="14">
        <f>VLOOKUP($A63,[3]Data!$A$1:$K$15000,2,0)*$A$2</f>
        <v>40400</v>
      </c>
      <c r="CJ63" s="14">
        <f>VLOOKUP($A63,[4]Data!$A$1:$R$15000,18,0)</f>
        <v>2252</v>
      </c>
      <c r="CK63" s="14">
        <f>VLOOKUP($A63,[4]Data!$A$1:$R$15000,3,0)</f>
        <v>393247</v>
      </c>
      <c r="CL63" s="14">
        <f>VLOOKUP($A63,[4]Data!$A$1:$R$15000,4,0)</f>
        <v>4419</v>
      </c>
      <c r="CM63" s="14">
        <f>VLOOKUP($A63,[3]Data!$A$1:$K$15000,10,0)*$A$2</f>
        <v>353800</v>
      </c>
      <c r="CN63" s="52">
        <f>VLOOKUP($A63,[1]Data!$A$1:$AN$15000,34,0)</f>
        <v>87682</v>
      </c>
      <c r="CO63" s="52">
        <f>VLOOKUP($A63,[1]Data!$A$1:$AN$15000,35,0)</f>
        <v>518157</v>
      </c>
      <c r="CP63" s="52">
        <f>VLOOKUP($A63,[1]Data!$A$1:$AN$15000,36,0)</f>
        <v>675009</v>
      </c>
      <c r="CQ63" s="52">
        <f>VLOOKUP($A63,[1]Data!$A$1:$AN$15000,37,0)</f>
        <v>147717</v>
      </c>
      <c r="CR63" s="52">
        <f>VLOOKUP($A63,[1]Data!$A$1:$AN$15000,38,0)</f>
        <v>10552</v>
      </c>
      <c r="CS63" s="52">
        <f>VLOOKUP($A63,[1]Data!$A$1:$AN$15000,39,0)</f>
        <v>0</v>
      </c>
      <c r="CT63" s="52">
        <f>VLOOKUP($A63,[1]Data!$A$1:$AN$15000,40,0)</f>
        <v>184144</v>
      </c>
      <c r="CU63" s="52">
        <f>VLOOKUP($A63,[1]Data!$A$1:$BA$15000,41,0)</f>
        <v>8407</v>
      </c>
      <c r="CV63" s="52">
        <f>VLOOKUP($A63,[1]Data!$A$1:$BA$15000,42,0)</f>
        <v>5164</v>
      </c>
      <c r="CW63" s="52">
        <f>VLOOKUP($A63,[1]Data!$A$1:$BA$15000,43,0)</f>
        <v>15254</v>
      </c>
      <c r="CX63" s="52">
        <f>VLOOKUP($A63,[1]Data!$A$1:$BA$15000,44,0)</f>
        <v>26347</v>
      </c>
      <c r="CY63" s="52">
        <f>VLOOKUP($A63,[1]Data!$A$1:$BA$15000,45,0)</f>
        <v>53440</v>
      </c>
      <c r="CZ63" s="52">
        <f>VLOOKUP($A63,[1]Data!$A$1:$BA$15000,46,0)</f>
        <v>6638</v>
      </c>
      <c r="DA63" s="52">
        <f>VLOOKUP($A63,[1]Data!$A$1:$BA$15000,47,0)</f>
        <v>48962</v>
      </c>
      <c r="DB63" s="52">
        <f>VLOOKUP($A63,[1]Data!$A$1:$BA$15000,48,0)</f>
        <v>153526</v>
      </c>
      <c r="DC63" s="52">
        <f>VLOOKUP($A63,[1]Data!$A$1:$BA$15000,53,0)</f>
        <v>-25899</v>
      </c>
      <c r="DD63" s="52">
        <f>VLOOKUP($A63,[4]Data!$A$1:$Z$15000,20,0)</f>
        <v>20841</v>
      </c>
      <c r="DE63" s="52">
        <f>VLOOKUP($A63,[4]Data!$A$1:$Z$15000,25,0)</f>
        <v>10000</v>
      </c>
      <c r="DF63" s="52">
        <f>VLOOKUP($A63,[4]Data!$A$1:$Z$15000,26,0)</f>
        <v>0</v>
      </c>
      <c r="DG63" s="52">
        <f>VLOOKUP($A63,[4]Data!$A$1:$Z$15000,21,0)</f>
        <v>0</v>
      </c>
      <c r="DH63" s="52">
        <f>VLOOKUP($A63,[4]Data!$A$1:$Z$15000,24,0)</f>
        <v>175453</v>
      </c>
      <c r="DI63" s="52">
        <f>VLOOKUP($A63,[7]Data!$A$1:$M$15000,4,0)</f>
        <v>394715</v>
      </c>
      <c r="DJ63" s="52">
        <f>VLOOKUP($A63,[7]Data!$A$1:$M$15000,12,0)</f>
        <v>39761</v>
      </c>
      <c r="DK63" s="52">
        <f>VLOOKUP($A63,[7]Data!$A$1:$M$15000,11,0)</f>
        <v>162450</v>
      </c>
      <c r="DL63" s="52">
        <f>VLOOKUP($A63,[7]Data!$A$1:$M$15000,5,0)</f>
        <v>145874</v>
      </c>
      <c r="DM63" s="52">
        <f>VLOOKUP($A63,[7]Data!$A$1:$M$15000,8,0)</f>
        <v>153604</v>
      </c>
      <c r="DN63" s="52">
        <f>VLOOKUP($A63,[7]Data!$A$1:$M$15000,6,0)</f>
        <v>6689</v>
      </c>
      <c r="DO63" s="52">
        <f>VLOOKUP($A63,[7]Data!$A$1:$M$15000,7,0)</f>
        <v>53336</v>
      </c>
      <c r="DP63" s="52">
        <f>VLOOKUP($A63,[7]Data!$A$1:$M$15000,9,0)</f>
        <v>10755</v>
      </c>
      <c r="DQ63" s="52">
        <f>VLOOKUP($A63,[7]Data!$A$1:$M$15000,3,0)</f>
        <v>0</v>
      </c>
      <c r="DR63" s="52">
        <f>VLOOKUP($A63,[7]Data!$A$1:$M$15000,10,0)</f>
        <v>194061</v>
      </c>
      <c r="DS63" s="52">
        <f>VLOOKUP($A63,[7]Data!$A$1:$M$15000,2,0)</f>
        <v>15850</v>
      </c>
      <c r="DT63" s="52">
        <f>VLOOKUP($A63,[7]Data!$A$1:$M$15000,13,0)</f>
        <v>0</v>
      </c>
      <c r="DU63" s="52">
        <f>VLOOKUP($A63,[8]data!$A$1:$M$15000,2,0)</f>
        <v>130600</v>
      </c>
      <c r="DV63" s="52">
        <f>VLOOKUP($A63,[8]data!$A$1:$M$15000,3,0)</f>
        <v>133563</v>
      </c>
      <c r="DW63" s="52">
        <f>VLOOKUP($A63,[8]data!$A$1:$M$15000,4,0)</f>
        <v>176920</v>
      </c>
      <c r="DX63" s="52">
        <f>VLOOKUP($A63,[8]data!$A$1:$M$15000,5,0)</f>
        <v>24171</v>
      </c>
      <c r="DY63" s="52">
        <f>VLOOKUP($A63,[8]data!$A$1:$M$15000,6,0)</f>
        <v>86274</v>
      </c>
      <c r="DZ63" s="52">
        <f>VLOOKUP($A63,[8]data!$A$1:$M$15000,7,0)</f>
        <v>98926</v>
      </c>
      <c r="EA63" s="52">
        <f>VLOOKUP($A63,[8]data!$A$1:$M$15000,8,0)</f>
        <v>61500</v>
      </c>
      <c r="EB63" s="52">
        <f>VLOOKUP($A63,[8]data!$A$1:$M$15000,9,0)</f>
        <v>401481</v>
      </c>
      <c r="EC63" s="52">
        <f>VLOOKUP($A63,[8]data!$A$1:$M$15000,10,0)</f>
        <v>0</v>
      </c>
      <c r="ED63" s="52">
        <f>VLOOKUP($A63,[8]data!$A$1:$Q$15000,11,0)</f>
        <v>6352</v>
      </c>
      <c r="EE63" s="52">
        <f>VLOOKUP($A63,[8]data!$A$1:$Q$15000,12,0)</f>
        <v>199112</v>
      </c>
      <c r="EF63" s="52">
        <f>VLOOKUP($A63,[8]data!$A$1:$Q$15000,13,0)</f>
        <v>140000</v>
      </c>
      <c r="EG63" s="52">
        <f>VLOOKUP($A63,[8]data!$A$1:$Q$15000,14,0)</f>
        <v>23700</v>
      </c>
      <c r="EH63" s="52">
        <f>VLOOKUP($A63,[8]data!$A$1:$Q$15000,15,0)</f>
        <v>107000</v>
      </c>
      <c r="EI63" s="52">
        <f>VLOOKUP($A63,[8]data!$A$1:$Q$15000,17,0)</f>
        <v>23197</v>
      </c>
      <c r="EJ63" s="52">
        <f>VLOOKUP($A63,[8]data!$A$1:$Q$15000,16,0)</f>
        <v>44967</v>
      </c>
      <c r="EK63" s="52">
        <f>VLOOKUP($A63,[9]data!$A$1:$Q$15000,3,0)</f>
        <v>270000</v>
      </c>
      <c r="EL63" s="52">
        <f>VLOOKUP($A63,[9]data!$A$1:$Q$15000,4,0)</f>
        <v>58000</v>
      </c>
      <c r="EM63" s="52">
        <f>VLOOKUP($A63,[9]data!$A$1:$Q$15000,2,0)</f>
        <v>19000</v>
      </c>
      <c r="EN63" s="52">
        <f>VLOOKUP($A63,[9]data!$A$1:$Q$15000,11,0)</f>
        <v>80000</v>
      </c>
      <c r="EO63" s="52">
        <f>VLOOKUP($A63,[9]data!$A$1:$Q$15000,12,0)</f>
        <v>17000</v>
      </c>
      <c r="EP63" s="52"/>
      <c r="EQ63" s="52"/>
      <c r="ER63" s="52"/>
      <c r="ES63" s="52">
        <f>VLOOKUP($A63,[9]data!$A$1:$Q$15000,14,0)</f>
        <v>31000</v>
      </c>
      <c r="ET63" s="52">
        <f>VLOOKUP($A63,[9]data!$A$1:$Q$15000,13,0)</f>
        <v>0</v>
      </c>
      <c r="EU63" s="89">
        <f>VLOOKUP($A63,[4]Data!$A$1:$I$15000,8,0)</f>
        <v>137024</v>
      </c>
      <c r="EV63" s="1">
        <f>VLOOKUP($A63,[1]Data!$A$1:$BG$15000,59,0)</f>
        <v>0</v>
      </c>
    </row>
    <row r="64" spans="1:152">
      <c r="A64" s="20">
        <v>36525</v>
      </c>
      <c r="B64" s="14">
        <f>VLOOKUP($A64,[1]Data!$A$1:$AG$15000,9,0)</f>
        <v>169768</v>
      </c>
      <c r="C64" s="14">
        <f>VLOOKUP($A64,[1]Data!$A$1:$AG$15000,10,0)</f>
        <v>308931</v>
      </c>
      <c r="D64" s="14">
        <f>VLOOKUP($A64,[1]Data!$A$1:$AG$15000,11,0)</f>
        <v>935097</v>
      </c>
      <c r="E64" s="14">
        <f>VLOOKUP($A64,[1]Data!$A$1:$AG$15000,12,0)</f>
        <v>514412</v>
      </c>
      <c r="F64" s="14">
        <f>VLOOKUP($A64,[2]Data!$A$1:$AF$15000,4,0)</f>
        <v>755275</v>
      </c>
      <c r="G64" s="14">
        <f>VLOOKUP($A64,[2]Data!$A$1:$AF$15000,2,0)</f>
        <v>39902</v>
      </c>
      <c r="H64" s="14">
        <f>VLOOKUP($A64,[2]Data!$A$1:$AF$15000,3,0)</f>
        <v>169561</v>
      </c>
      <c r="I64" s="14">
        <f>VLOOKUP($A64,[2]Data!$A$1:$AF$15000,6,0)</f>
        <v>10000</v>
      </c>
      <c r="J64" s="14">
        <f>VLOOKUP($A64,[3]Data!$A$1:$K$15000,4,0)*$A$2</f>
        <v>1660800</v>
      </c>
      <c r="K64" s="14">
        <f>VLOOKUP($A64,[3]Data!$A$1:$K$15000,6,0)*$A$2</f>
        <v>96100</v>
      </c>
      <c r="R64" s="14">
        <f>VLOOKUP($A64,[1]Data!$A$1:$AH$15000,4,0)</f>
        <v>2702156</v>
      </c>
      <c r="T64" s="14">
        <f>VLOOKUP($A64,[2]Data!$A$1:$AH$15000,34,0)</f>
        <v>685767</v>
      </c>
      <c r="V64" s="14">
        <f>VLOOKUP($A64,[2]Data!$A$1:$AH$15000,8,0)</f>
        <v>65334</v>
      </c>
      <c r="W64" s="14">
        <f>VLOOKUP($A64,[4]Data!$A$1:$AH$15000,19,0)</f>
        <v>61503</v>
      </c>
      <c r="X64" s="14">
        <f>VLOOKUP($A64,[2]Data!$A$1:$AH$15000,17,0)</f>
        <v>126101</v>
      </c>
      <c r="Y64" s="14">
        <f>VLOOKUP($A64,[1]Data!$A$1:$AH$15000,17,0)</f>
        <v>363623</v>
      </c>
      <c r="Z64" s="14">
        <f>VLOOKUP($A64,[2]Data!$A$1:$AH$15000,11,0)</f>
        <v>307297</v>
      </c>
      <c r="AA64" s="14">
        <f>VLOOKUP($A64,[1]Data!$A$1:$AH$15000,21,0)</f>
        <v>301271</v>
      </c>
      <c r="AB64" s="14">
        <f>VLOOKUP($A64,[2]Data!$A$1:$AH$15000,15,0)</f>
        <v>63632</v>
      </c>
      <c r="AC64" s="14">
        <f>VLOOKUP($A64,[1]Data!$A$1:$AH$15000,18,0)</f>
        <v>130580</v>
      </c>
      <c r="AD64" s="14">
        <f>VLOOKUP($A64,[2]Data!$A$1:$AH$15000,18,0)</f>
        <v>102925</v>
      </c>
      <c r="AE64" s="14">
        <f>VLOOKUP($A64,[1]Data!$A$1:$AH$15000,19,0)</f>
        <v>8374</v>
      </c>
      <c r="AF64" s="14">
        <f>VLOOKUP($A64,[2]Data!$A$1:$AH$15000,16,0)</f>
        <v>88230</v>
      </c>
      <c r="AG64" s="14">
        <f>VLOOKUP($A64,[1]Data!$A$1:$AH$15000,20,0)</f>
        <v>132511</v>
      </c>
      <c r="AH64" s="14">
        <f>VLOOKUP($A64,[2]Data!$A$1:$AH$15000,9,0)</f>
        <v>169795</v>
      </c>
      <c r="AI64" s="14">
        <f>VLOOKUP($A64,[1]Data!$A$1:$AH$15000,22,0)</f>
        <v>331866</v>
      </c>
      <c r="AJ64" s="14">
        <f>VLOOKUP($A64,[2]Data!$A$1:$AH$15000,10,0)</f>
        <v>40041</v>
      </c>
      <c r="AK64" s="14">
        <f>VLOOKUP($A64,[1]Data!$A$1:$AH$15000,23,0)</f>
        <v>61126</v>
      </c>
      <c r="AL64" s="14">
        <f>VLOOKUP($A64,[1]Data!$A$1:$AH$15000,24,0)</f>
        <v>896927</v>
      </c>
      <c r="AM64" s="14">
        <f>VLOOKUP($A64,[4]Data!$A$1:$R$15000,9,0)</f>
        <v>133599</v>
      </c>
      <c r="BA64" s="14">
        <f>VLOOKUP($A64,[1]Data!$A$1:$AH$15000,2,0)</f>
        <v>246509</v>
      </c>
      <c r="BC64" s="14">
        <f>VLOOKUP($A64,[2]Data!$A$1:$AH$15000,20,0)</f>
        <v>0</v>
      </c>
      <c r="BD64" s="14">
        <f>VLOOKUP($A64,[2]Data!$A$1:$AH$15000,21,0)</f>
        <v>33429</v>
      </c>
      <c r="BE64" s="14">
        <f>VLOOKUP($A64,[2]Data!$A$1:$AH$15000,22,0)</f>
        <v>10000</v>
      </c>
      <c r="BF64" s="14">
        <f>VLOOKUP($A64,[2]Data!$A$1:$AH$15000,19,0)</f>
        <v>0</v>
      </c>
      <c r="BH64" s="14">
        <f>VLOOKUP($A64,[1]Data!$A$1:$AH$15000,3,0)</f>
        <v>276673</v>
      </c>
      <c r="BI64" s="14">
        <f>VLOOKUP($A64,[1]Data!$A$1:$AH$15000,7,0)</f>
        <v>941905</v>
      </c>
      <c r="BJ64" s="14">
        <f>VLOOKUP($A64,[1]Data!$A$1:$AH$15000,8,0)</f>
        <v>0</v>
      </c>
      <c r="BR64" s="14">
        <f>VLOOKUP($A64,[1]Data!$A$1:$AH$15000,13,0)</f>
        <v>73534</v>
      </c>
      <c r="BS64" s="14">
        <f>VLOOKUP($A64,[1]Data!$A$1:$AH$15000,14,0)</f>
        <v>182928</v>
      </c>
      <c r="BT64" s="14">
        <f>VLOOKUP($A64,[1]Data!$A$1:$AH$15000,15,0)</f>
        <v>30205</v>
      </c>
      <c r="BU64" s="14">
        <f>VLOOKUP($A64,[1]Data!$A$1:$AH$15000,16,0)</f>
        <v>39618</v>
      </c>
      <c r="BW64" s="14">
        <f>VLOOKUP($A64,[2]Data!$A$1:$AH$15000,26,0)</f>
        <v>0</v>
      </c>
      <c r="BX64" s="14">
        <f>VLOOKUP($A64,[2]Data!$A$1:$AH$15000,28,0)</f>
        <v>0</v>
      </c>
      <c r="BY64" s="14">
        <f>VLOOKUP($A64,[2]Data!$A$1:$AH$15000,24,0)</f>
        <v>2666</v>
      </c>
      <c r="BZ64" s="14">
        <f>VLOOKUP($A64,[2]Data!$A$1:$AH$15000,25,0)</f>
        <v>57964</v>
      </c>
      <c r="CA64" s="14">
        <f>VLOOKUP($A64,[2]Data!$A$1:$AH$15000,30,0)</f>
        <v>35202</v>
      </c>
      <c r="CB64" s="14">
        <f>VLOOKUP($A64,[2]Data!$A$1:$AH$15000,29,0)</f>
        <v>7245</v>
      </c>
      <c r="CD64" s="52">
        <f>VLOOKUP($A64,[4]Data!$A$1:$R$15000,2,0)</f>
        <v>876876</v>
      </c>
      <c r="CE64" s="14">
        <f>VLOOKUP($A64,[3]Data!$A$1:$K$15000,3,0)*$A$2</f>
        <v>2559500</v>
      </c>
      <c r="CF64" s="14">
        <f>VLOOKUP($A64,[3]Data!$A$1:$K$15000,7,0)*$A$2</f>
        <v>0</v>
      </c>
      <c r="CG64" s="14">
        <f>VLOOKUP($A64,[3]Data!$A$1:$K$15000,8,0)*$A$2</f>
        <v>83400</v>
      </c>
      <c r="CH64" s="14">
        <f>VLOOKUP($A64,[3]Data!$A$1:$K$15000,2,0)*$A$2</f>
        <v>40400</v>
      </c>
      <c r="CJ64" s="14">
        <f>VLOOKUP($A64,[4]Data!$A$1:$R$15000,18,0)</f>
        <v>0</v>
      </c>
      <c r="CK64" s="14">
        <f>VLOOKUP($A64,[4]Data!$A$1:$R$15000,3,0)</f>
        <v>374152</v>
      </c>
      <c r="CL64" s="14">
        <f>VLOOKUP($A64,[4]Data!$A$1:$R$15000,4,0)</f>
        <v>2600</v>
      </c>
      <c r="CM64" s="14">
        <f>VLOOKUP($A64,[3]Data!$A$1:$K$15000,10,0)*$A$2</f>
        <v>367400</v>
      </c>
      <c r="CN64" s="52">
        <f>VLOOKUP($A64,[1]Data!$A$1:$AN$15000,34,0)</f>
        <v>83574</v>
      </c>
      <c r="CO64" s="52">
        <f>VLOOKUP($A64,[1]Data!$A$1:$AN$15000,35,0)</f>
        <v>511949</v>
      </c>
      <c r="CP64" s="52">
        <f>VLOOKUP($A64,[1]Data!$A$1:$AN$15000,36,0)</f>
        <v>675029</v>
      </c>
      <c r="CQ64" s="52">
        <f>VLOOKUP($A64,[1]Data!$A$1:$AN$15000,37,0)</f>
        <v>146837</v>
      </c>
      <c r="CR64" s="52">
        <f>VLOOKUP($A64,[1]Data!$A$1:$AN$15000,38,0)</f>
        <v>19154</v>
      </c>
      <c r="CS64" s="52">
        <f>VLOOKUP($A64,[1]Data!$A$1:$AN$15000,39,0)</f>
        <v>0</v>
      </c>
      <c r="CT64" s="52">
        <f>VLOOKUP($A64,[1]Data!$A$1:$AN$15000,40,0)</f>
        <v>183984</v>
      </c>
      <c r="CU64" s="52">
        <f>VLOOKUP($A64,[1]Data!$A$1:$BA$15000,41,0)</f>
        <v>17725</v>
      </c>
      <c r="CV64" s="52">
        <f>VLOOKUP($A64,[1]Data!$A$1:$BA$15000,42,0)</f>
        <v>29926</v>
      </c>
      <c r="CW64" s="52">
        <f>VLOOKUP($A64,[1]Data!$A$1:$BA$15000,43,0)</f>
        <v>15254</v>
      </c>
      <c r="CX64" s="52">
        <f>VLOOKUP($A64,[1]Data!$A$1:$BA$15000,44,0)</f>
        <v>27056</v>
      </c>
      <c r="CY64" s="52">
        <f>VLOOKUP($A64,[1]Data!$A$1:$BA$15000,45,0)</f>
        <v>52499</v>
      </c>
      <c r="CZ64" s="52">
        <f>VLOOKUP($A64,[1]Data!$A$1:$BA$15000,46,0)</f>
        <v>6670</v>
      </c>
      <c r="DA64" s="52">
        <f>VLOOKUP($A64,[1]Data!$A$1:$BA$15000,47,0)</f>
        <v>50096</v>
      </c>
      <c r="DB64" s="52">
        <f>VLOOKUP($A64,[1]Data!$A$1:$BA$15000,48,0)</f>
        <v>187165</v>
      </c>
      <c r="DC64" s="52">
        <f>VLOOKUP($A64,[1]Data!$A$1:$BA$15000,53,0)</f>
        <v>-57254</v>
      </c>
      <c r="DD64" s="52">
        <f>VLOOKUP($A64,[4]Data!$A$1:$Z$15000,20,0)</f>
        <v>23855</v>
      </c>
      <c r="DE64" s="52">
        <f>VLOOKUP($A64,[4]Data!$A$1:$Z$15000,25,0)</f>
        <v>10000</v>
      </c>
      <c r="DF64" s="52">
        <f>VLOOKUP($A64,[4]Data!$A$1:$Z$15000,26,0)</f>
        <v>0</v>
      </c>
      <c r="DG64" s="52">
        <f>VLOOKUP($A64,[4]Data!$A$1:$Z$15000,21,0)</f>
        <v>0</v>
      </c>
      <c r="DH64" s="52">
        <f>VLOOKUP($A64,[4]Data!$A$1:$Z$15000,24,0)</f>
        <v>171120</v>
      </c>
      <c r="DI64" s="52">
        <f>VLOOKUP($A64,[7]Data!$A$1:$M$15000,4,0)</f>
        <v>394715</v>
      </c>
      <c r="DJ64" s="52">
        <f>VLOOKUP($A64,[7]Data!$A$1:$M$15000,12,0)</f>
        <v>39761</v>
      </c>
      <c r="DK64" s="52">
        <f>VLOOKUP($A64,[7]Data!$A$1:$M$15000,11,0)</f>
        <v>162450</v>
      </c>
      <c r="DL64" s="52">
        <f>VLOOKUP($A64,[7]Data!$A$1:$M$15000,5,0)</f>
        <v>145874</v>
      </c>
      <c r="DM64" s="52">
        <f>VLOOKUP($A64,[7]Data!$A$1:$M$15000,8,0)</f>
        <v>153604</v>
      </c>
      <c r="DN64" s="52">
        <f>VLOOKUP($A64,[7]Data!$A$1:$M$15000,6,0)</f>
        <v>6689</v>
      </c>
      <c r="DO64" s="52">
        <f>VLOOKUP($A64,[7]Data!$A$1:$M$15000,7,0)</f>
        <v>53336</v>
      </c>
      <c r="DP64" s="52">
        <f>VLOOKUP($A64,[7]Data!$A$1:$M$15000,9,0)</f>
        <v>10755</v>
      </c>
      <c r="DQ64" s="52">
        <f>VLOOKUP($A64,[7]Data!$A$1:$M$15000,3,0)</f>
        <v>0</v>
      </c>
      <c r="DR64" s="52">
        <f>VLOOKUP($A64,[7]Data!$A$1:$M$15000,10,0)</f>
        <v>194061</v>
      </c>
      <c r="DS64" s="52">
        <f>VLOOKUP($A64,[7]Data!$A$1:$M$15000,2,0)</f>
        <v>15850</v>
      </c>
      <c r="DT64" s="52">
        <f>VLOOKUP($A64,[7]Data!$A$1:$M$15000,13,0)</f>
        <v>0</v>
      </c>
      <c r="DU64" s="52">
        <f>VLOOKUP($A64,[8]data!$A$1:$M$15000,2,0)</f>
        <v>130600</v>
      </c>
      <c r="DV64" s="52">
        <f>VLOOKUP($A64,[8]data!$A$1:$M$15000,3,0)</f>
        <v>135563</v>
      </c>
      <c r="DW64" s="52">
        <f>VLOOKUP($A64,[8]data!$A$1:$M$15000,4,0)</f>
        <v>174346</v>
      </c>
      <c r="DX64" s="52">
        <f>VLOOKUP($A64,[8]data!$A$1:$M$15000,5,0)</f>
        <v>17771</v>
      </c>
      <c r="DY64" s="52">
        <f>VLOOKUP($A64,[8]data!$A$1:$M$15000,6,0)</f>
        <v>86274</v>
      </c>
      <c r="DZ64" s="52">
        <f>VLOOKUP($A64,[8]data!$A$1:$M$15000,7,0)</f>
        <v>93633</v>
      </c>
      <c r="EA64" s="52">
        <f>VLOOKUP($A64,[8]data!$A$1:$M$15000,8,0)</f>
        <v>71500</v>
      </c>
      <c r="EB64" s="52">
        <f>VLOOKUP($A64,[8]data!$A$1:$M$15000,9,0)</f>
        <v>403600</v>
      </c>
      <c r="EC64" s="52">
        <f>VLOOKUP($A64,[8]data!$A$1:$M$15000,10,0)</f>
        <v>0</v>
      </c>
      <c r="ED64" s="52">
        <f>VLOOKUP($A64,[8]data!$A$1:$Q$15000,11,0)</f>
        <v>6013</v>
      </c>
      <c r="EE64" s="52">
        <f>VLOOKUP($A64,[8]data!$A$1:$Q$15000,12,0)</f>
        <v>199112</v>
      </c>
      <c r="EF64" s="52">
        <f>VLOOKUP($A64,[8]data!$A$1:$Q$15000,13,0)</f>
        <v>136000</v>
      </c>
      <c r="EG64" s="52">
        <f>VLOOKUP($A64,[8]data!$A$1:$Q$15000,14,0)</f>
        <v>23700</v>
      </c>
      <c r="EH64" s="52">
        <f>VLOOKUP($A64,[8]data!$A$1:$Q$15000,15,0)</f>
        <v>107000</v>
      </c>
      <c r="EI64" s="52">
        <f>VLOOKUP($A64,[8]data!$A$1:$Q$15000,17,0)</f>
        <v>24933</v>
      </c>
      <c r="EJ64" s="52">
        <f>VLOOKUP($A64,[8]data!$A$1:$Q$15000,16,0)</f>
        <v>44614</v>
      </c>
      <c r="EK64" s="52">
        <f>VLOOKUP($A64,[9]data!$A$1:$Q$15000,3,0)</f>
        <v>270000</v>
      </c>
      <c r="EL64" s="52">
        <f>VLOOKUP($A64,[9]data!$A$1:$Q$15000,4,0)</f>
        <v>58000</v>
      </c>
      <c r="EM64" s="52">
        <f>VLOOKUP($A64,[9]data!$A$1:$Q$15000,2,0)</f>
        <v>14000</v>
      </c>
      <c r="EN64" s="52">
        <f>VLOOKUP($A64,[9]data!$A$1:$Q$15000,11,0)</f>
        <v>82000</v>
      </c>
      <c r="EO64" s="52">
        <f>VLOOKUP($A64,[9]data!$A$1:$Q$15000,12,0)</f>
        <v>23000</v>
      </c>
      <c r="ES64" s="52">
        <f>VLOOKUP($A64,[9]data!$A$1:$Q$15000,14,0)</f>
        <v>23000</v>
      </c>
      <c r="ET64" s="52">
        <f>VLOOKUP($A64,[9]data!$A$1:$Q$15000,13,0)</f>
        <v>0</v>
      </c>
      <c r="EU64" s="89">
        <f>VLOOKUP($A64,[4]Data!$A$1:$I$15000,8,0)</f>
        <v>145948</v>
      </c>
      <c r="EV64" s="1">
        <f>VLOOKUP($A64,[1]Data!$A$1:$BG$15000,59,0)</f>
        <v>0</v>
      </c>
    </row>
    <row r="65" spans="1:152">
      <c r="A65" s="20">
        <v>36526</v>
      </c>
      <c r="B65" s="14">
        <f>VLOOKUP($A65,[1]Data!$A$1:$AG$15000,9,0)</f>
        <v>203305</v>
      </c>
      <c r="C65" s="14">
        <f>VLOOKUP($A65,[1]Data!$A$1:$AG$15000,10,0)</f>
        <v>346410</v>
      </c>
      <c r="D65" s="14">
        <f>VLOOKUP($A65,[1]Data!$A$1:$AG$15000,11,0)</f>
        <v>879304</v>
      </c>
      <c r="E65" s="14">
        <f>VLOOKUP($A65,[1]Data!$A$1:$AG$15000,12,0)</f>
        <v>539462</v>
      </c>
      <c r="F65" s="14">
        <f>VLOOKUP($A65,[2]Data!$A$1:$AF$15000,4,0)</f>
        <v>659291</v>
      </c>
      <c r="G65" s="14">
        <f>VLOOKUP($A65,[2]Data!$A$1:$AF$15000,2,0)</f>
        <v>20000</v>
      </c>
      <c r="H65" s="14">
        <f>VLOOKUP($A65,[2]Data!$A$1:$AF$15000,3,0)</f>
        <v>201354</v>
      </c>
      <c r="I65" s="14">
        <f>VLOOKUP($A65,[2]Data!$A$1:$AF$15000,6,0)</f>
        <v>16423</v>
      </c>
      <c r="J65" s="14">
        <f>VLOOKUP($A65,[3]Data!$A$1:$K$15000,4,0)*$A$2</f>
        <v>1616900</v>
      </c>
      <c r="K65" s="14">
        <f>VLOOKUP($A65,[3]Data!$A$1:$K$15000,6,0)*$A$2</f>
        <v>111300</v>
      </c>
      <c r="R65" s="14">
        <f>VLOOKUP($A65,[1]Data!$A$1:$AH$15000,4,0)</f>
        <v>2645833</v>
      </c>
      <c r="T65" s="14">
        <f>VLOOKUP($A65,[2]Data!$A$1:$AH$15000,34,0)</f>
        <v>615747</v>
      </c>
      <c r="V65" s="14">
        <f>VLOOKUP($A65,[2]Data!$A$1:$AH$15000,8,0)</f>
        <v>25744</v>
      </c>
      <c r="W65" s="14">
        <f>VLOOKUP($A65,[4]Data!$A$1:$AH$15000,19,0)</f>
        <v>101643</v>
      </c>
      <c r="X65" s="14">
        <f>VLOOKUP($A65,[2]Data!$A$1:$AH$15000,17,0)</f>
        <v>99032</v>
      </c>
      <c r="Y65" s="14">
        <f>VLOOKUP($A65,[1]Data!$A$1:$AH$15000,17,0)</f>
        <v>316615</v>
      </c>
      <c r="Z65" s="14">
        <f>VLOOKUP($A65,[2]Data!$A$1:$AH$15000,11,0)</f>
        <v>278617</v>
      </c>
      <c r="AA65" s="14">
        <f>VLOOKUP($A65,[1]Data!$A$1:$AH$15000,21,0)</f>
        <v>317303</v>
      </c>
      <c r="AB65" s="14">
        <f>VLOOKUP($A65,[2]Data!$A$1:$AH$15000,15,0)</f>
        <v>63651</v>
      </c>
      <c r="AC65" s="14">
        <f>VLOOKUP($A65,[1]Data!$A$1:$AH$15000,18,0)</f>
        <v>138270</v>
      </c>
      <c r="AD65" s="14">
        <f>VLOOKUP($A65,[2]Data!$A$1:$AH$15000,18,0)</f>
        <v>108224</v>
      </c>
      <c r="AE65" s="14">
        <f>VLOOKUP($A65,[1]Data!$A$1:$AH$15000,19,0)</f>
        <v>2929</v>
      </c>
      <c r="AF65" s="14">
        <f>VLOOKUP($A65,[2]Data!$A$1:$AH$15000,16,0)</f>
        <v>114590</v>
      </c>
      <c r="AG65" s="14">
        <f>VLOOKUP($A65,[1]Data!$A$1:$AH$15000,20,0)</f>
        <v>95846</v>
      </c>
      <c r="AH65" s="14">
        <f>VLOOKUP($A65,[2]Data!$A$1:$AH$15000,9,0)</f>
        <v>147352</v>
      </c>
      <c r="AI65" s="14">
        <f>VLOOKUP($A65,[1]Data!$A$1:$AH$15000,22,0)</f>
        <v>346159</v>
      </c>
      <c r="AJ65" s="14">
        <f>VLOOKUP($A65,[2]Data!$A$1:$AH$15000,10,0)</f>
        <v>68238</v>
      </c>
      <c r="AK65" s="14">
        <f>VLOOKUP($A65,[1]Data!$A$1:$AH$15000,23,0)</f>
        <v>59542</v>
      </c>
      <c r="AL65" s="14">
        <f>VLOOKUP($A65,[1]Data!$A$1:$AH$15000,24,0)</f>
        <v>877880</v>
      </c>
      <c r="AM65" s="14">
        <f>VLOOKUP($A65,[4]Data!$A$1:$R$15000,9,0)</f>
        <v>6336</v>
      </c>
      <c r="BA65" s="14">
        <f>VLOOKUP($A65,[1]Data!$A$1:$AH$15000,2,0)</f>
        <v>213880</v>
      </c>
      <c r="BC65" s="14">
        <f>VLOOKUP($A65,[2]Data!$A$1:$AH$15000,20,0)</f>
        <v>0</v>
      </c>
      <c r="BD65" s="14">
        <f>VLOOKUP($A65,[2]Data!$A$1:$AH$15000,21,0)</f>
        <v>34299</v>
      </c>
      <c r="BE65" s="14">
        <f>VLOOKUP($A65,[2]Data!$A$1:$AH$15000,22,0)</f>
        <v>0</v>
      </c>
      <c r="BF65" s="14">
        <f>VLOOKUP($A65,[2]Data!$A$1:$AH$15000,19,0)</f>
        <v>0</v>
      </c>
      <c r="BH65" s="14">
        <f>VLOOKUP($A65,[1]Data!$A$1:$AH$15000,3,0)</f>
        <v>225676</v>
      </c>
      <c r="BI65" s="14">
        <f>VLOOKUP($A65,[1]Data!$A$1:$AH$15000,7,0)</f>
        <v>820875</v>
      </c>
      <c r="BJ65" s="14">
        <f>VLOOKUP($A65,[1]Data!$A$1:$AH$15000,8,0)</f>
        <v>0</v>
      </c>
      <c r="BR65" s="14">
        <f>VLOOKUP($A65,[1]Data!$A$1:$AH$15000,13,0)</f>
        <v>98675</v>
      </c>
      <c r="BS65" s="14">
        <f>VLOOKUP($A65,[1]Data!$A$1:$AH$15000,14,0)</f>
        <v>93758</v>
      </c>
      <c r="BT65" s="14">
        <f>VLOOKUP($A65,[1]Data!$A$1:$AH$15000,15,0)</f>
        <v>19782</v>
      </c>
      <c r="BU65" s="14">
        <f>VLOOKUP($A65,[1]Data!$A$1:$AH$15000,16,0)</f>
        <v>69758</v>
      </c>
      <c r="BW65" s="14">
        <f>VLOOKUP($A65,[2]Data!$A$1:$AH$15000,26,0)</f>
        <v>25000</v>
      </c>
      <c r="BX65" s="14">
        <f>VLOOKUP($A65,[2]Data!$A$1:$AH$15000,28,0)</f>
        <v>0</v>
      </c>
      <c r="BY65" s="14">
        <f>VLOOKUP($A65,[2]Data!$A$1:$AH$15000,24,0)</f>
        <v>0</v>
      </c>
      <c r="BZ65" s="14">
        <f>VLOOKUP($A65,[2]Data!$A$1:$AH$15000,25,0)</f>
        <v>27726</v>
      </c>
      <c r="CA65" s="14">
        <f>VLOOKUP($A65,[2]Data!$A$1:$AH$15000,30,0)</f>
        <v>9684</v>
      </c>
      <c r="CB65" s="14">
        <f>VLOOKUP($A65,[2]Data!$A$1:$AH$15000,29,0)</f>
        <v>22000</v>
      </c>
      <c r="CD65" s="52">
        <f>VLOOKUP($A65,[4]Data!$A$1:$R$15000,2,0)</f>
        <v>828198</v>
      </c>
      <c r="CE65" s="14">
        <f>VLOOKUP($A65,[3]Data!$A$1:$K$15000,3,0)*$A$2</f>
        <v>2540900</v>
      </c>
      <c r="CF65" s="14">
        <f>VLOOKUP($A65,[3]Data!$A$1:$K$15000,7,0)*$A$2</f>
        <v>4900</v>
      </c>
      <c r="CG65" s="14">
        <f>VLOOKUP($A65,[3]Data!$A$1:$K$15000,8,0)*$A$2</f>
        <v>73900</v>
      </c>
      <c r="CH65" s="14">
        <f>VLOOKUP($A65,[3]Data!$A$1:$K$15000,2,0)*$A$2</f>
        <v>40300</v>
      </c>
      <c r="CJ65" s="14">
        <f>VLOOKUP($A65,[4]Data!$A$1:$R$15000,18,0)</f>
        <v>0</v>
      </c>
      <c r="CK65" s="14">
        <f>VLOOKUP($A65,[4]Data!$A$1:$R$15000,3,0)</f>
        <v>387432</v>
      </c>
      <c r="CL65" s="14">
        <f>VLOOKUP($A65,[4]Data!$A$1:$R$15000,4,0)</f>
        <v>0</v>
      </c>
      <c r="CM65" s="14">
        <f>VLOOKUP($A65,[3]Data!$A$1:$K$15000,10,0)*$A$2</f>
        <v>384900</v>
      </c>
      <c r="CN65" s="52">
        <f>VLOOKUP($A65,[1]Data!$A$1:$AN$15000,34,0)</f>
        <v>75161</v>
      </c>
      <c r="CO65" s="52">
        <f>VLOOKUP($A65,[1]Data!$A$1:$AN$15000,35,0)</f>
        <v>475895</v>
      </c>
      <c r="CP65" s="52">
        <f>VLOOKUP($A65,[1]Data!$A$1:$AN$15000,36,0)</f>
        <v>606163</v>
      </c>
      <c r="CQ65" s="52">
        <f>VLOOKUP($A65,[1]Data!$A$1:$AN$15000,37,0)</f>
        <v>204016</v>
      </c>
      <c r="CR65" s="52">
        <f>VLOOKUP($A65,[1]Data!$A$1:$AN$15000,38,0)</f>
        <v>20909</v>
      </c>
      <c r="CS65" s="52">
        <f>VLOOKUP($A65,[1]Data!$A$1:$AN$15000,39,0)</f>
        <v>3757</v>
      </c>
      <c r="CT65" s="52">
        <f>VLOOKUP($A65,[1]Data!$A$1:$AN$15000,40,0)</f>
        <v>173444</v>
      </c>
      <c r="CU65" s="52">
        <f>VLOOKUP($A65,[1]Data!$A$1:$BA$15000,41,0)</f>
        <v>0</v>
      </c>
      <c r="CV65" s="52">
        <f>VLOOKUP($A65,[1]Data!$A$1:$BA$15000,42,0)</f>
        <v>0</v>
      </c>
      <c r="CW65" s="52">
        <f>VLOOKUP($A65,[1]Data!$A$1:$BA$15000,43,0)</f>
        <v>46476</v>
      </c>
      <c r="CX65" s="52">
        <f>VLOOKUP($A65,[1]Data!$A$1:$BA$15000,44,0)</f>
        <v>35694</v>
      </c>
      <c r="CY65" s="52">
        <f>VLOOKUP($A65,[1]Data!$A$1:$BA$15000,45,0)</f>
        <v>53141</v>
      </c>
      <c r="CZ65" s="52">
        <f>VLOOKUP($A65,[1]Data!$A$1:$BA$15000,46,0)</f>
        <v>5352</v>
      </c>
      <c r="DA65" s="52">
        <f>VLOOKUP($A65,[1]Data!$A$1:$BA$15000,47,0)</f>
        <v>34939</v>
      </c>
      <c r="DB65" s="52">
        <f>VLOOKUP($A65,[1]Data!$A$1:$BA$15000,48,0)</f>
        <v>135789</v>
      </c>
      <c r="DC65" s="52">
        <f>VLOOKUP($A65,[1]Data!$A$1:$BA$15000,53,0)</f>
        <v>-49104</v>
      </c>
      <c r="DD65" s="52">
        <f>VLOOKUP($A65,[4]Data!$A$1:$Z$15000,20,0)</f>
        <v>17166</v>
      </c>
      <c r="DE65" s="52">
        <f>VLOOKUP($A65,[4]Data!$A$1:$Z$15000,25,0)</f>
        <v>0</v>
      </c>
      <c r="DF65" s="52">
        <f>VLOOKUP($A65,[4]Data!$A$1:$Z$15000,26,0)</f>
        <v>0</v>
      </c>
      <c r="DG65" s="52">
        <f>VLOOKUP($A65,[4]Data!$A$1:$Z$15000,21,0)</f>
        <v>32674</v>
      </c>
      <c r="DH65" s="52">
        <f>VLOOKUP($A65,[4]Data!$A$1:$Z$15000,24,0)</f>
        <v>141034</v>
      </c>
      <c r="DI65" s="52">
        <f>VLOOKUP($A65,[7]Data!$A$1:$M$15000,4,0)</f>
        <v>394715</v>
      </c>
      <c r="DJ65" s="52">
        <f>VLOOKUP($A65,[7]Data!$A$1:$M$15000,12,0)</f>
        <v>39761</v>
      </c>
      <c r="DK65" s="52">
        <f>VLOOKUP($A65,[7]Data!$A$1:$M$15000,11,0)</f>
        <v>162450</v>
      </c>
      <c r="DL65" s="52">
        <f>VLOOKUP($A65,[7]Data!$A$1:$M$15000,5,0)</f>
        <v>145874</v>
      </c>
      <c r="DM65" s="52">
        <f>VLOOKUP($A65,[7]Data!$A$1:$M$15000,8,0)</f>
        <v>153604</v>
      </c>
      <c r="DN65" s="52">
        <f>VLOOKUP($A65,[7]Data!$A$1:$M$15000,6,0)</f>
        <v>6689</v>
      </c>
      <c r="DO65" s="52">
        <f>VLOOKUP($A65,[7]Data!$A$1:$M$15000,7,0)</f>
        <v>53336</v>
      </c>
      <c r="DP65" s="52">
        <f>VLOOKUP($A65,[7]Data!$A$1:$M$15000,9,0)</f>
        <v>10755</v>
      </c>
      <c r="DQ65" s="52">
        <f>VLOOKUP($A65,[7]Data!$A$1:$M$15000,3,0)</f>
        <v>0</v>
      </c>
      <c r="DR65" s="52">
        <f>VLOOKUP($A65,[7]Data!$A$1:$M$15000,10,0)</f>
        <v>194061</v>
      </c>
      <c r="DS65" s="52">
        <f>VLOOKUP($A65,[7]Data!$A$1:$M$15000,2,0)</f>
        <v>15850</v>
      </c>
      <c r="DT65" s="52">
        <f>VLOOKUP($A65,[7]Data!$A$1:$M$15000,13,0)</f>
        <v>0</v>
      </c>
      <c r="DU65" s="52">
        <f>VLOOKUP($A65,[8]data!$A$1:$M$15000,2,0)</f>
        <v>130466</v>
      </c>
      <c r="DV65" s="52">
        <f>VLOOKUP($A65,[8]data!$A$1:$M$15000,3,0)</f>
        <v>137184</v>
      </c>
      <c r="DW65" s="52">
        <f>VLOOKUP($A65,[8]data!$A$1:$M$15000,4,0)</f>
        <v>175423</v>
      </c>
      <c r="DX65" s="52">
        <f>VLOOKUP($A65,[8]data!$A$1:$M$15000,5,0)</f>
        <v>20098</v>
      </c>
      <c r="DY65" s="52">
        <f>VLOOKUP($A65,[8]data!$A$1:$M$15000,6,0)</f>
        <v>88149</v>
      </c>
      <c r="DZ65" s="52">
        <f>VLOOKUP($A65,[8]data!$A$1:$M$15000,7,0)</f>
        <v>99177</v>
      </c>
      <c r="EA65" s="52">
        <f>VLOOKUP($A65,[8]data!$A$1:$M$15000,8,0)</f>
        <v>78166</v>
      </c>
      <c r="EB65" s="52">
        <f>VLOOKUP($A65,[8]data!$A$1:$M$15000,9,0)</f>
        <v>413747</v>
      </c>
      <c r="EC65" s="52">
        <f>VLOOKUP($A65,[8]data!$A$1:$M$15000,10,0)</f>
        <v>32402</v>
      </c>
      <c r="ED65" s="52">
        <f>VLOOKUP($A65,[8]data!$A$1:$Q$15000,11,0)</f>
        <v>6336</v>
      </c>
      <c r="EE65" s="52">
        <f>VLOOKUP($A65,[8]data!$A$1:$Q$15000,12,0)</f>
        <v>212603</v>
      </c>
      <c r="EF65" s="52">
        <f>VLOOKUP($A65,[8]data!$A$1:$Q$15000,13,0)</f>
        <v>140000</v>
      </c>
      <c r="EG65" s="52">
        <f>VLOOKUP($A65,[8]data!$A$1:$Q$15000,14,0)</f>
        <v>23700</v>
      </c>
      <c r="EH65" s="52">
        <f>VLOOKUP($A65,[8]data!$A$1:$Q$15000,15,0)</f>
        <v>107000</v>
      </c>
      <c r="EI65" s="52">
        <f>VLOOKUP($A65,[8]data!$A$1:$Q$15000,17,0)</f>
        <v>20696</v>
      </c>
      <c r="EJ65" s="52">
        <f>VLOOKUP($A65,[8]data!$A$1:$Q$15000,16,0)</f>
        <v>114751</v>
      </c>
      <c r="EK65" s="52">
        <f>VLOOKUP($A65,[9]data!$A$1:$Q$15000,3,0)</f>
        <v>270000</v>
      </c>
      <c r="EL65" s="52">
        <f>VLOOKUP($A65,[9]data!$A$1:$Q$15000,4,0)</f>
        <v>58000</v>
      </c>
      <c r="EM65" s="52">
        <f>VLOOKUP($A65,[9]data!$A$1:$Q$15000,2,0)</f>
        <v>14000</v>
      </c>
      <c r="EN65" s="52">
        <f>VLOOKUP($A65,[9]data!$A$1:$Q$15000,11,0)</f>
        <v>82000</v>
      </c>
      <c r="EO65" s="52">
        <f>VLOOKUP($A65,[9]data!$A$1:$Q$15000,12,0)</f>
        <v>23000</v>
      </c>
      <c r="ES65" s="52">
        <f>VLOOKUP($A65,[9]data!$A$1:$Q$15000,14,0)</f>
        <v>23000</v>
      </c>
      <c r="ET65" s="52">
        <f>VLOOKUP($A65,[9]data!$A$1:$Q$15000,13,0)</f>
        <v>0</v>
      </c>
      <c r="EU65" s="89">
        <f>VLOOKUP($A65,[4]Data!$A$1:$I$15000,8,0)</f>
        <v>178969</v>
      </c>
      <c r="EV65" s="1">
        <f>VLOOKUP($A65,[1]Data!$A$1:$BG$15000,59,0)</f>
        <v>4023</v>
      </c>
    </row>
    <row r="66" spans="1:152">
      <c r="A66" s="20">
        <v>36527</v>
      </c>
      <c r="B66" s="14">
        <f>VLOOKUP($A66,[1]Data!$A$1:$AG$15000,9,0)</f>
        <v>188738</v>
      </c>
      <c r="C66" s="14">
        <f>VLOOKUP($A66,[1]Data!$A$1:$AG$15000,10,0)</f>
        <v>347567</v>
      </c>
      <c r="D66" s="14">
        <f>VLOOKUP($A66,[1]Data!$A$1:$AG$15000,11,0)</f>
        <v>925635</v>
      </c>
      <c r="E66" s="14">
        <f>VLOOKUP($A66,[1]Data!$A$1:$AG$15000,12,0)</f>
        <v>539462</v>
      </c>
      <c r="F66" s="14">
        <f>VLOOKUP($A66,[2]Data!$A$1:$AF$15000,4,0)</f>
        <v>727387</v>
      </c>
      <c r="G66" s="14">
        <f>VLOOKUP($A66,[2]Data!$A$1:$AF$15000,2,0)</f>
        <v>20000</v>
      </c>
      <c r="H66" s="14">
        <f>VLOOKUP($A66,[2]Data!$A$1:$AF$15000,3,0)</f>
        <v>149555</v>
      </c>
      <c r="I66" s="14">
        <f>VLOOKUP($A66,[2]Data!$A$1:$AF$15000,6,0)</f>
        <v>16511</v>
      </c>
      <c r="J66" s="14">
        <f>VLOOKUP($A66,[3]Data!$A$1:$K$15000,4,0)*$A$2</f>
        <v>1615900</v>
      </c>
      <c r="K66" s="14">
        <f>VLOOKUP($A66,[3]Data!$A$1:$K$15000,6,0)*$A$2</f>
        <v>112000</v>
      </c>
      <c r="R66" s="14">
        <f>VLOOKUP($A66,[1]Data!$A$1:$AH$15000,4,0)</f>
        <v>2728896</v>
      </c>
      <c r="T66" s="14">
        <f>VLOOKUP($A66,[2]Data!$A$1:$AH$15000,34,0)</f>
        <v>599428</v>
      </c>
      <c r="V66" s="14">
        <f>VLOOKUP($A66,[2]Data!$A$1:$AH$15000,8,0)</f>
        <v>26247</v>
      </c>
      <c r="W66" s="14">
        <f>VLOOKUP($A66,[4]Data!$A$1:$AH$15000,19,0)</f>
        <v>81229</v>
      </c>
      <c r="X66" s="14">
        <f>VLOOKUP($A66,[2]Data!$A$1:$AH$15000,17,0)</f>
        <v>124643</v>
      </c>
      <c r="Y66" s="14">
        <f>VLOOKUP($A66,[1]Data!$A$1:$AH$15000,17,0)</f>
        <v>321218</v>
      </c>
      <c r="Z66" s="14">
        <f>VLOOKUP($A66,[2]Data!$A$1:$AH$15000,11,0)</f>
        <v>256117</v>
      </c>
      <c r="AA66" s="14">
        <f>VLOOKUP($A66,[1]Data!$A$1:$AH$15000,21,0)</f>
        <v>348217</v>
      </c>
      <c r="AB66" s="14">
        <f>VLOOKUP($A66,[2]Data!$A$1:$AH$15000,15,0)</f>
        <v>63651</v>
      </c>
      <c r="AC66" s="14">
        <f>VLOOKUP($A66,[1]Data!$A$1:$AH$15000,18,0)</f>
        <v>130610</v>
      </c>
      <c r="AD66" s="14">
        <f>VLOOKUP($A66,[2]Data!$A$1:$AH$15000,18,0)</f>
        <v>107999</v>
      </c>
      <c r="AE66" s="14">
        <f>VLOOKUP($A66,[1]Data!$A$1:$AH$15000,19,0)</f>
        <v>2932</v>
      </c>
      <c r="AF66" s="14">
        <f>VLOOKUP($A66,[2]Data!$A$1:$AH$15000,16,0)</f>
        <v>116126</v>
      </c>
      <c r="AG66" s="14">
        <f>VLOOKUP($A66,[1]Data!$A$1:$AH$15000,20,0)</f>
        <v>104651</v>
      </c>
      <c r="AH66" s="14">
        <f>VLOOKUP($A66,[2]Data!$A$1:$AH$15000,9,0)</f>
        <v>138772</v>
      </c>
      <c r="AI66" s="14">
        <f>VLOOKUP($A66,[1]Data!$A$1:$AH$15000,22,0)</f>
        <v>358988</v>
      </c>
      <c r="AJ66" s="14">
        <f>VLOOKUP($A66,[2]Data!$A$1:$AH$15000,10,0)</f>
        <v>73850</v>
      </c>
      <c r="AK66" s="14">
        <f>VLOOKUP($A66,[1]Data!$A$1:$AH$15000,23,0)</f>
        <v>52517</v>
      </c>
      <c r="AL66" s="14">
        <f>VLOOKUP($A66,[1]Data!$A$1:$AH$15000,24,0)</f>
        <v>901480</v>
      </c>
      <c r="AM66" s="14">
        <f>VLOOKUP($A66,[4]Data!$A$1:$R$15000,9,0)</f>
        <v>62607</v>
      </c>
      <c r="BA66" s="14">
        <f>VLOOKUP($A66,[1]Data!$A$1:$AH$15000,2,0)</f>
        <v>215296</v>
      </c>
      <c r="BC66" s="14">
        <f>VLOOKUP($A66,[2]Data!$A$1:$AH$15000,20,0)</f>
        <v>0</v>
      </c>
      <c r="BD66" s="14">
        <f>VLOOKUP($A66,[2]Data!$A$1:$AH$15000,21,0)</f>
        <v>34299</v>
      </c>
      <c r="BE66" s="14">
        <f>VLOOKUP($A66,[2]Data!$A$1:$AH$15000,22,0)</f>
        <v>0</v>
      </c>
      <c r="BF66" s="14">
        <f>VLOOKUP($A66,[2]Data!$A$1:$AH$15000,19,0)</f>
        <v>0</v>
      </c>
      <c r="BH66" s="14">
        <f>VLOOKUP($A66,[1]Data!$A$1:$AH$15000,3,0)</f>
        <v>285432</v>
      </c>
      <c r="BI66" s="14">
        <f>VLOOKUP($A66,[1]Data!$A$1:$AH$15000,7,0)</f>
        <v>905203</v>
      </c>
      <c r="BJ66" s="14">
        <f>VLOOKUP($A66,[1]Data!$A$1:$AH$15000,8,0)</f>
        <v>0</v>
      </c>
      <c r="BR66" s="14">
        <f>VLOOKUP($A66,[1]Data!$A$1:$AH$15000,13,0)</f>
        <v>97566</v>
      </c>
      <c r="BS66" s="14">
        <f>VLOOKUP($A66,[1]Data!$A$1:$AH$15000,14,0)</f>
        <v>93758</v>
      </c>
      <c r="BT66" s="14">
        <f>VLOOKUP($A66,[1]Data!$A$1:$AH$15000,15,0)</f>
        <v>0</v>
      </c>
      <c r="BU66" s="14">
        <f>VLOOKUP($A66,[1]Data!$A$1:$AH$15000,16,0)</f>
        <v>60113</v>
      </c>
      <c r="BW66" s="14">
        <f>VLOOKUP($A66,[2]Data!$A$1:$AH$15000,26,0)</f>
        <v>25000</v>
      </c>
      <c r="BX66" s="14">
        <f>VLOOKUP($A66,[2]Data!$A$1:$AH$15000,28,0)</f>
        <v>0</v>
      </c>
      <c r="BY66" s="14">
        <f>VLOOKUP($A66,[2]Data!$A$1:$AH$15000,24,0)</f>
        <v>0</v>
      </c>
      <c r="BZ66" s="14">
        <f>VLOOKUP($A66,[2]Data!$A$1:$AH$15000,25,0)</f>
        <v>24911</v>
      </c>
      <c r="CA66" s="14">
        <f>VLOOKUP($A66,[2]Data!$A$1:$AH$15000,30,0)</f>
        <v>9684</v>
      </c>
      <c r="CB66" s="14">
        <f>VLOOKUP($A66,[2]Data!$A$1:$AH$15000,29,0)</f>
        <v>39778</v>
      </c>
      <c r="CD66" s="52">
        <f>VLOOKUP($A66,[4]Data!$A$1:$R$15000,2,0)</f>
        <v>892199</v>
      </c>
      <c r="CE66" s="14">
        <f>VLOOKUP($A66,[3]Data!$A$1:$K$15000,3,0)*$A$2</f>
        <v>2539300</v>
      </c>
      <c r="CF66" s="14">
        <f>VLOOKUP($A66,[3]Data!$A$1:$K$15000,7,0)*$A$2</f>
        <v>4900</v>
      </c>
      <c r="CG66" s="14">
        <f>VLOOKUP($A66,[3]Data!$A$1:$K$15000,8,0)*$A$2</f>
        <v>73900</v>
      </c>
      <c r="CH66" s="14">
        <f>VLOOKUP($A66,[3]Data!$A$1:$K$15000,2,0)*$A$2</f>
        <v>40300</v>
      </c>
      <c r="CJ66" s="14">
        <f>VLOOKUP($A66,[4]Data!$A$1:$R$15000,18,0)</f>
        <v>0</v>
      </c>
      <c r="CK66" s="14">
        <f>VLOOKUP($A66,[4]Data!$A$1:$R$15000,3,0)</f>
        <v>389454</v>
      </c>
      <c r="CL66" s="14">
        <f>VLOOKUP($A66,[4]Data!$A$1:$R$15000,4,0)</f>
        <v>0</v>
      </c>
      <c r="CM66" s="14">
        <f>VLOOKUP($A66,[3]Data!$A$1:$K$15000,10,0)*$A$2</f>
        <v>386900</v>
      </c>
      <c r="CN66" s="52">
        <f>VLOOKUP($A66,[1]Data!$A$1:$AN$15000,34,0)</f>
        <v>75871</v>
      </c>
      <c r="CO66" s="52">
        <f>VLOOKUP($A66,[1]Data!$A$1:$AN$15000,35,0)</f>
        <v>482590</v>
      </c>
      <c r="CP66" s="52">
        <f>VLOOKUP($A66,[1]Data!$A$1:$AN$15000,36,0)</f>
        <v>614424</v>
      </c>
      <c r="CQ66" s="52">
        <f>VLOOKUP($A66,[1]Data!$A$1:$AN$15000,37,0)</f>
        <v>206527</v>
      </c>
      <c r="CR66" s="52">
        <f>VLOOKUP($A66,[1]Data!$A$1:$AN$15000,38,0)</f>
        <v>24483</v>
      </c>
      <c r="CS66" s="52">
        <f>VLOOKUP($A66,[1]Data!$A$1:$AN$15000,39,0)</f>
        <v>3757</v>
      </c>
      <c r="CT66" s="52">
        <f>VLOOKUP($A66,[1]Data!$A$1:$AN$15000,40,0)</f>
        <v>171615</v>
      </c>
      <c r="CU66" s="52">
        <f>VLOOKUP($A66,[1]Data!$A$1:$BA$15000,41,0)</f>
        <v>0</v>
      </c>
      <c r="CV66" s="52">
        <f>VLOOKUP($A66,[1]Data!$A$1:$BA$15000,42,0)</f>
        <v>0</v>
      </c>
      <c r="CW66" s="52">
        <f>VLOOKUP($A66,[1]Data!$A$1:$BA$15000,43,0)</f>
        <v>46476</v>
      </c>
      <c r="CX66" s="52">
        <f>VLOOKUP($A66,[1]Data!$A$1:$BA$15000,44,0)</f>
        <v>35694</v>
      </c>
      <c r="CY66" s="52">
        <f>VLOOKUP($A66,[1]Data!$A$1:$BA$15000,45,0)</f>
        <v>53141</v>
      </c>
      <c r="CZ66" s="52">
        <f>VLOOKUP($A66,[1]Data!$A$1:$BA$15000,46,0)</f>
        <v>5352</v>
      </c>
      <c r="DA66" s="52">
        <f>VLOOKUP($A66,[1]Data!$A$1:$BA$15000,47,0)</f>
        <v>35110</v>
      </c>
      <c r="DB66" s="52">
        <f>VLOOKUP($A66,[1]Data!$A$1:$BA$15000,48,0)</f>
        <v>134814</v>
      </c>
      <c r="DC66" s="52">
        <f>VLOOKUP($A66,[1]Data!$A$1:$BA$15000,53,0)</f>
        <v>-39442</v>
      </c>
      <c r="DD66" s="52">
        <f>VLOOKUP($A66,[4]Data!$A$1:$Z$15000,20,0)</f>
        <v>21123</v>
      </c>
      <c r="DE66" s="52">
        <f>VLOOKUP($A66,[4]Data!$A$1:$Z$15000,25,0)</f>
        <v>0</v>
      </c>
      <c r="DF66" s="52">
        <f>VLOOKUP($A66,[4]Data!$A$1:$Z$15000,26,0)</f>
        <v>0</v>
      </c>
      <c r="DG66" s="52">
        <f>VLOOKUP($A66,[4]Data!$A$1:$Z$15000,21,0)</f>
        <v>7489</v>
      </c>
      <c r="DH66" s="52">
        <f>VLOOKUP($A66,[4]Data!$A$1:$Z$15000,24,0)</f>
        <v>147749</v>
      </c>
      <c r="DI66" s="52">
        <f>VLOOKUP($A66,[7]Data!$A$1:$M$15000,4,0)</f>
        <v>394715</v>
      </c>
      <c r="DJ66" s="52">
        <f>VLOOKUP($A66,[7]Data!$A$1:$M$15000,12,0)</f>
        <v>39761</v>
      </c>
      <c r="DK66" s="52">
        <f>VLOOKUP($A66,[7]Data!$A$1:$M$15000,11,0)</f>
        <v>162450</v>
      </c>
      <c r="DL66" s="52">
        <f>VLOOKUP($A66,[7]Data!$A$1:$M$15000,5,0)</f>
        <v>145874</v>
      </c>
      <c r="DM66" s="52">
        <f>VLOOKUP($A66,[7]Data!$A$1:$M$15000,8,0)</f>
        <v>153604</v>
      </c>
      <c r="DN66" s="52">
        <f>VLOOKUP($A66,[7]Data!$A$1:$M$15000,6,0)</f>
        <v>6689</v>
      </c>
      <c r="DO66" s="52">
        <f>VLOOKUP($A66,[7]Data!$A$1:$M$15000,7,0)</f>
        <v>53336</v>
      </c>
      <c r="DP66" s="52">
        <f>VLOOKUP($A66,[7]Data!$A$1:$M$15000,9,0)</f>
        <v>10755</v>
      </c>
      <c r="DQ66" s="52">
        <f>VLOOKUP($A66,[7]Data!$A$1:$M$15000,3,0)</f>
        <v>0</v>
      </c>
      <c r="DR66" s="52">
        <f>VLOOKUP($A66,[7]Data!$A$1:$M$15000,10,0)</f>
        <v>194061</v>
      </c>
      <c r="DS66" s="52">
        <f>VLOOKUP($A66,[7]Data!$A$1:$M$15000,2,0)</f>
        <v>15850</v>
      </c>
      <c r="DT66" s="52">
        <f>VLOOKUP($A66,[7]Data!$A$1:$M$15000,13,0)</f>
        <v>0</v>
      </c>
      <c r="DU66" s="52">
        <f>VLOOKUP($A66,[8]data!$A$1:$M$15000,2,0)</f>
        <v>130466</v>
      </c>
      <c r="DV66" s="52">
        <f>VLOOKUP($A66,[8]data!$A$1:$M$15000,3,0)</f>
        <v>137184</v>
      </c>
      <c r="DW66" s="52">
        <f>VLOOKUP($A66,[8]data!$A$1:$M$15000,4,0)</f>
        <v>175490</v>
      </c>
      <c r="DX66" s="52">
        <f>VLOOKUP($A66,[8]data!$A$1:$M$15000,5,0)</f>
        <v>20098</v>
      </c>
      <c r="DY66" s="52">
        <f>VLOOKUP($A66,[8]data!$A$1:$M$15000,6,0)</f>
        <v>88149</v>
      </c>
      <c r="DZ66" s="52">
        <f>VLOOKUP($A66,[8]data!$A$1:$M$15000,7,0)</f>
        <v>99177</v>
      </c>
      <c r="EA66" s="52">
        <f>VLOOKUP($A66,[8]data!$A$1:$M$15000,8,0)</f>
        <v>78166</v>
      </c>
      <c r="EB66" s="52">
        <f>VLOOKUP($A66,[8]data!$A$1:$M$15000,9,0)</f>
        <v>413747</v>
      </c>
      <c r="EC66" s="52">
        <f>VLOOKUP($A66,[8]data!$A$1:$M$15000,10,0)</f>
        <v>32399</v>
      </c>
      <c r="ED66" s="52">
        <f>VLOOKUP($A66,[8]data!$A$1:$Q$15000,11,0)</f>
        <v>6336</v>
      </c>
      <c r="EE66" s="52">
        <f>VLOOKUP($A66,[8]data!$A$1:$Q$15000,12,0)</f>
        <v>220103</v>
      </c>
      <c r="EF66" s="52">
        <f>VLOOKUP($A66,[8]data!$A$1:$Q$15000,13,0)</f>
        <v>140000</v>
      </c>
      <c r="EG66" s="52">
        <f>VLOOKUP($A66,[8]data!$A$1:$Q$15000,14,0)</f>
        <v>23700</v>
      </c>
      <c r="EH66" s="52">
        <f>VLOOKUP($A66,[8]data!$A$1:$Q$15000,15,0)</f>
        <v>107000</v>
      </c>
      <c r="EI66" s="52">
        <f>VLOOKUP($A66,[8]data!$A$1:$Q$15000,17,0)</f>
        <v>16796</v>
      </c>
      <c r="EJ66" s="52">
        <f>VLOOKUP($A66,[8]data!$A$1:$Q$15000,16,0)</f>
        <v>114749</v>
      </c>
      <c r="EK66" s="52">
        <f>VLOOKUP($A66,[9]data!$A$1:$Q$15000,3,0)</f>
        <v>0</v>
      </c>
      <c r="EL66" s="52">
        <f>VLOOKUP($A66,[9]data!$A$1:$Q$15000,4,0)</f>
        <v>0</v>
      </c>
      <c r="EM66" s="52">
        <f>VLOOKUP($A66,[9]data!$A$1:$Q$15000,2,0)</f>
        <v>0</v>
      </c>
      <c r="EN66" s="52">
        <f>VLOOKUP($A66,[9]data!$A$1:$Q$15000,11,0)</f>
        <v>0</v>
      </c>
      <c r="EO66" s="52">
        <f>VLOOKUP($A66,[9]data!$A$1:$Q$15000,12,0)</f>
        <v>0</v>
      </c>
      <c r="ES66" s="52">
        <f>VLOOKUP($A66,[9]data!$A$1:$Q$15000,14,0)</f>
        <v>0</v>
      </c>
      <c r="ET66" s="52">
        <f>VLOOKUP($A66,[9]data!$A$1:$Q$15000,13,0)</f>
        <v>0</v>
      </c>
      <c r="EU66" s="89">
        <f>VLOOKUP($A66,[4]Data!$A$1:$I$15000,8,0)</f>
        <v>174453</v>
      </c>
      <c r="EV66" s="1">
        <f>VLOOKUP($A66,[1]Data!$A$1:$BG$15000,59,0)</f>
        <v>37850</v>
      </c>
    </row>
    <row r="67" spans="1:152">
      <c r="A67" s="20">
        <v>36528</v>
      </c>
      <c r="B67" s="14">
        <f>VLOOKUP($A67,[1]Data!$A$1:$AG$15000,9,0)</f>
        <v>187756</v>
      </c>
      <c r="C67" s="14">
        <f>VLOOKUP($A67,[1]Data!$A$1:$AG$15000,10,0)</f>
        <v>341864</v>
      </c>
      <c r="D67" s="14">
        <f>VLOOKUP($A67,[1]Data!$A$1:$AG$15000,11,0)</f>
        <v>908869</v>
      </c>
      <c r="E67" s="14">
        <f>VLOOKUP($A67,[1]Data!$A$1:$AG$15000,12,0)</f>
        <v>494844</v>
      </c>
      <c r="F67" s="14">
        <f>VLOOKUP($A67,[2]Data!$A$1:$AF$15000,4,0)</f>
        <v>738104</v>
      </c>
      <c r="G67" s="14">
        <f>VLOOKUP($A67,[2]Data!$A$1:$AF$15000,2,0)</f>
        <v>20000</v>
      </c>
      <c r="H67" s="14">
        <f>VLOOKUP($A67,[2]Data!$A$1:$AF$15000,3,0)</f>
        <v>149555</v>
      </c>
      <c r="I67" s="14">
        <f>VLOOKUP($A67,[2]Data!$A$1:$AF$15000,6,0)</f>
        <v>11749</v>
      </c>
      <c r="J67" s="14">
        <f>VLOOKUP($A67,[3]Data!$A$1:$K$15000,4,0)*$A$2</f>
        <v>1636800</v>
      </c>
      <c r="K67" s="14">
        <f>VLOOKUP($A67,[3]Data!$A$1:$K$15000,6,0)*$A$2</f>
        <v>104900</v>
      </c>
      <c r="R67" s="14">
        <f>VLOOKUP($A67,[1]Data!$A$1:$AH$15000,4,0)</f>
        <v>2672751</v>
      </c>
      <c r="T67" s="14">
        <f>VLOOKUP($A67,[2]Data!$A$1:$AH$15000,34,0)</f>
        <v>612374</v>
      </c>
      <c r="V67" s="14">
        <f>VLOOKUP($A67,[2]Data!$A$1:$AH$15000,8,0)</f>
        <v>26247</v>
      </c>
      <c r="W67" s="14">
        <f>VLOOKUP($A67,[4]Data!$A$1:$AH$15000,19,0)</f>
        <v>61503</v>
      </c>
      <c r="X67" s="14">
        <f>VLOOKUP($A67,[2]Data!$A$1:$AH$15000,17,0)</f>
        <v>114618</v>
      </c>
      <c r="Y67" s="14">
        <f>VLOOKUP($A67,[1]Data!$A$1:$AH$15000,17,0)</f>
        <v>326383</v>
      </c>
      <c r="Z67" s="14">
        <f>VLOOKUP($A67,[2]Data!$A$1:$AH$15000,11,0)</f>
        <v>258554</v>
      </c>
      <c r="AA67" s="14">
        <f>VLOOKUP($A67,[1]Data!$A$1:$AH$15000,21,0)</f>
        <v>349908</v>
      </c>
      <c r="AB67" s="14">
        <f>VLOOKUP($A67,[2]Data!$A$1:$AH$15000,15,0)</f>
        <v>63651</v>
      </c>
      <c r="AC67" s="14">
        <f>VLOOKUP($A67,[1]Data!$A$1:$AH$15000,18,0)</f>
        <v>131176</v>
      </c>
      <c r="AD67" s="14">
        <f>VLOOKUP($A67,[2]Data!$A$1:$AH$15000,18,0)</f>
        <v>109266</v>
      </c>
      <c r="AE67" s="14">
        <f>VLOOKUP($A67,[1]Data!$A$1:$AH$15000,19,0)</f>
        <v>3022</v>
      </c>
      <c r="AF67" s="14">
        <f>VLOOKUP($A67,[2]Data!$A$1:$AH$15000,16,0)</f>
        <v>106101</v>
      </c>
      <c r="AG67" s="14">
        <f>VLOOKUP($A67,[1]Data!$A$1:$AH$15000,20,0)</f>
        <v>106227</v>
      </c>
      <c r="AH67" s="14">
        <f>VLOOKUP($A67,[2]Data!$A$1:$AH$15000,9,0)</f>
        <v>138772</v>
      </c>
      <c r="AI67" s="14">
        <f>VLOOKUP($A67,[1]Data!$A$1:$AH$15000,22,0)</f>
        <v>330000</v>
      </c>
      <c r="AJ67" s="14">
        <f>VLOOKUP($A67,[2]Data!$A$1:$AH$15000,10,0)</f>
        <v>73850</v>
      </c>
      <c r="AK67" s="14">
        <f>VLOOKUP($A67,[1]Data!$A$1:$AH$15000,23,0)</f>
        <v>54906</v>
      </c>
      <c r="AL67" s="14">
        <f>VLOOKUP($A67,[1]Data!$A$1:$AH$15000,24,0)</f>
        <v>870000</v>
      </c>
      <c r="AM67" s="14">
        <f>VLOOKUP($A67,[4]Data!$A$1:$R$15000,9,0)</f>
        <v>133599</v>
      </c>
      <c r="BA67" s="14">
        <f>VLOOKUP($A67,[1]Data!$A$1:$AH$15000,2,0)</f>
        <v>168538</v>
      </c>
      <c r="BC67" s="14">
        <f>VLOOKUP($A67,[2]Data!$A$1:$AH$15000,20,0)</f>
        <v>0</v>
      </c>
      <c r="BD67" s="14">
        <f>VLOOKUP($A67,[2]Data!$A$1:$AH$15000,21,0)</f>
        <v>34299</v>
      </c>
      <c r="BE67" s="14">
        <f>VLOOKUP($A67,[2]Data!$A$1:$AH$15000,22,0)</f>
        <v>0</v>
      </c>
      <c r="BF67" s="14">
        <f>VLOOKUP($A67,[2]Data!$A$1:$AH$15000,19,0)</f>
        <v>0</v>
      </c>
      <c r="BH67" s="14">
        <f>VLOOKUP($A67,[1]Data!$A$1:$AH$15000,3,0)</f>
        <v>331652</v>
      </c>
      <c r="BI67" s="14">
        <f>VLOOKUP($A67,[1]Data!$A$1:$AH$15000,7,0)</f>
        <v>1026616</v>
      </c>
      <c r="BJ67" s="14">
        <f>VLOOKUP($A67,[1]Data!$A$1:$AH$15000,8,0)</f>
        <v>0</v>
      </c>
      <c r="BR67" s="14">
        <f>VLOOKUP($A67,[1]Data!$A$1:$AH$15000,13,0)</f>
        <v>81932</v>
      </c>
      <c r="BS67" s="14">
        <f>VLOOKUP($A67,[1]Data!$A$1:$AH$15000,14,0)</f>
        <v>88860</v>
      </c>
      <c r="BT67" s="14">
        <f>VLOOKUP($A67,[1]Data!$A$1:$AH$15000,15,0)</f>
        <v>0</v>
      </c>
      <c r="BU67" s="14">
        <f>VLOOKUP($A67,[1]Data!$A$1:$AH$15000,16,0)</f>
        <v>32253</v>
      </c>
      <c r="BW67" s="14">
        <f>VLOOKUP($A67,[2]Data!$A$1:$AH$15000,26,0)</f>
        <v>25000</v>
      </c>
      <c r="BX67" s="14">
        <f>VLOOKUP($A67,[2]Data!$A$1:$AH$15000,28,0)</f>
        <v>0</v>
      </c>
      <c r="BY67" s="14">
        <f>VLOOKUP($A67,[2]Data!$A$1:$AH$15000,24,0)</f>
        <v>0</v>
      </c>
      <c r="BZ67" s="14">
        <f>VLOOKUP($A67,[2]Data!$A$1:$AH$15000,25,0)</f>
        <v>24911</v>
      </c>
      <c r="CA67" s="14">
        <f>VLOOKUP($A67,[2]Data!$A$1:$AH$15000,30,0)</f>
        <v>9684</v>
      </c>
      <c r="CB67" s="14">
        <f>VLOOKUP($A67,[2]Data!$A$1:$AH$15000,29,0)</f>
        <v>24815</v>
      </c>
      <c r="CD67" s="52">
        <f>VLOOKUP($A67,[4]Data!$A$1:$R$15000,2,0)</f>
        <v>876876</v>
      </c>
      <c r="CE67" s="14">
        <f>VLOOKUP($A67,[3]Data!$A$1:$K$15000,3,0)*$A$2</f>
        <v>2557000</v>
      </c>
      <c r="CF67" s="14">
        <f>VLOOKUP($A67,[3]Data!$A$1:$K$15000,7,0)*$A$2</f>
        <v>4900</v>
      </c>
      <c r="CG67" s="14">
        <f>VLOOKUP($A67,[3]Data!$A$1:$K$15000,8,0)*$A$2</f>
        <v>73900</v>
      </c>
      <c r="CH67" s="14">
        <f>VLOOKUP($A67,[3]Data!$A$1:$K$15000,2,0)*$A$2</f>
        <v>40300</v>
      </c>
      <c r="CJ67" s="14">
        <f>VLOOKUP($A67,[4]Data!$A$1:$R$15000,18,0)</f>
        <v>0</v>
      </c>
      <c r="CK67" s="14">
        <f>VLOOKUP($A67,[4]Data!$A$1:$R$15000,3,0)</f>
        <v>374152</v>
      </c>
      <c r="CL67" s="14">
        <f>VLOOKUP($A67,[4]Data!$A$1:$R$15000,4,0)</f>
        <v>2600</v>
      </c>
      <c r="CM67" s="14">
        <f>VLOOKUP($A67,[3]Data!$A$1:$K$15000,10,0)*$A$2</f>
        <v>384900</v>
      </c>
      <c r="CN67" s="52">
        <f>VLOOKUP($A67,[1]Data!$A$1:$AN$15000,34,0)</f>
        <v>77699</v>
      </c>
      <c r="CO67" s="52">
        <f>VLOOKUP($A67,[1]Data!$A$1:$AN$15000,35,0)</f>
        <v>489606</v>
      </c>
      <c r="CP67" s="52">
        <f>VLOOKUP($A67,[1]Data!$A$1:$AN$15000,36,0)</f>
        <v>621621</v>
      </c>
      <c r="CQ67" s="52">
        <f>VLOOKUP($A67,[1]Data!$A$1:$AN$15000,37,0)</f>
        <v>217250</v>
      </c>
      <c r="CR67" s="52">
        <f>VLOOKUP($A67,[1]Data!$A$1:$AN$15000,38,0)</f>
        <v>24483</v>
      </c>
      <c r="CS67" s="52">
        <f>VLOOKUP($A67,[1]Data!$A$1:$AN$15000,39,0)</f>
        <v>3757</v>
      </c>
      <c r="CT67" s="52">
        <f>VLOOKUP($A67,[1]Data!$A$1:$AN$15000,40,0)</f>
        <v>174286</v>
      </c>
      <c r="CU67" s="52">
        <f>VLOOKUP($A67,[1]Data!$A$1:$BA$15000,41,0)</f>
        <v>0</v>
      </c>
      <c r="CV67" s="52">
        <f>VLOOKUP($A67,[1]Data!$A$1:$BA$15000,42,0)</f>
        <v>0</v>
      </c>
      <c r="CW67" s="52">
        <f>VLOOKUP($A67,[1]Data!$A$1:$BA$15000,43,0)</f>
        <v>46476</v>
      </c>
      <c r="CX67" s="52">
        <f>VLOOKUP($A67,[1]Data!$A$1:$BA$15000,44,0)</f>
        <v>35694</v>
      </c>
      <c r="CY67" s="52">
        <f>VLOOKUP($A67,[1]Data!$A$1:$BA$15000,45,0)</f>
        <v>53141</v>
      </c>
      <c r="CZ67" s="52">
        <f>VLOOKUP($A67,[1]Data!$A$1:$BA$15000,46,0)</f>
        <v>5352</v>
      </c>
      <c r="DA67" s="52">
        <f>VLOOKUP($A67,[1]Data!$A$1:$BA$15000,47,0)</f>
        <v>35110</v>
      </c>
      <c r="DB67" s="52">
        <f>VLOOKUP($A67,[1]Data!$A$1:$BA$15000,48,0)</f>
        <v>93802</v>
      </c>
      <c r="DC67" s="52">
        <f>VLOOKUP($A67,[1]Data!$A$1:$BA$15000,53,0)</f>
        <v>-49139</v>
      </c>
      <c r="DD67" s="52">
        <f>VLOOKUP($A67,[4]Data!$A$1:$Z$15000,20,0)</f>
        <v>23855</v>
      </c>
      <c r="DE67" s="52">
        <f>VLOOKUP($A67,[4]Data!$A$1:$Z$15000,25,0)</f>
        <v>10000</v>
      </c>
      <c r="DF67" s="52">
        <f>VLOOKUP($A67,[4]Data!$A$1:$Z$15000,26,0)</f>
        <v>0</v>
      </c>
      <c r="DG67" s="52">
        <f>VLOOKUP($A67,[4]Data!$A$1:$Z$15000,21,0)</f>
        <v>0</v>
      </c>
      <c r="DH67" s="52">
        <f>VLOOKUP($A67,[4]Data!$A$1:$Z$15000,24,0)</f>
        <v>171120</v>
      </c>
      <c r="DI67" s="52">
        <f>VLOOKUP($A67,[7]Data!$A$1:$M$15000,4,0)</f>
        <v>394715</v>
      </c>
      <c r="DJ67" s="52">
        <f>VLOOKUP($A67,[7]Data!$A$1:$M$15000,12,0)</f>
        <v>39761</v>
      </c>
      <c r="DK67" s="52">
        <f>VLOOKUP($A67,[7]Data!$A$1:$M$15000,11,0)</f>
        <v>162450</v>
      </c>
      <c r="DL67" s="52">
        <f>VLOOKUP($A67,[7]Data!$A$1:$M$15000,5,0)</f>
        <v>145874</v>
      </c>
      <c r="DM67" s="52">
        <f>VLOOKUP($A67,[7]Data!$A$1:$M$15000,8,0)</f>
        <v>153604</v>
      </c>
      <c r="DN67" s="52">
        <f>VLOOKUP($A67,[7]Data!$A$1:$M$15000,6,0)</f>
        <v>6689</v>
      </c>
      <c r="DO67" s="52">
        <f>VLOOKUP($A67,[7]Data!$A$1:$M$15000,7,0)</f>
        <v>53336</v>
      </c>
      <c r="DP67" s="52">
        <f>VLOOKUP($A67,[7]Data!$A$1:$M$15000,9,0)</f>
        <v>10755</v>
      </c>
      <c r="DQ67" s="52">
        <f>VLOOKUP($A67,[7]Data!$A$1:$M$15000,3,0)</f>
        <v>0</v>
      </c>
      <c r="DR67" s="52">
        <f>VLOOKUP($A67,[7]Data!$A$1:$M$15000,10,0)</f>
        <v>194061</v>
      </c>
      <c r="DS67" s="52">
        <f>VLOOKUP($A67,[7]Data!$A$1:$M$15000,2,0)</f>
        <v>15850</v>
      </c>
      <c r="DT67" s="52">
        <f>VLOOKUP($A67,[7]Data!$A$1:$M$15000,13,0)</f>
        <v>0</v>
      </c>
      <c r="DU67" s="52">
        <f>VLOOKUP($A67,[8]data!$A$1:$M$15000,2,0)</f>
        <v>130466</v>
      </c>
      <c r="DV67" s="52">
        <f>VLOOKUP($A67,[8]data!$A$1:$M$15000,3,0)</f>
        <v>134184</v>
      </c>
      <c r="DW67" s="52">
        <f>VLOOKUP($A67,[8]data!$A$1:$M$15000,4,0)</f>
        <v>175423</v>
      </c>
      <c r="DX67" s="52">
        <f>VLOOKUP($A67,[8]data!$A$1:$M$15000,5,0)</f>
        <v>20098</v>
      </c>
      <c r="DY67" s="52">
        <f>VLOOKUP($A67,[8]data!$A$1:$M$15000,6,0)</f>
        <v>88149</v>
      </c>
      <c r="DZ67" s="52">
        <f>VLOOKUP($A67,[8]data!$A$1:$M$15000,7,0)</f>
        <v>99177</v>
      </c>
      <c r="EA67" s="52">
        <f>VLOOKUP($A67,[8]data!$A$1:$M$15000,8,0)</f>
        <v>78166</v>
      </c>
      <c r="EB67" s="52">
        <f>VLOOKUP($A67,[8]data!$A$1:$M$15000,9,0)</f>
        <v>413747</v>
      </c>
      <c r="EC67" s="52">
        <f>VLOOKUP($A67,[8]data!$A$1:$M$15000,10,0)</f>
        <v>36682</v>
      </c>
      <c r="ED67" s="52">
        <f>VLOOKUP($A67,[8]data!$A$1:$Q$15000,11,0)</f>
        <v>6336</v>
      </c>
      <c r="EE67" s="52">
        <f>VLOOKUP($A67,[8]data!$A$1:$Q$15000,12,0)</f>
        <v>223603</v>
      </c>
      <c r="EF67" s="52">
        <f>VLOOKUP($A67,[8]data!$A$1:$Q$15000,13,0)</f>
        <v>140000</v>
      </c>
      <c r="EG67" s="52">
        <f>VLOOKUP($A67,[8]data!$A$1:$Q$15000,14,0)</f>
        <v>23700</v>
      </c>
      <c r="EH67" s="52">
        <f>VLOOKUP($A67,[8]data!$A$1:$Q$15000,15,0)</f>
        <v>107000</v>
      </c>
      <c r="EI67" s="52">
        <f>VLOOKUP($A67,[8]data!$A$1:$Q$15000,17,0)</f>
        <v>16796</v>
      </c>
      <c r="EJ67" s="52">
        <f>VLOOKUP($A67,[8]data!$A$1:$Q$15000,16,0)</f>
        <v>115248</v>
      </c>
      <c r="EK67" s="52">
        <f>VLOOKUP($A67,[9]data!$A$1:$Q$15000,3,0)</f>
        <v>0</v>
      </c>
      <c r="EL67" s="52">
        <f>VLOOKUP($A67,[9]data!$A$1:$Q$15000,4,0)</f>
        <v>0</v>
      </c>
      <c r="EM67" s="52">
        <f>VLOOKUP($A67,[9]data!$A$1:$Q$15000,2,0)</f>
        <v>0</v>
      </c>
      <c r="EN67" s="52">
        <f>VLOOKUP($A67,[9]data!$A$1:$Q$15000,11,0)</f>
        <v>0</v>
      </c>
      <c r="EO67" s="52">
        <f>VLOOKUP($A67,[9]data!$A$1:$Q$15000,12,0)</f>
        <v>0</v>
      </c>
      <c r="ES67" s="52">
        <f>VLOOKUP($A67,[9]data!$A$1:$Q$15000,14,0)</f>
        <v>0</v>
      </c>
      <c r="ET67" s="52">
        <f>VLOOKUP($A67,[9]data!$A$1:$Q$15000,13,0)</f>
        <v>0</v>
      </c>
      <c r="EU67" s="89">
        <f>VLOOKUP($A67,[4]Data!$A$1:$I$15000,8,0)</f>
        <v>145948</v>
      </c>
      <c r="EV67" s="1">
        <f>VLOOKUP($A67,[1]Data!$A$1:$BG$15000,59,0)</f>
        <v>133167</v>
      </c>
    </row>
    <row r="68" spans="1:152">
      <c r="A68" s="20">
        <v>36529</v>
      </c>
      <c r="B68" s="14">
        <f>VLOOKUP($A68,[1]Data!$A$1:$AG$15000,9,0)</f>
        <v>189390</v>
      </c>
      <c r="C68" s="14">
        <f>VLOOKUP($A68,[1]Data!$A$1:$AG$15000,10,0)</f>
        <v>342889</v>
      </c>
      <c r="D68" s="14">
        <f>VLOOKUP($A68,[1]Data!$A$1:$AG$15000,11,0)</f>
        <v>926370</v>
      </c>
      <c r="E68" s="14">
        <f>VLOOKUP($A68,[1]Data!$A$1:$AG$15000,12,0)</f>
        <v>539999</v>
      </c>
      <c r="F68" s="14">
        <f>VLOOKUP($A68,[2]Data!$A$1:$AF$15000,4,0)</f>
        <v>731476</v>
      </c>
      <c r="G68" s="14">
        <f>VLOOKUP($A68,[2]Data!$A$1:$AF$15000,2,0)</f>
        <v>19400</v>
      </c>
      <c r="H68" s="14">
        <f>VLOOKUP($A68,[2]Data!$A$1:$AF$15000,3,0)</f>
        <v>141873</v>
      </c>
      <c r="I68" s="14">
        <f>VLOOKUP($A68,[2]Data!$A$1:$AF$15000,6,0)</f>
        <v>5010</v>
      </c>
      <c r="J68" s="14">
        <f>VLOOKUP($A68,[3]Data!$A$1:$K$15000,4,0)*$A$2</f>
        <v>1681400</v>
      </c>
      <c r="K68" s="14">
        <f>VLOOKUP($A68,[3]Data!$A$1:$K$15000,6,0)*$A$2</f>
        <v>87700</v>
      </c>
      <c r="R68" s="14">
        <f>VLOOKUP($A68,[1]Data!$A$1:$AH$15000,4,0)</f>
        <v>2766263</v>
      </c>
      <c r="T68" s="14">
        <f>VLOOKUP($A68,[2]Data!$A$1:$AH$15000,34,0)</f>
        <v>548821</v>
      </c>
      <c r="V68" s="14">
        <f>VLOOKUP($A68,[2]Data!$A$1:$AH$15000,8,0)</f>
        <v>26247</v>
      </c>
      <c r="W68" s="14">
        <f>VLOOKUP($A68,[4]Data!$A$1:$AH$15000,19,0)</f>
        <v>0</v>
      </c>
      <c r="X68" s="14">
        <f>VLOOKUP($A68,[2]Data!$A$1:$AH$15000,17,0)</f>
        <v>114618</v>
      </c>
      <c r="Y68" s="14">
        <f>VLOOKUP($A68,[1]Data!$A$1:$AH$15000,17,0)</f>
        <v>322922</v>
      </c>
      <c r="Z68" s="14">
        <f>VLOOKUP($A68,[2]Data!$A$1:$AH$15000,11,0)</f>
        <v>219217</v>
      </c>
      <c r="AA68" s="14">
        <f>VLOOKUP($A68,[1]Data!$A$1:$AH$15000,21,0)</f>
        <v>364440</v>
      </c>
      <c r="AB68" s="14">
        <f>VLOOKUP($A68,[2]Data!$A$1:$AH$15000,15,0)</f>
        <v>63651</v>
      </c>
      <c r="AC68" s="14">
        <f>VLOOKUP($A68,[1]Data!$A$1:$AH$15000,18,0)</f>
        <v>141433</v>
      </c>
      <c r="AD68" s="14">
        <f>VLOOKUP($A68,[2]Data!$A$1:$AH$15000,18,0)</f>
        <v>95720</v>
      </c>
      <c r="AE68" s="14">
        <f>VLOOKUP($A68,[1]Data!$A$1:$AH$15000,19,0)</f>
        <v>2992</v>
      </c>
      <c r="AF68" s="14">
        <f>VLOOKUP($A68,[2]Data!$A$1:$AH$15000,16,0)</f>
        <v>106101</v>
      </c>
      <c r="AG68" s="14">
        <f>VLOOKUP($A68,[1]Data!$A$1:$AH$15000,20,0)</f>
        <v>105444</v>
      </c>
      <c r="AH68" s="14">
        <f>VLOOKUP($A68,[2]Data!$A$1:$AH$15000,9,0)</f>
        <v>138772</v>
      </c>
      <c r="AI68" s="14">
        <f>VLOOKUP($A68,[1]Data!$A$1:$AH$15000,22,0)</f>
        <v>358341</v>
      </c>
      <c r="AJ68" s="14">
        <f>VLOOKUP($A68,[2]Data!$A$1:$AH$15000,10,0)</f>
        <v>66428</v>
      </c>
      <c r="AK68" s="14">
        <f>VLOOKUP($A68,[1]Data!$A$1:$AH$15000,23,0)</f>
        <v>56603</v>
      </c>
      <c r="AL68" s="14">
        <f>VLOOKUP($A68,[1]Data!$A$1:$AH$15000,24,0)</f>
        <v>903860</v>
      </c>
      <c r="AM68" s="14">
        <f>VLOOKUP($A68,[4]Data!$A$1:$R$15000,9,0)</f>
        <v>76281</v>
      </c>
      <c r="BA68" s="14">
        <f>VLOOKUP($A68,[1]Data!$A$1:$AH$15000,2,0)</f>
        <v>163101</v>
      </c>
      <c r="BC68" s="14">
        <f>VLOOKUP($A68,[2]Data!$A$1:$AH$15000,20,0)</f>
        <v>0</v>
      </c>
      <c r="BD68" s="14">
        <f>VLOOKUP($A68,[2]Data!$A$1:$AH$15000,21,0)</f>
        <v>35075</v>
      </c>
      <c r="BE68" s="14">
        <f>VLOOKUP($A68,[2]Data!$A$1:$AH$15000,22,0)</f>
        <v>0</v>
      </c>
      <c r="BF68" s="14">
        <f>VLOOKUP($A68,[2]Data!$A$1:$AH$15000,19,0)</f>
        <v>0</v>
      </c>
      <c r="BH68" s="14">
        <f>VLOOKUP($A68,[1]Data!$A$1:$AH$15000,3,0)</f>
        <v>358632</v>
      </c>
      <c r="BI68" s="14">
        <f>VLOOKUP($A68,[1]Data!$A$1:$AH$15000,7,0)</f>
        <v>1033147</v>
      </c>
      <c r="BJ68" s="14">
        <f>VLOOKUP($A68,[1]Data!$A$1:$AH$15000,8,0)</f>
        <v>0</v>
      </c>
      <c r="BR68" s="14">
        <f>VLOOKUP($A68,[1]Data!$A$1:$AH$15000,13,0)</f>
        <v>77388</v>
      </c>
      <c r="BS68" s="14">
        <f>VLOOKUP($A68,[1]Data!$A$1:$AH$15000,14,0)</f>
        <v>83958</v>
      </c>
      <c r="BT68" s="14">
        <f>VLOOKUP($A68,[1]Data!$A$1:$AH$15000,15,0)</f>
        <v>0</v>
      </c>
      <c r="BU68" s="14">
        <f>VLOOKUP($A68,[1]Data!$A$1:$AH$15000,16,0)</f>
        <v>0</v>
      </c>
      <c r="BW68" s="14">
        <f>VLOOKUP($A68,[2]Data!$A$1:$AH$15000,26,0)</f>
        <v>25000</v>
      </c>
      <c r="BX68" s="14">
        <f>VLOOKUP($A68,[2]Data!$A$1:$AH$15000,28,0)</f>
        <v>0</v>
      </c>
      <c r="BY68" s="14">
        <f>VLOOKUP($A68,[2]Data!$A$1:$AH$15000,24,0)</f>
        <v>0</v>
      </c>
      <c r="BZ68" s="14">
        <f>VLOOKUP($A68,[2]Data!$A$1:$AH$15000,25,0)</f>
        <v>18771</v>
      </c>
      <c r="CA68" s="14">
        <f>VLOOKUP($A68,[2]Data!$A$1:$AH$15000,30,0)</f>
        <v>9684</v>
      </c>
      <c r="CB68" s="14">
        <f>VLOOKUP($A68,[2]Data!$A$1:$AH$15000,29,0)</f>
        <v>33808</v>
      </c>
      <c r="CD68" s="52">
        <f>VLOOKUP($A68,[4]Data!$A$1:$R$15000,2,0)</f>
        <v>863476</v>
      </c>
      <c r="CE68" s="14">
        <f>VLOOKUP($A68,[3]Data!$A$1:$K$15000,3,0)*$A$2</f>
        <v>2557000</v>
      </c>
      <c r="CF68" s="14">
        <f>VLOOKUP($A68,[3]Data!$A$1:$K$15000,7,0)*$A$2</f>
        <v>19700</v>
      </c>
      <c r="CG68" s="14">
        <f>VLOOKUP($A68,[3]Data!$A$1:$K$15000,8,0)*$A$2</f>
        <v>73900</v>
      </c>
      <c r="CH68" s="14">
        <f>VLOOKUP($A68,[3]Data!$A$1:$K$15000,2,0)*$A$2</f>
        <v>40300</v>
      </c>
      <c r="CJ68" s="14">
        <f>VLOOKUP($A68,[4]Data!$A$1:$R$15000,18,0)</f>
        <v>0</v>
      </c>
      <c r="CK68" s="14">
        <f>VLOOKUP($A68,[4]Data!$A$1:$R$15000,3,0)</f>
        <v>392464</v>
      </c>
      <c r="CL68" s="14">
        <f>VLOOKUP($A68,[4]Data!$A$1:$R$15000,4,0)</f>
        <v>0</v>
      </c>
      <c r="CM68" s="14">
        <f>VLOOKUP($A68,[3]Data!$A$1:$K$15000,10,0)*$A$2</f>
        <v>389900</v>
      </c>
      <c r="CN68" s="52">
        <f>VLOOKUP($A68,[1]Data!$A$1:$AN$15000,34,0)</f>
        <v>79933</v>
      </c>
      <c r="CO68" s="52">
        <f>VLOOKUP($A68,[1]Data!$A$1:$AN$15000,35,0)</f>
        <v>496221</v>
      </c>
      <c r="CP68" s="52">
        <f>VLOOKUP($A68,[1]Data!$A$1:$AN$15000,36,0)</f>
        <v>627429</v>
      </c>
      <c r="CQ68" s="52">
        <f>VLOOKUP($A68,[1]Data!$A$1:$AN$15000,37,0)</f>
        <v>217437</v>
      </c>
      <c r="CR68" s="52">
        <f>VLOOKUP($A68,[1]Data!$A$1:$AN$15000,38,0)</f>
        <v>22028</v>
      </c>
      <c r="CS68" s="52">
        <f>VLOOKUP($A68,[1]Data!$A$1:$AN$15000,39,0)</f>
        <v>3757</v>
      </c>
      <c r="CT68" s="52">
        <f>VLOOKUP($A68,[1]Data!$A$1:$AN$15000,40,0)</f>
        <v>178260</v>
      </c>
      <c r="CU68" s="52">
        <f>VLOOKUP($A68,[1]Data!$A$1:$BA$15000,41,0)</f>
        <v>0</v>
      </c>
      <c r="CV68" s="52">
        <f>VLOOKUP($A68,[1]Data!$A$1:$BA$15000,42,0)</f>
        <v>0</v>
      </c>
      <c r="CW68" s="52">
        <f>VLOOKUP($A68,[1]Data!$A$1:$BA$15000,43,0)</f>
        <v>46476</v>
      </c>
      <c r="CX68" s="52">
        <f>VLOOKUP($A68,[1]Data!$A$1:$BA$15000,44,0)</f>
        <v>35694</v>
      </c>
      <c r="CY68" s="52">
        <f>VLOOKUP($A68,[1]Data!$A$1:$BA$15000,45,0)</f>
        <v>53141</v>
      </c>
      <c r="CZ68" s="52">
        <f>VLOOKUP($A68,[1]Data!$A$1:$BA$15000,46,0)</f>
        <v>5352</v>
      </c>
      <c r="DA68" s="52">
        <f>VLOOKUP($A68,[1]Data!$A$1:$BA$15000,47,0)</f>
        <v>35110</v>
      </c>
      <c r="DB68" s="52">
        <f>VLOOKUP($A68,[1]Data!$A$1:$BA$15000,48,0)</f>
        <v>94450</v>
      </c>
      <c r="DC68" s="52">
        <f>VLOOKUP($A68,[1]Data!$A$1:$BA$15000,53,0)</f>
        <v>-52705</v>
      </c>
      <c r="DD68" s="52">
        <f>VLOOKUP($A68,[4]Data!$A$1:$Z$15000,20,0)</f>
        <v>21123</v>
      </c>
      <c r="DE68" s="52">
        <f>VLOOKUP($A68,[4]Data!$A$1:$Z$15000,25,0)</f>
        <v>0</v>
      </c>
      <c r="DF68" s="52">
        <f>VLOOKUP($A68,[4]Data!$A$1:$Z$15000,26,0)</f>
        <v>0</v>
      </c>
      <c r="DG68" s="52">
        <f>VLOOKUP($A68,[4]Data!$A$1:$Z$15000,21,0)</f>
        <v>0</v>
      </c>
      <c r="DH68" s="52">
        <f>VLOOKUP($A68,[4]Data!$A$1:$Z$15000,24,0)</f>
        <v>156736</v>
      </c>
      <c r="DI68" s="52">
        <f>VLOOKUP($A68,[7]Data!$A$1:$M$15000,4,0)</f>
        <v>427115</v>
      </c>
      <c r="DJ68" s="52">
        <f>VLOOKUP($A68,[7]Data!$A$1:$M$15000,12,0)</f>
        <v>19704</v>
      </c>
      <c r="DK68" s="52">
        <f>VLOOKUP($A68,[7]Data!$A$1:$M$15000,11,0)</f>
        <v>183551</v>
      </c>
      <c r="DL68" s="52">
        <f>VLOOKUP($A68,[7]Data!$A$1:$M$15000,5,0)</f>
        <v>136335</v>
      </c>
      <c r="DM68" s="52">
        <f>VLOOKUP($A68,[7]Data!$A$1:$M$15000,8,0)</f>
        <v>141014</v>
      </c>
      <c r="DN68" s="52">
        <f>VLOOKUP($A68,[7]Data!$A$1:$M$15000,6,0)</f>
        <v>7191</v>
      </c>
      <c r="DO68" s="52">
        <f>VLOOKUP($A68,[7]Data!$A$1:$M$15000,7,0)</f>
        <v>54339</v>
      </c>
      <c r="DP68" s="52">
        <f>VLOOKUP($A68,[7]Data!$A$1:$M$15000,9,0)</f>
        <v>10869</v>
      </c>
      <c r="DQ68" s="52">
        <f>VLOOKUP($A68,[7]Data!$A$1:$M$15000,3,0)</f>
        <v>0</v>
      </c>
      <c r="DR68" s="52">
        <f>VLOOKUP($A68,[7]Data!$A$1:$M$15000,10,0)</f>
        <v>205055</v>
      </c>
      <c r="DS68" s="52">
        <f>VLOOKUP($A68,[7]Data!$A$1:$M$15000,2,0)</f>
        <v>20108</v>
      </c>
      <c r="DT68" s="52">
        <f>VLOOKUP($A68,[7]Data!$A$1:$M$15000,13,0)</f>
        <v>0</v>
      </c>
      <c r="DU68" s="52">
        <f>VLOOKUP($A68,[8]data!$A$1:$M$15000,2,0)</f>
        <v>130466</v>
      </c>
      <c r="DV68" s="52">
        <f>VLOOKUP($A68,[8]data!$A$1:$M$15000,3,0)</f>
        <v>135684</v>
      </c>
      <c r="DW68" s="52">
        <f>VLOOKUP($A68,[8]data!$A$1:$M$15000,4,0)</f>
        <v>180272</v>
      </c>
      <c r="DX68" s="52">
        <f>VLOOKUP($A68,[8]data!$A$1:$M$15000,5,0)</f>
        <v>20098</v>
      </c>
      <c r="DY68" s="52">
        <f>VLOOKUP($A68,[8]data!$A$1:$M$15000,6,0)</f>
        <v>86743</v>
      </c>
      <c r="DZ68" s="52">
        <f>VLOOKUP($A68,[8]data!$A$1:$M$15000,7,0)</f>
        <v>99177</v>
      </c>
      <c r="EA68" s="52">
        <f>VLOOKUP($A68,[8]data!$A$1:$M$15000,8,0)</f>
        <v>78166</v>
      </c>
      <c r="EB68" s="52">
        <f>VLOOKUP($A68,[8]data!$A$1:$M$15000,9,0)</f>
        <v>413831</v>
      </c>
      <c r="EC68" s="52">
        <f>VLOOKUP($A68,[8]data!$A$1:$M$15000,10,0)</f>
        <v>56045</v>
      </c>
      <c r="ED68" s="52">
        <f>VLOOKUP($A68,[8]data!$A$1:$Q$15000,11,0)</f>
        <v>6336</v>
      </c>
      <c r="EE68" s="52">
        <f>VLOOKUP($A68,[8]data!$A$1:$Q$15000,12,0)</f>
        <v>215695</v>
      </c>
      <c r="EF68" s="52">
        <f>VLOOKUP($A68,[8]data!$A$1:$Q$15000,13,0)</f>
        <v>140000</v>
      </c>
      <c r="EG68" s="52">
        <f>VLOOKUP($A68,[8]data!$A$1:$Q$15000,14,0)</f>
        <v>23700</v>
      </c>
      <c r="EH68" s="52">
        <f>VLOOKUP($A68,[8]data!$A$1:$Q$15000,15,0)</f>
        <v>107000</v>
      </c>
      <c r="EI68" s="52">
        <f>VLOOKUP($A68,[8]data!$A$1:$Q$15000,17,0)</f>
        <v>0</v>
      </c>
      <c r="EJ68" s="52">
        <f>VLOOKUP($A68,[8]data!$A$1:$Q$15000,16,0)</f>
        <v>124024</v>
      </c>
      <c r="EK68" s="52">
        <f>VLOOKUP($A68,[9]data!$A$1:$Q$15000,3,0)</f>
        <v>0</v>
      </c>
      <c r="EL68" s="52">
        <f>VLOOKUP($A68,[9]data!$A$1:$Q$15000,4,0)</f>
        <v>0</v>
      </c>
      <c r="EM68" s="52">
        <f>VLOOKUP($A68,[9]data!$A$1:$Q$15000,2,0)</f>
        <v>0</v>
      </c>
      <c r="EN68" s="52">
        <f>VLOOKUP($A68,[9]data!$A$1:$Q$15000,11,0)</f>
        <v>0</v>
      </c>
      <c r="EO68" s="52">
        <f>VLOOKUP($A68,[9]data!$A$1:$Q$15000,12,0)</f>
        <v>0</v>
      </c>
      <c r="ES68" s="52">
        <f>VLOOKUP($A68,[9]data!$A$1:$Q$15000,14,0)</f>
        <v>0</v>
      </c>
      <c r="ET68" s="52">
        <f>VLOOKUP($A68,[9]data!$A$1:$Q$15000,13,0)</f>
        <v>0</v>
      </c>
      <c r="EU68" s="89">
        <f>VLOOKUP($A68,[4]Data!$A$1:$I$15000,8,0)</f>
        <v>180005</v>
      </c>
      <c r="EV68" s="1">
        <f>VLOOKUP($A68,[1]Data!$A$1:$BG$15000,59,0)</f>
        <v>156001</v>
      </c>
    </row>
    <row r="69" spans="1:152">
      <c r="A69" s="20">
        <v>36530</v>
      </c>
      <c r="B69" s="14">
        <f>VLOOKUP($A69,[1]Data!$A$1:$AG$15000,9,0)</f>
        <v>158729</v>
      </c>
      <c r="C69" s="14">
        <f>VLOOKUP($A69,[1]Data!$A$1:$AG$15000,10,0)</f>
        <v>335442</v>
      </c>
      <c r="D69" s="14">
        <f>VLOOKUP($A69,[1]Data!$A$1:$AG$15000,11,0)</f>
        <v>865129</v>
      </c>
      <c r="E69" s="14">
        <f>VLOOKUP($A69,[1]Data!$A$1:$AG$15000,12,0)</f>
        <v>532070</v>
      </c>
      <c r="F69" s="14">
        <f>VLOOKUP($A69,[2]Data!$A$1:$AF$15000,4,0)</f>
        <v>737635</v>
      </c>
      <c r="G69" s="14">
        <f>VLOOKUP($A69,[2]Data!$A$1:$AF$15000,2,0)</f>
        <v>20000</v>
      </c>
      <c r="H69" s="14">
        <f>VLOOKUP($A69,[2]Data!$A$1:$AF$15000,3,0)</f>
        <v>154557</v>
      </c>
      <c r="I69" s="14">
        <f>VLOOKUP($A69,[2]Data!$A$1:$AF$15000,6,0)</f>
        <v>18224</v>
      </c>
      <c r="J69" s="14">
        <f>VLOOKUP($A69,[3]Data!$A$1:$K$15000,4,0)*$A$2</f>
        <v>1702800</v>
      </c>
      <c r="K69" s="14">
        <f>VLOOKUP($A69,[3]Data!$A$1:$K$15000,6,0)*$A$2</f>
        <v>83200</v>
      </c>
      <c r="R69" s="14">
        <f>VLOOKUP($A69,[1]Data!$A$1:$AH$15000,4,0)</f>
        <v>2621888</v>
      </c>
      <c r="T69" s="14">
        <f>VLOOKUP($A69,[2]Data!$A$1:$AH$15000,34,0)</f>
        <v>618389</v>
      </c>
      <c r="V69" s="14">
        <f>VLOOKUP($A69,[2]Data!$A$1:$AH$15000,8,0)</f>
        <v>26247</v>
      </c>
      <c r="W69" s="14">
        <f>VLOOKUP($A69,[4]Data!$A$1:$AH$15000,19,0)</f>
        <v>34510</v>
      </c>
      <c r="X69" s="14">
        <f>VLOOKUP($A69,[2]Data!$A$1:$AH$15000,17,0)</f>
        <v>127888</v>
      </c>
      <c r="Y69" s="14">
        <f>VLOOKUP($A69,[1]Data!$A$1:$AH$15000,17,0)</f>
        <v>357057</v>
      </c>
      <c r="Z69" s="14">
        <f>VLOOKUP($A69,[2]Data!$A$1:$AH$15000,11,0)</f>
        <v>262331</v>
      </c>
      <c r="AA69" s="14">
        <f>VLOOKUP($A69,[1]Data!$A$1:$AH$15000,21,0)</f>
        <v>317531</v>
      </c>
      <c r="AB69" s="14">
        <f>VLOOKUP($A69,[2]Data!$A$1:$AH$15000,15,0)</f>
        <v>63651</v>
      </c>
      <c r="AC69" s="14">
        <f>VLOOKUP($A69,[1]Data!$A$1:$AH$15000,18,0)</f>
        <v>128306</v>
      </c>
      <c r="AD69" s="14">
        <f>VLOOKUP($A69,[2]Data!$A$1:$AH$15000,18,0)</f>
        <v>103241</v>
      </c>
      <c r="AE69" s="14">
        <f>VLOOKUP($A69,[1]Data!$A$1:$AH$15000,19,0)</f>
        <v>1807</v>
      </c>
      <c r="AF69" s="14">
        <f>VLOOKUP($A69,[2]Data!$A$1:$AH$15000,16,0)</f>
        <v>118114</v>
      </c>
      <c r="AG69" s="14">
        <f>VLOOKUP($A69,[1]Data!$A$1:$AH$15000,20,0)</f>
        <v>105791</v>
      </c>
      <c r="AH69" s="14">
        <f>VLOOKUP($A69,[2]Data!$A$1:$AH$15000,9,0)</f>
        <v>145460</v>
      </c>
      <c r="AI69" s="14">
        <f>VLOOKUP($A69,[1]Data!$A$1:$AH$15000,22,0)</f>
        <v>329006</v>
      </c>
      <c r="AJ69" s="14">
        <f>VLOOKUP($A69,[2]Data!$A$1:$AH$15000,10,0)</f>
        <v>68392</v>
      </c>
      <c r="AK69" s="14">
        <f>VLOOKUP($A69,[1]Data!$A$1:$AH$15000,23,0)</f>
        <v>52190</v>
      </c>
      <c r="AL69" s="14">
        <f>VLOOKUP($A69,[1]Data!$A$1:$AH$15000,24,0)</f>
        <v>810000</v>
      </c>
      <c r="AM69" s="14">
        <f>VLOOKUP($A69,[4]Data!$A$1:$R$15000,9,0)</f>
        <v>146205</v>
      </c>
      <c r="BA69" s="14">
        <f>VLOOKUP($A69,[1]Data!$A$1:$AH$15000,2,0)</f>
        <v>99400</v>
      </c>
      <c r="BC69" s="14">
        <f>VLOOKUP($A69,[2]Data!$A$1:$AH$15000,20,0)</f>
        <v>0</v>
      </c>
      <c r="BD69" s="14">
        <f>VLOOKUP($A69,[2]Data!$A$1:$AH$15000,21,0)</f>
        <v>32463</v>
      </c>
      <c r="BE69" s="14">
        <f>VLOOKUP($A69,[2]Data!$A$1:$AH$15000,22,0)</f>
        <v>0</v>
      </c>
      <c r="BF69" s="14">
        <f>VLOOKUP($A69,[2]Data!$A$1:$AH$15000,19,0)</f>
        <v>0</v>
      </c>
      <c r="BH69" s="14">
        <f>VLOOKUP($A69,[1]Data!$A$1:$AH$15000,3,0)</f>
        <v>330899</v>
      </c>
      <c r="BI69" s="14">
        <f>VLOOKUP($A69,[1]Data!$A$1:$AH$15000,7,0)</f>
        <v>1067775</v>
      </c>
      <c r="BJ69" s="14">
        <f>VLOOKUP($A69,[1]Data!$A$1:$AH$15000,8,0)</f>
        <v>0</v>
      </c>
      <c r="BR69" s="14">
        <f>VLOOKUP($A69,[1]Data!$A$1:$AH$15000,13,0)</f>
        <v>34305</v>
      </c>
      <c r="BS69" s="14">
        <f>VLOOKUP($A69,[1]Data!$A$1:$AH$15000,14,0)</f>
        <v>29889</v>
      </c>
      <c r="BT69" s="14">
        <f>VLOOKUP($A69,[1]Data!$A$1:$AH$15000,15,0)</f>
        <v>19782</v>
      </c>
      <c r="BU69" s="14">
        <f>VLOOKUP($A69,[1]Data!$A$1:$AH$15000,16,0)</f>
        <v>83685</v>
      </c>
      <c r="BW69" s="14">
        <f>VLOOKUP($A69,[2]Data!$A$1:$AH$15000,26,0)</f>
        <v>5000</v>
      </c>
      <c r="BX69" s="14">
        <f>VLOOKUP($A69,[2]Data!$A$1:$AH$15000,28,0)</f>
        <v>0</v>
      </c>
      <c r="BY69" s="14">
        <f>VLOOKUP($A69,[2]Data!$A$1:$AH$15000,24,0)</f>
        <v>0</v>
      </c>
      <c r="BZ69" s="14">
        <f>VLOOKUP($A69,[2]Data!$A$1:$AH$15000,25,0)</f>
        <v>41313</v>
      </c>
      <c r="CA69" s="14">
        <f>VLOOKUP($A69,[2]Data!$A$1:$AH$15000,30,0)</f>
        <v>0</v>
      </c>
      <c r="CB69" s="14">
        <f>VLOOKUP($A69,[2]Data!$A$1:$AH$15000,29,0)</f>
        <v>38643</v>
      </c>
      <c r="CD69" s="52">
        <f>VLOOKUP($A69,[4]Data!$A$1:$R$15000,2,0)</f>
        <v>817127</v>
      </c>
      <c r="CE69" s="14">
        <f>VLOOKUP($A69,[3]Data!$A$1:$K$15000,3,0)*$A$2</f>
        <v>2553800</v>
      </c>
      <c r="CF69" s="14">
        <f>VLOOKUP($A69,[3]Data!$A$1:$K$15000,7,0)*$A$2</f>
        <v>4900</v>
      </c>
      <c r="CG69" s="14">
        <f>VLOOKUP($A69,[3]Data!$A$1:$K$15000,8,0)*$A$2</f>
        <v>83400</v>
      </c>
      <c r="CH69" s="14">
        <f>VLOOKUP($A69,[3]Data!$A$1:$K$15000,2,0)*$A$2</f>
        <v>40300</v>
      </c>
      <c r="CJ69" s="14">
        <f>VLOOKUP($A69,[4]Data!$A$1:$R$15000,18,0)</f>
        <v>0</v>
      </c>
      <c r="CK69" s="14">
        <f>VLOOKUP($A69,[4]Data!$A$1:$R$15000,3,0)</f>
        <v>381268</v>
      </c>
      <c r="CL69" s="14">
        <f>VLOOKUP($A69,[4]Data!$A$1:$R$15000,4,0)</f>
        <v>22551</v>
      </c>
      <c r="CM69" s="14">
        <f>VLOOKUP($A69,[3]Data!$A$1:$K$15000,10,0)*$A$2</f>
        <v>356700</v>
      </c>
      <c r="CN69" s="52">
        <f>VLOOKUP($A69,[1]Data!$A$1:$AN$15000,34,0)</f>
        <v>95437</v>
      </c>
      <c r="CO69" s="52">
        <f>VLOOKUP($A69,[1]Data!$A$1:$AN$15000,35,0)</f>
        <v>517821</v>
      </c>
      <c r="CP69" s="52">
        <f>VLOOKUP($A69,[1]Data!$A$1:$AN$15000,36,0)</f>
        <v>648203</v>
      </c>
      <c r="CQ69" s="52">
        <f>VLOOKUP($A69,[1]Data!$A$1:$AN$15000,37,0)</f>
        <v>207874</v>
      </c>
      <c r="CR69" s="52">
        <f>VLOOKUP($A69,[1]Data!$A$1:$AN$15000,38,0)</f>
        <v>51497</v>
      </c>
      <c r="CS69" s="52">
        <f>VLOOKUP($A69,[1]Data!$A$1:$AN$15000,39,0)</f>
        <v>0</v>
      </c>
      <c r="CT69" s="52">
        <f>VLOOKUP($A69,[1]Data!$A$1:$AN$15000,40,0)</f>
        <v>193691</v>
      </c>
      <c r="CU69" s="52">
        <f>VLOOKUP($A69,[1]Data!$A$1:$BA$15000,41,0)</f>
        <v>0</v>
      </c>
      <c r="CV69" s="52">
        <f>VLOOKUP($A69,[1]Data!$A$1:$BA$15000,42,0)</f>
        <v>0</v>
      </c>
      <c r="CW69" s="52">
        <f>VLOOKUP($A69,[1]Data!$A$1:$BA$15000,43,0)</f>
        <v>15254</v>
      </c>
      <c r="CX69" s="52">
        <f>VLOOKUP($A69,[1]Data!$A$1:$BA$15000,44,0)</f>
        <v>35701</v>
      </c>
      <c r="CY69" s="52">
        <f>VLOOKUP($A69,[1]Data!$A$1:$BA$15000,45,0)</f>
        <v>53141</v>
      </c>
      <c r="CZ69" s="52">
        <f>VLOOKUP($A69,[1]Data!$A$1:$BA$15000,46,0)</f>
        <v>5352</v>
      </c>
      <c r="DA69" s="52">
        <f>VLOOKUP($A69,[1]Data!$A$1:$BA$15000,47,0)</f>
        <v>0</v>
      </c>
      <c r="DB69" s="52">
        <f>VLOOKUP($A69,[1]Data!$A$1:$BA$15000,48,0)</f>
        <v>58499</v>
      </c>
      <c r="DC69" s="52">
        <f>VLOOKUP($A69,[1]Data!$A$1:$BA$15000,53,0)</f>
        <v>-40135</v>
      </c>
      <c r="DD69" s="52">
        <f>VLOOKUP($A69,[4]Data!$A$1:$Z$15000,20,0)</f>
        <v>21404</v>
      </c>
      <c r="DE69" s="52">
        <f>VLOOKUP($A69,[4]Data!$A$1:$Z$15000,25,0)</f>
        <v>15000</v>
      </c>
      <c r="DF69" s="52">
        <f>VLOOKUP($A69,[4]Data!$A$1:$Z$15000,26,0)</f>
        <v>0</v>
      </c>
      <c r="DG69" s="52">
        <f>VLOOKUP($A69,[4]Data!$A$1:$Z$15000,21,0)</f>
        <v>0</v>
      </c>
      <c r="DH69" s="52">
        <f>VLOOKUP($A69,[4]Data!$A$1:$Z$15000,24,0)</f>
        <v>151990</v>
      </c>
      <c r="DI69" s="52">
        <f>VLOOKUP($A69,[7]Data!$A$1:$M$15000,4,0)</f>
        <v>465281</v>
      </c>
      <c r="DJ69" s="52">
        <f>VLOOKUP($A69,[7]Data!$A$1:$M$15000,12,0)</f>
        <v>19665</v>
      </c>
      <c r="DK69" s="52">
        <f>VLOOKUP($A69,[7]Data!$A$1:$M$15000,11,0)</f>
        <v>143641</v>
      </c>
      <c r="DL69" s="52">
        <f>VLOOKUP($A69,[7]Data!$A$1:$M$15000,5,0)</f>
        <v>131603</v>
      </c>
      <c r="DM69" s="52">
        <f>VLOOKUP($A69,[7]Data!$A$1:$M$15000,8,0)</f>
        <v>120453</v>
      </c>
      <c r="DN69" s="52">
        <f>VLOOKUP($A69,[7]Data!$A$1:$M$15000,6,0)</f>
        <v>7177</v>
      </c>
      <c r="DO69" s="52">
        <f>VLOOKUP($A69,[7]Data!$A$1:$M$15000,7,0)</f>
        <v>54524</v>
      </c>
      <c r="DP69" s="52">
        <f>VLOOKUP($A69,[7]Data!$A$1:$M$15000,9,0)</f>
        <v>9843</v>
      </c>
      <c r="DQ69" s="52">
        <f>VLOOKUP($A69,[7]Data!$A$1:$M$15000,3,0)</f>
        <v>0</v>
      </c>
      <c r="DR69" s="52">
        <f>VLOOKUP($A69,[7]Data!$A$1:$M$15000,10,0)</f>
        <v>201958</v>
      </c>
      <c r="DS69" s="52">
        <f>VLOOKUP($A69,[7]Data!$A$1:$M$15000,2,0)</f>
        <v>20069</v>
      </c>
      <c r="DT69" s="52">
        <f>VLOOKUP($A69,[7]Data!$A$1:$M$15000,13,0)</f>
        <v>0</v>
      </c>
      <c r="DU69" s="52">
        <f>VLOOKUP($A69,[8]data!$A$1:$M$15000,2,0)</f>
        <v>130466</v>
      </c>
      <c r="DV69" s="52">
        <f>VLOOKUP($A69,[8]data!$A$1:$M$15000,3,0)</f>
        <v>132733</v>
      </c>
      <c r="DW69" s="52">
        <f>VLOOKUP($A69,[8]data!$A$1:$M$15000,4,0)</f>
        <v>166501</v>
      </c>
      <c r="DX69" s="52">
        <f>VLOOKUP($A69,[8]data!$A$1:$M$15000,5,0)</f>
        <v>30098</v>
      </c>
      <c r="DY69" s="52">
        <f>VLOOKUP($A69,[8]data!$A$1:$M$15000,6,0)</f>
        <v>87022</v>
      </c>
      <c r="DZ69" s="52">
        <f>VLOOKUP($A69,[8]data!$A$1:$M$15000,7,0)</f>
        <v>111148</v>
      </c>
      <c r="EA69" s="52">
        <f>VLOOKUP($A69,[8]data!$A$1:$M$15000,8,0)</f>
        <v>78166</v>
      </c>
      <c r="EB69" s="52">
        <f>VLOOKUP($A69,[8]data!$A$1:$M$15000,9,0)</f>
        <v>399940</v>
      </c>
      <c r="EC69" s="52">
        <f>VLOOKUP($A69,[8]data!$A$1:$M$15000,10,0)</f>
        <v>61743</v>
      </c>
      <c r="ED69" s="52">
        <f>VLOOKUP($A69,[8]data!$A$1:$Q$15000,11,0)</f>
        <v>6336</v>
      </c>
      <c r="EE69" s="52">
        <f>VLOOKUP($A69,[8]data!$A$1:$Q$15000,12,0)</f>
        <v>233028</v>
      </c>
      <c r="EF69" s="52">
        <f>VLOOKUP($A69,[8]data!$A$1:$Q$15000,13,0)</f>
        <v>140000</v>
      </c>
      <c r="EG69" s="52">
        <f>VLOOKUP($A69,[8]data!$A$1:$Q$15000,14,0)</f>
        <v>23500</v>
      </c>
      <c r="EH69" s="52">
        <f>VLOOKUP($A69,[8]data!$A$1:$Q$15000,15,0)</f>
        <v>107000</v>
      </c>
      <c r="EI69" s="52">
        <f>VLOOKUP($A69,[8]data!$A$1:$Q$15000,17,0)</f>
        <v>0</v>
      </c>
      <c r="EJ69" s="52">
        <f>VLOOKUP($A69,[8]data!$A$1:$Q$15000,16,0)</f>
        <v>139342</v>
      </c>
      <c r="EK69" s="52">
        <f>VLOOKUP($A69,[9]data!$A$1:$Q$15000,3,0)</f>
        <v>270000</v>
      </c>
      <c r="EL69" s="52">
        <f>VLOOKUP($A69,[9]data!$A$1:$Q$15000,4,0)</f>
        <v>58000</v>
      </c>
      <c r="EM69" s="52">
        <f>VLOOKUP($A69,[9]data!$A$1:$Q$15000,2,0)</f>
        <v>18000</v>
      </c>
      <c r="EN69" s="52">
        <f>VLOOKUP($A69,[9]data!$A$1:$Q$15000,11,0)</f>
        <v>44000</v>
      </c>
      <c r="EO69" s="52">
        <f>VLOOKUP($A69,[9]data!$A$1:$Q$15000,12,0)</f>
        <v>10000</v>
      </c>
      <c r="ES69" s="52">
        <f>VLOOKUP($A69,[9]data!$A$1:$Q$15000,14,0)</f>
        <v>8000</v>
      </c>
      <c r="ET69" s="52">
        <f>VLOOKUP($A69,[9]data!$A$1:$Q$15000,13,0)</f>
        <v>13000</v>
      </c>
      <c r="EU69" s="89">
        <f>VLOOKUP($A69,[4]Data!$A$1:$I$15000,8,0)</f>
        <v>165220</v>
      </c>
      <c r="EV69" s="1">
        <f>VLOOKUP($A69,[1]Data!$A$1:$BG$15000,59,0)</f>
        <v>105498</v>
      </c>
    </row>
    <row r="70" spans="1:152">
      <c r="A70" s="20">
        <v>36531</v>
      </c>
      <c r="B70" s="14">
        <f>VLOOKUP($A70,[1]Data!$A$1:$AG$15000,9,0)</f>
        <v>183910</v>
      </c>
      <c r="C70" s="14">
        <f>VLOOKUP($A70,[1]Data!$A$1:$AG$15000,10,0)</f>
        <v>306312</v>
      </c>
      <c r="D70" s="14">
        <f>VLOOKUP($A70,[1]Data!$A$1:$AG$15000,11,0)</f>
        <v>929490</v>
      </c>
      <c r="E70" s="14">
        <f>VLOOKUP($A70,[1]Data!$A$1:$AG$15000,12,0)</f>
        <v>537910</v>
      </c>
      <c r="F70" s="14">
        <f>VLOOKUP($A70,[2]Data!$A$1:$AF$15000,4,0)</f>
        <v>657757</v>
      </c>
      <c r="G70" s="14">
        <f>VLOOKUP($A70,[2]Data!$A$1:$AF$15000,2,0)</f>
        <v>20000</v>
      </c>
      <c r="H70" s="14">
        <f>VLOOKUP($A70,[2]Data!$A$1:$AF$15000,3,0)</f>
        <v>188789</v>
      </c>
      <c r="I70" s="14">
        <f>VLOOKUP($A70,[2]Data!$A$1:$AF$15000,6,0)</f>
        <v>11533</v>
      </c>
      <c r="J70" s="14">
        <f>VLOOKUP($A70,[3]Data!$A$1:$K$15000,4,0)*$A$2</f>
        <v>1776000</v>
      </c>
      <c r="K70" s="14">
        <f>VLOOKUP($A70,[3]Data!$A$1:$K$15000,6,0)*$A$2</f>
        <v>95100</v>
      </c>
      <c r="R70" s="14">
        <f>VLOOKUP($A70,[1]Data!$A$1:$AH$15000,4,0)</f>
        <v>2609494</v>
      </c>
      <c r="T70" s="14">
        <f>VLOOKUP($A70,[2]Data!$A$1:$AH$15000,34,0)</f>
        <v>629037</v>
      </c>
      <c r="V70" s="14">
        <f>VLOOKUP($A70,[2]Data!$A$1:$AH$15000,8,0)</f>
        <v>26247</v>
      </c>
      <c r="W70" s="14">
        <f>VLOOKUP($A70,[4]Data!$A$1:$AH$15000,19,0)</f>
        <v>30332</v>
      </c>
      <c r="X70" s="14">
        <f>VLOOKUP($A70,[2]Data!$A$1:$AH$15000,17,0)</f>
        <v>128787</v>
      </c>
      <c r="Y70" s="14">
        <f>VLOOKUP($A70,[1]Data!$A$1:$AH$15000,17,0)</f>
        <v>370240</v>
      </c>
      <c r="Z70" s="14">
        <f>VLOOKUP($A70,[2]Data!$A$1:$AH$15000,11,0)</f>
        <v>244657</v>
      </c>
      <c r="AA70" s="14">
        <f>VLOOKUP($A70,[1]Data!$A$1:$AH$15000,21,0)</f>
        <v>339815</v>
      </c>
      <c r="AB70" s="14">
        <f>VLOOKUP($A70,[2]Data!$A$1:$AH$15000,15,0)</f>
        <v>63651</v>
      </c>
      <c r="AC70" s="14">
        <f>VLOOKUP($A70,[1]Data!$A$1:$AH$15000,18,0)</f>
        <v>130895</v>
      </c>
      <c r="AD70" s="14">
        <f>VLOOKUP($A70,[2]Data!$A$1:$AH$15000,18,0)</f>
        <v>100525</v>
      </c>
      <c r="AE70" s="14">
        <f>VLOOKUP($A70,[1]Data!$A$1:$AH$15000,19,0)</f>
        <v>1807</v>
      </c>
      <c r="AF70" s="14">
        <f>VLOOKUP($A70,[2]Data!$A$1:$AH$15000,16,0)</f>
        <v>108090</v>
      </c>
      <c r="AG70" s="14">
        <f>VLOOKUP($A70,[1]Data!$A$1:$AH$15000,20,0)</f>
        <v>105880</v>
      </c>
      <c r="AH70" s="14">
        <f>VLOOKUP($A70,[2]Data!$A$1:$AH$15000,9,0)</f>
        <v>154591</v>
      </c>
      <c r="AI70" s="14">
        <f>VLOOKUP($A70,[1]Data!$A$1:$AH$15000,22,0)</f>
        <v>334774</v>
      </c>
      <c r="AJ70" s="14">
        <f>VLOOKUP($A70,[2]Data!$A$1:$AH$15000,10,0)</f>
        <v>68121</v>
      </c>
      <c r="AK70" s="14">
        <f>VLOOKUP($A70,[1]Data!$A$1:$AH$15000,23,0)</f>
        <v>48619</v>
      </c>
      <c r="AL70" s="14">
        <f>VLOOKUP($A70,[1]Data!$A$1:$AH$15000,24,0)</f>
        <v>766307</v>
      </c>
      <c r="AM70" s="14">
        <f>VLOOKUP($A70,[4]Data!$A$1:$R$15000,9,0)</f>
        <v>176019</v>
      </c>
      <c r="BA70" s="14">
        <f>VLOOKUP($A70,[1]Data!$A$1:$AH$15000,2,0)</f>
        <v>110585</v>
      </c>
      <c r="BC70" s="14">
        <f>VLOOKUP($A70,[2]Data!$A$1:$AH$15000,20,0)</f>
        <v>0</v>
      </c>
      <c r="BD70" s="14">
        <f>VLOOKUP($A70,[2]Data!$A$1:$AH$15000,21,0)</f>
        <v>35770</v>
      </c>
      <c r="BE70" s="14">
        <f>VLOOKUP($A70,[2]Data!$A$1:$AH$15000,22,0)</f>
        <v>0</v>
      </c>
      <c r="BF70" s="14">
        <f>VLOOKUP($A70,[2]Data!$A$1:$AH$15000,19,0)</f>
        <v>0</v>
      </c>
      <c r="BH70" s="14">
        <f>VLOOKUP($A70,[1]Data!$A$1:$AH$15000,3,0)</f>
        <v>312078</v>
      </c>
      <c r="BI70" s="14">
        <f>VLOOKUP($A70,[1]Data!$A$1:$AH$15000,7,0)</f>
        <v>1143270</v>
      </c>
      <c r="BJ70" s="14">
        <f>VLOOKUP($A70,[1]Data!$A$1:$AH$15000,8,0)</f>
        <v>0</v>
      </c>
      <c r="BR70" s="14">
        <f>VLOOKUP($A70,[1]Data!$A$1:$AH$15000,13,0)</f>
        <v>27499</v>
      </c>
      <c r="BS70" s="14">
        <f>VLOOKUP($A70,[1]Data!$A$1:$AH$15000,14,0)</f>
        <v>29889</v>
      </c>
      <c r="BT70" s="14">
        <f>VLOOKUP($A70,[1]Data!$A$1:$AH$15000,15,0)</f>
        <v>19782</v>
      </c>
      <c r="BU70" s="14">
        <f>VLOOKUP($A70,[1]Data!$A$1:$AH$15000,16,0)</f>
        <v>109836</v>
      </c>
      <c r="BW70" s="14">
        <f>VLOOKUP($A70,[2]Data!$A$1:$AH$15000,26,0)</f>
        <v>5000</v>
      </c>
      <c r="BX70" s="14">
        <f>VLOOKUP($A70,[2]Data!$A$1:$AH$15000,28,0)</f>
        <v>0</v>
      </c>
      <c r="BY70" s="14">
        <f>VLOOKUP($A70,[2]Data!$A$1:$AH$15000,24,0)</f>
        <v>7798</v>
      </c>
      <c r="BZ70" s="14">
        <f>VLOOKUP($A70,[2]Data!$A$1:$AH$15000,25,0)</f>
        <v>15000</v>
      </c>
      <c r="CA70" s="14">
        <f>VLOOKUP($A70,[2]Data!$A$1:$AH$15000,30,0)</f>
        <v>43631</v>
      </c>
      <c r="CB70" s="14">
        <f>VLOOKUP($A70,[2]Data!$A$1:$AH$15000,29,0)</f>
        <v>34815</v>
      </c>
      <c r="CD70" s="52">
        <f>VLOOKUP($A70,[4]Data!$A$1:$R$15000,2,0)</f>
        <v>895200</v>
      </c>
      <c r="CE70" s="14">
        <f>VLOOKUP($A70,[3]Data!$A$1:$K$15000,3,0)*$A$2</f>
        <v>2542400</v>
      </c>
      <c r="CF70" s="14">
        <f>VLOOKUP($A70,[3]Data!$A$1:$K$15000,7,0)*$A$2</f>
        <v>4900</v>
      </c>
      <c r="CG70" s="14">
        <f>VLOOKUP($A70,[3]Data!$A$1:$K$15000,8,0)*$A$2</f>
        <v>83400</v>
      </c>
      <c r="CH70" s="14">
        <f>VLOOKUP($A70,[3]Data!$A$1:$K$15000,2,0)*$A$2</f>
        <v>40300</v>
      </c>
      <c r="CJ70" s="14">
        <f>VLOOKUP($A70,[4]Data!$A$1:$R$15000,18,0)</f>
        <v>44622</v>
      </c>
      <c r="CK70" s="14">
        <f>VLOOKUP($A70,[4]Data!$A$1:$R$15000,3,0)</f>
        <v>330053</v>
      </c>
      <c r="CL70" s="14">
        <f>VLOOKUP($A70,[4]Data!$A$1:$R$15000,4,0)</f>
        <v>50180</v>
      </c>
      <c r="CM70" s="14">
        <f>VLOOKUP($A70,[3]Data!$A$1:$K$15000,10,0)*$A$2</f>
        <v>270200</v>
      </c>
      <c r="CN70" s="52">
        <f>VLOOKUP($A70,[1]Data!$A$1:$AN$15000,34,0)</f>
        <v>115122</v>
      </c>
      <c r="CO70" s="52">
        <f>VLOOKUP($A70,[1]Data!$A$1:$AN$15000,35,0)</f>
        <v>544160</v>
      </c>
      <c r="CP70" s="52">
        <f>VLOOKUP($A70,[1]Data!$A$1:$AN$15000,36,0)</f>
        <v>674478</v>
      </c>
      <c r="CQ70" s="52">
        <f>VLOOKUP($A70,[1]Data!$A$1:$AN$15000,37,0)</f>
        <v>203439</v>
      </c>
      <c r="CR70" s="52">
        <f>VLOOKUP($A70,[1]Data!$A$1:$AN$15000,38,0)</f>
        <v>141255</v>
      </c>
      <c r="CS70" s="52">
        <f>VLOOKUP($A70,[1]Data!$A$1:$AN$15000,39,0)</f>
        <v>3418</v>
      </c>
      <c r="CT70" s="52">
        <f>VLOOKUP($A70,[1]Data!$A$1:$AN$15000,40,0)</f>
        <v>196044</v>
      </c>
      <c r="CU70" s="52">
        <f>VLOOKUP($A70,[1]Data!$A$1:$BA$15000,41,0)</f>
        <v>0</v>
      </c>
      <c r="CV70" s="52">
        <f>VLOOKUP($A70,[1]Data!$A$1:$BA$15000,42,0)</f>
        <v>0</v>
      </c>
      <c r="CW70" s="52">
        <f>VLOOKUP($A70,[1]Data!$A$1:$BA$15000,43,0)</f>
        <v>10269</v>
      </c>
      <c r="CX70" s="52">
        <f>VLOOKUP($A70,[1]Data!$A$1:$BA$15000,44,0)</f>
        <v>35680</v>
      </c>
      <c r="CY70" s="52">
        <f>VLOOKUP($A70,[1]Data!$A$1:$BA$15000,45,0)</f>
        <v>53141</v>
      </c>
      <c r="CZ70" s="52">
        <f>VLOOKUP($A70,[1]Data!$A$1:$BA$15000,46,0)</f>
        <v>5352</v>
      </c>
      <c r="DA70" s="52">
        <f>VLOOKUP($A70,[1]Data!$A$1:$BA$15000,47,0)</f>
        <v>0</v>
      </c>
      <c r="DB70" s="52">
        <f>VLOOKUP($A70,[1]Data!$A$1:$BA$15000,48,0)</f>
        <v>61192</v>
      </c>
      <c r="DC70" s="52">
        <f>VLOOKUP($A70,[1]Data!$A$1:$BA$15000,53,0)</f>
        <v>-38057</v>
      </c>
      <c r="DD70" s="52">
        <f>VLOOKUP($A70,[4]Data!$A$1:$Z$15000,20,0)</f>
        <v>32615</v>
      </c>
      <c r="DE70" s="52">
        <f>VLOOKUP($A70,[4]Data!$A$1:$Z$15000,25,0)</f>
        <v>22400</v>
      </c>
      <c r="DF70" s="52">
        <f>VLOOKUP($A70,[4]Data!$A$1:$Z$15000,26,0)</f>
        <v>0</v>
      </c>
      <c r="DG70" s="52">
        <f>VLOOKUP($A70,[4]Data!$A$1:$Z$15000,21,0)</f>
        <v>0</v>
      </c>
      <c r="DH70" s="52">
        <f>VLOOKUP($A70,[4]Data!$A$1:$Z$15000,24,0)</f>
        <v>159015</v>
      </c>
      <c r="DI70" s="52">
        <f>VLOOKUP($A70,[7]Data!$A$1:$M$15000,4,0)</f>
        <v>438351</v>
      </c>
      <c r="DJ70" s="52">
        <f>VLOOKUP($A70,[7]Data!$A$1:$M$15000,12,0)</f>
        <v>19685</v>
      </c>
      <c r="DK70" s="52">
        <f>VLOOKUP($A70,[7]Data!$A$1:$M$15000,11,0)</f>
        <v>178240</v>
      </c>
      <c r="DL70" s="52">
        <f>VLOOKUP($A70,[7]Data!$A$1:$M$15000,5,0)</f>
        <v>133203</v>
      </c>
      <c r="DM70" s="52">
        <f>VLOOKUP($A70,[7]Data!$A$1:$M$15000,8,0)</f>
        <v>139209</v>
      </c>
      <c r="DN70" s="52">
        <f>VLOOKUP($A70,[7]Data!$A$1:$M$15000,6,0)</f>
        <v>7177</v>
      </c>
      <c r="DO70" s="52">
        <f>VLOOKUP($A70,[7]Data!$A$1:$M$15000,7,0)</f>
        <v>54473</v>
      </c>
      <c r="DP70" s="52">
        <f>VLOOKUP($A70,[7]Data!$A$1:$M$15000,9,0)</f>
        <v>10790</v>
      </c>
      <c r="DQ70" s="52">
        <f>VLOOKUP($A70,[7]Data!$A$1:$M$15000,3,0)</f>
        <v>0</v>
      </c>
      <c r="DR70" s="52">
        <f>VLOOKUP($A70,[7]Data!$A$1:$M$15000,10,0)</f>
        <v>204300</v>
      </c>
      <c r="DS70" s="52">
        <f>VLOOKUP($A70,[7]Data!$A$1:$M$15000,2,0)</f>
        <v>20069</v>
      </c>
      <c r="DT70" s="52">
        <f>VLOOKUP($A70,[7]Data!$A$1:$M$15000,13,0)</f>
        <v>0</v>
      </c>
      <c r="DU70" s="52">
        <f>VLOOKUP($A70,[8]data!$A$1:$M$15000,2,0)</f>
        <v>130466</v>
      </c>
      <c r="DV70" s="52">
        <f>VLOOKUP($A70,[8]data!$A$1:$M$15000,3,0)</f>
        <v>134309</v>
      </c>
      <c r="DW70" s="52">
        <f>VLOOKUP($A70,[8]data!$A$1:$M$15000,4,0)</f>
        <v>175865</v>
      </c>
      <c r="DX70" s="52">
        <f>VLOOKUP($A70,[8]data!$A$1:$M$15000,5,0)</f>
        <v>30098</v>
      </c>
      <c r="DY70" s="52">
        <f>VLOOKUP($A70,[8]data!$A$1:$M$15000,6,0)</f>
        <v>83745</v>
      </c>
      <c r="DZ70" s="52">
        <f>VLOOKUP($A70,[8]data!$A$1:$M$15000,7,0)</f>
        <v>96926</v>
      </c>
      <c r="EA70" s="52">
        <f>VLOOKUP($A70,[8]data!$A$1:$M$15000,8,0)</f>
        <v>78166</v>
      </c>
      <c r="EB70" s="52">
        <f>VLOOKUP($A70,[8]data!$A$1:$M$15000,9,0)</f>
        <v>395250</v>
      </c>
      <c r="EC70" s="52">
        <f>VLOOKUP($A70,[8]data!$A$1:$M$15000,10,0)</f>
        <v>46871</v>
      </c>
      <c r="ED70" s="52">
        <f>VLOOKUP($A70,[8]data!$A$1:$Q$15000,11,0)</f>
        <v>6336</v>
      </c>
      <c r="EE70" s="52">
        <f>VLOOKUP($A70,[8]data!$A$1:$Q$15000,12,0)</f>
        <v>212643</v>
      </c>
      <c r="EF70" s="52">
        <f>VLOOKUP($A70,[8]data!$A$1:$Q$15000,13,0)</f>
        <v>140000</v>
      </c>
      <c r="EG70" s="52">
        <f>VLOOKUP($A70,[8]data!$A$1:$Q$15000,14,0)</f>
        <v>23500</v>
      </c>
      <c r="EH70" s="52">
        <f>VLOOKUP($A70,[8]data!$A$1:$Q$15000,15,0)</f>
        <v>107000</v>
      </c>
      <c r="EI70" s="52">
        <f>VLOOKUP($A70,[8]data!$A$1:$Q$15000,17,0)</f>
        <v>0</v>
      </c>
      <c r="EJ70" s="52">
        <f>VLOOKUP($A70,[8]data!$A$1:$Q$15000,16,0)</f>
        <v>130682</v>
      </c>
      <c r="EK70" s="52">
        <f>VLOOKUP($A70,[9]data!$A$1:$Q$15000,3,0)</f>
        <v>270000</v>
      </c>
      <c r="EL70" s="52">
        <f>VLOOKUP($A70,[9]data!$A$1:$Q$15000,4,0)</f>
        <v>58000</v>
      </c>
      <c r="EM70" s="52">
        <f>VLOOKUP($A70,[9]data!$A$1:$Q$15000,2,0)</f>
        <v>18000</v>
      </c>
      <c r="EN70" s="52">
        <f>VLOOKUP($A70,[9]data!$A$1:$Q$15000,11,0)</f>
        <v>47000</v>
      </c>
      <c r="EO70" s="52">
        <f>VLOOKUP($A70,[9]data!$A$1:$Q$15000,12,0)</f>
        <v>20000</v>
      </c>
      <c r="ES70" s="52">
        <f>VLOOKUP($A70,[9]data!$A$1:$Q$15000,14,0)</f>
        <v>29000</v>
      </c>
      <c r="ET70" s="52">
        <f>VLOOKUP($A70,[9]data!$A$1:$Q$15000,13,0)</f>
        <v>0</v>
      </c>
      <c r="EU70" s="89">
        <f>VLOOKUP($A70,[4]Data!$A$1:$I$15000,8,0)</f>
        <v>177857</v>
      </c>
      <c r="EV70" s="1">
        <f>VLOOKUP($A70,[1]Data!$A$1:$BG$15000,59,0)</f>
        <v>118432</v>
      </c>
    </row>
    <row r="71" spans="1:152">
      <c r="A71" s="20">
        <v>36532</v>
      </c>
      <c r="B71" s="14">
        <f>VLOOKUP($A71,[1]Data!$A$1:$AG$15000,9,0)</f>
        <v>160696</v>
      </c>
      <c r="C71" s="14">
        <f>VLOOKUP($A71,[1]Data!$A$1:$AG$15000,10,0)</f>
        <v>337620</v>
      </c>
      <c r="D71" s="14">
        <f>VLOOKUP($A71,[1]Data!$A$1:$AG$15000,11,0)</f>
        <v>986906</v>
      </c>
      <c r="E71" s="14">
        <f>VLOOKUP($A71,[1]Data!$A$1:$AG$15000,12,0)</f>
        <v>539999</v>
      </c>
      <c r="F71" s="14">
        <f>VLOOKUP($A71,[2]Data!$A$1:$AF$15000,4,0)</f>
        <v>700313</v>
      </c>
      <c r="G71" s="14">
        <f>VLOOKUP($A71,[2]Data!$A$1:$AF$15000,2,0)</f>
        <v>25000</v>
      </c>
      <c r="H71" s="14">
        <f>VLOOKUP($A71,[2]Data!$A$1:$AF$15000,3,0)</f>
        <v>172658</v>
      </c>
      <c r="I71" s="14">
        <f>VLOOKUP($A71,[2]Data!$A$1:$AF$15000,6,0)</f>
        <v>11572</v>
      </c>
      <c r="J71" s="14">
        <f>VLOOKUP($A71,[3]Data!$A$1:$K$15000,4,0)*$A$2</f>
        <v>1755900</v>
      </c>
      <c r="K71" s="14">
        <f>VLOOKUP($A71,[3]Data!$A$1:$K$15000,6,0)*$A$2</f>
        <v>111200</v>
      </c>
      <c r="R71" s="14">
        <f>VLOOKUP($A71,[1]Data!$A$1:$AH$15000,4,0)</f>
        <v>2674973</v>
      </c>
      <c r="T71" s="14">
        <f>VLOOKUP($A71,[2]Data!$A$1:$AH$15000,34,0)</f>
        <v>636266</v>
      </c>
      <c r="V71" s="14">
        <f>VLOOKUP($A71,[2]Data!$A$1:$AH$15000,8,0)</f>
        <v>26247</v>
      </c>
      <c r="W71" s="14">
        <f>VLOOKUP($A71,[4]Data!$A$1:$AH$15000,19,0)</f>
        <v>35290</v>
      </c>
      <c r="X71" s="14">
        <f>VLOOKUP($A71,[2]Data!$A$1:$AH$15000,17,0)</f>
        <v>121057</v>
      </c>
      <c r="Y71" s="14">
        <f>VLOOKUP($A71,[1]Data!$A$1:$AH$15000,17,0)</f>
        <v>377390</v>
      </c>
      <c r="Z71" s="14">
        <f>VLOOKUP($A71,[2]Data!$A$1:$AH$15000,11,0)</f>
        <v>243442</v>
      </c>
      <c r="AA71" s="14">
        <f>VLOOKUP($A71,[1]Data!$A$1:$AH$15000,21,0)</f>
        <v>326912</v>
      </c>
      <c r="AB71" s="14">
        <f>VLOOKUP($A71,[2]Data!$A$1:$AH$15000,15,0)</f>
        <v>63651</v>
      </c>
      <c r="AC71" s="14">
        <f>VLOOKUP($A71,[1]Data!$A$1:$AH$15000,18,0)</f>
        <v>129577</v>
      </c>
      <c r="AD71" s="14">
        <f>VLOOKUP($A71,[2]Data!$A$1:$AH$15000,18,0)</f>
        <v>101515</v>
      </c>
      <c r="AE71" s="14">
        <f>VLOOKUP($A71,[1]Data!$A$1:$AH$15000,19,0)</f>
        <v>11276</v>
      </c>
      <c r="AF71" s="14">
        <f>VLOOKUP($A71,[2]Data!$A$1:$AH$15000,16,0)</f>
        <v>122625</v>
      </c>
      <c r="AG71" s="14">
        <f>VLOOKUP($A71,[1]Data!$A$1:$AH$15000,20,0)</f>
        <v>89844</v>
      </c>
      <c r="AH71" s="14">
        <f>VLOOKUP($A71,[2]Data!$A$1:$AH$15000,9,0)</f>
        <v>177350</v>
      </c>
      <c r="AI71" s="14">
        <f>VLOOKUP($A71,[1]Data!$A$1:$AH$15000,22,0)</f>
        <v>307316</v>
      </c>
      <c r="AJ71" s="14">
        <f>VLOOKUP($A71,[2]Data!$A$1:$AH$15000,10,0)</f>
        <v>68534</v>
      </c>
      <c r="AK71" s="14">
        <f>VLOOKUP($A71,[1]Data!$A$1:$AH$15000,23,0)</f>
        <v>44499</v>
      </c>
      <c r="AL71" s="14">
        <f>VLOOKUP($A71,[1]Data!$A$1:$AH$15000,24,0)</f>
        <v>869830</v>
      </c>
      <c r="AM71" s="14">
        <f>VLOOKUP($A71,[4]Data!$A$1:$R$15000,9,0)</f>
        <v>169121</v>
      </c>
      <c r="BA71" s="14">
        <f>VLOOKUP($A71,[1]Data!$A$1:$AH$15000,2,0)</f>
        <v>106595</v>
      </c>
      <c r="BC71" s="14">
        <f>VLOOKUP($A71,[2]Data!$A$1:$AH$15000,20,0)</f>
        <v>0</v>
      </c>
      <c r="BD71" s="14">
        <f>VLOOKUP($A71,[2]Data!$A$1:$AH$15000,21,0)</f>
        <v>35780</v>
      </c>
      <c r="BE71" s="14">
        <f>VLOOKUP($A71,[2]Data!$A$1:$AH$15000,22,0)</f>
        <v>0</v>
      </c>
      <c r="BF71" s="14">
        <f>VLOOKUP($A71,[2]Data!$A$1:$AH$15000,19,0)</f>
        <v>0</v>
      </c>
      <c r="BH71" s="14">
        <f>VLOOKUP($A71,[1]Data!$A$1:$AH$15000,3,0)</f>
        <v>425474</v>
      </c>
      <c r="BI71" s="14">
        <f>VLOOKUP($A71,[1]Data!$A$1:$AH$15000,7,0)</f>
        <v>1156936</v>
      </c>
      <c r="BJ71" s="14">
        <f>VLOOKUP($A71,[1]Data!$A$1:$AH$15000,8,0)</f>
        <v>0</v>
      </c>
      <c r="BR71" s="14">
        <f>VLOOKUP($A71,[1]Data!$A$1:$AH$15000,13,0)</f>
        <v>24187</v>
      </c>
      <c r="BS71" s="14">
        <f>VLOOKUP($A71,[1]Data!$A$1:$AH$15000,14,0)</f>
        <v>36745</v>
      </c>
      <c r="BT71" s="14">
        <f>VLOOKUP($A71,[1]Data!$A$1:$AH$15000,15,0)</f>
        <v>3562</v>
      </c>
      <c r="BU71" s="14">
        <f>VLOOKUP($A71,[1]Data!$A$1:$AH$15000,16,0)</f>
        <v>127468</v>
      </c>
      <c r="BW71" s="14">
        <f>VLOOKUP($A71,[2]Data!$A$1:$AH$15000,26,0)</f>
        <v>5000</v>
      </c>
      <c r="BX71" s="14">
        <f>VLOOKUP($A71,[2]Data!$A$1:$AH$15000,28,0)</f>
        <v>0</v>
      </c>
      <c r="BY71" s="14">
        <f>VLOOKUP($A71,[2]Data!$A$1:$AH$15000,24,0)</f>
        <v>0</v>
      </c>
      <c r="BZ71" s="14">
        <f>VLOOKUP($A71,[2]Data!$A$1:$AH$15000,25,0)</f>
        <v>9999</v>
      </c>
      <c r="CA71" s="14">
        <f>VLOOKUP($A71,[2]Data!$A$1:$AH$15000,30,0)</f>
        <v>25525</v>
      </c>
      <c r="CB71" s="14">
        <f>VLOOKUP($A71,[2]Data!$A$1:$AH$15000,29,0)</f>
        <v>30598</v>
      </c>
      <c r="CD71" s="52">
        <f>VLOOKUP($A71,[4]Data!$A$1:$R$15000,2,0)</f>
        <v>871807</v>
      </c>
      <c r="CE71" s="14">
        <f>VLOOKUP($A71,[3]Data!$A$1:$K$15000,3,0)*$A$2</f>
        <v>2537400</v>
      </c>
      <c r="CF71" s="14">
        <f>VLOOKUP($A71,[3]Data!$A$1:$K$15000,7,0)*$A$2</f>
        <v>14800</v>
      </c>
      <c r="CG71" s="14">
        <f>VLOOKUP($A71,[3]Data!$A$1:$K$15000,8,0)*$A$2</f>
        <v>83300</v>
      </c>
      <c r="CH71" s="14">
        <f>VLOOKUP($A71,[3]Data!$A$1:$K$15000,2,0)*$A$2</f>
        <v>35400</v>
      </c>
      <c r="CJ71" s="14">
        <f>VLOOKUP($A71,[4]Data!$A$1:$R$15000,18,0)</f>
        <v>59496</v>
      </c>
      <c r="CK71" s="14">
        <f>VLOOKUP($A71,[4]Data!$A$1:$R$15000,3,0)</f>
        <v>304306</v>
      </c>
      <c r="CL71" s="14">
        <f>VLOOKUP($A71,[4]Data!$A$1:$R$15000,4,0)</f>
        <v>48287</v>
      </c>
      <c r="CM71" s="14">
        <f>VLOOKUP($A71,[3]Data!$A$1:$K$15000,10,0)*$A$2</f>
        <v>247000</v>
      </c>
      <c r="CN71" s="52">
        <f>VLOOKUP($A71,[1]Data!$A$1:$AN$15000,34,0)</f>
        <v>113674</v>
      </c>
      <c r="CO71" s="52">
        <f>VLOOKUP($A71,[1]Data!$A$1:$AN$15000,35,0)</f>
        <v>551000</v>
      </c>
      <c r="CP71" s="52">
        <f>VLOOKUP($A71,[1]Data!$A$1:$AN$15000,36,0)</f>
        <v>675009</v>
      </c>
      <c r="CQ71" s="52">
        <f>VLOOKUP($A71,[1]Data!$A$1:$AN$15000,37,0)</f>
        <v>206225</v>
      </c>
      <c r="CR71" s="52">
        <f>VLOOKUP($A71,[1]Data!$A$1:$AN$15000,38,0)</f>
        <v>35422</v>
      </c>
      <c r="CS71" s="52">
        <f>VLOOKUP($A71,[1]Data!$A$1:$AN$15000,39,0)</f>
        <v>18211</v>
      </c>
      <c r="CT71" s="52">
        <f>VLOOKUP($A71,[1]Data!$A$1:$AN$15000,40,0)</f>
        <v>186077</v>
      </c>
      <c r="CU71" s="52">
        <f>VLOOKUP($A71,[1]Data!$A$1:$BA$15000,41,0)</f>
        <v>0</v>
      </c>
      <c r="CV71" s="52">
        <f>VLOOKUP($A71,[1]Data!$A$1:$BA$15000,42,0)</f>
        <v>0</v>
      </c>
      <c r="CW71" s="52">
        <f>VLOOKUP($A71,[1]Data!$A$1:$BA$15000,43,0)</f>
        <v>10269</v>
      </c>
      <c r="CX71" s="52">
        <f>VLOOKUP($A71,[1]Data!$A$1:$BA$15000,44,0)</f>
        <v>35720</v>
      </c>
      <c r="CY71" s="52">
        <f>VLOOKUP($A71,[1]Data!$A$1:$BA$15000,45,0)</f>
        <v>53141</v>
      </c>
      <c r="CZ71" s="52">
        <f>VLOOKUP($A71,[1]Data!$A$1:$BA$15000,46,0)</f>
        <v>5352</v>
      </c>
      <c r="DA71" s="52">
        <f>VLOOKUP($A71,[1]Data!$A$1:$BA$15000,47,0)</f>
        <v>0</v>
      </c>
      <c r="DB71" s="52">
        <f>VLOOKUP($A71,[1]Data!$A$1:$BA$15000,48,0)</f>
        <v>59566</v>
      </c>
      <c r="DC71" s="52">
        <f>VLOOKUP($A71,[1]Data!$A$1:$BA$15000,53,0)</f>
        <v>-37717</v>
      </c>
      <c r="DD71" s="52">
        <f>VLOOKUP($A71,[4]Data!$A$1:$Z$15000,20,0)</f>
        <v>36252</v>
      </c>
      <c r="DE71" s="52">
        <f>VLOOKUP($A71,[4]Data!$A$1:$Z$15000,25,0)</f>
        <v>23786</v>
      </c>
      <c r="DF71" s="52">
        <f>VLOOKUP($A71,[4]Data!$A$1:$Z$15000,26,0)</f>
        <v>0</v>
      </c>
      <c r="DG71" s="52">
        <f>VLOOKUP($A71,[4]Data!$A$1:$Z$15000,21,0)</f>
        <v>0</v>
      </c>
      <c r="DH71" s="52">
        <f>VLOOKUP($A71,[4]Data!$A$1:$Z$15000,24,0)</f>
        <v>152052</v>
      </c>
      <c r="DI71" s="52">
        <f>VLOOKUP($A71,[7]Data!$A$1:$M$15000,4,0)</f>
        <v>446547</v>
      </c>
      <c r="DJ71" s="52">
        <f>VLOOKUP($A71,[7]Data!$A$1:$M$15000,12,0)</f>
        <v>24582</v>
      </c>
      <c r="DK71" s="52">
        <f>VLOOKUP($A71,[7]Data!$A$1:$M$15000,11,0)</f>
        <v>155742</v>
      </c>
      <c r="DL71" s="52">
        <f>VLOOKUP($A71,[7]Data!$A$1:$M$15000,5,0)</f>
        <v>131720</v>
      </c>
      <c r="DM71" s="52">
        <f>VLOOKUP($A71,[7]Data!$A$1:$M$15000,8,0)</f>
        <v>139798</v>
      </c>
      <c r="DN71" s="52">
        <f>VLOOKUP($A71,[7]Data!$A$1:$M$15000,6,0)</f>
        <v>7177</v>
      </c>
      <c r="DO71" s="52">
        <f>VLOOKUP($A71,[7]Data!$A$1:$M$15000,7,0)</f>
        <v>54373</v>
      </c>
      <c r="DP71" s="52">
        <f>VLOOKUP($A71,[7]Data!$A$1:$M$15000,9,0)</f>
        <v>10728</v>
      </c>
      <c r="DQ71" s="52">
        <f>VLOOKUP($A71,[7]Data!$A$1:$M$15000,3,0)</f>
        <v>0</v>
      </c>
      <c r="DR71" s="52">
        <f>VLOOKUP($A71,[7]Data!$A$1:$M$15000,10,0)</f>
        <v>195576</v>
      </c>
      <c r="DS71" s="52">
        <f>VLOOKUP($A71,[7]Data!$A$1:$M$15000,2,0)</f>
        <v>21032</v>
      </c>
      <c r="DT71" s="52">
        <f>VLOOKUP($A71,[7]Data!$A$1:$M$15000,13,0)</f>
        <v>0</v>
      </c>
      <c r="DU71" s="52">
        <f>VLOOKUP($A71,[8]data!$A$1:$M$15000,2,0)</f>
        <v>130466</v>
      </c>
      <c r="DV71" s="52">
        <f>VLOOKUP($A71,[8]data!$A$1:$M$15000,3,0)</f>
        <v>140213</v>
      </c>
      <c r="DW71" s="52">
        <f>VLOOKUP($A71,[8]data!$A$1:$M$15000,4,0)</f>
        <v>168950</v>
      </c>
      <c r="DX71" s="52">
        <f>VLOOKUP($A71,[8]data!$A$1:$M$15000,5,0)</f>
        <v>20098</v>
      </c>
      <c r="DY71" s="52">
        <f>VLOOKUP($A71,[8]data!$A$1:$M$15000,6,0)</f>
        <v>92832</v>
      </c>
      <c r="DZ71" s="52">
        <f>VLOOKUP($A71,[8]data!$A$1:$M$15000,7,0)</f>
        <v>113879</v>
      </c>
      <c r="EA71" s="52">
        <f>VLOOKUP($A71,[8]data!$A$1:$M$15000,8,0)</f>
        <v>78166</v>
      </c>
      <c r="EB71" s="52">
        <f>VLOOKUP($A71,[8]data!$A$1:$M$15000,9,0)</f>
        <v>407801</v>
      </c>
      <c r="EC71" s="52">
        <f>VLOOKUP($A71,[8]data!$A$1:$M$15000,10,0)</f>
        <v>25435</v>
      </c>
      <c r="ED71" s="52">
        <f>VLOOKUP($A71,[8]data!$A$1:$Q$15000,11,0)</f>
        <v>6336</v>
      </c>
      <c r="EE71" s="52">
        <f>VLOOKUP($A71,[8]data!$A$1:$Q$15000,12,0)</f>
        <v>212770</v>
      </c>
      <c r="EF71" s="52">
        <f>VLOOKUP($A71,[8]data!$A$1:$Q$15000,13,0)</f>
        <v>140000</v>
      </c>
      <c r="EG71" s="52">
        <f>VLOOKUP($A71,[8]data!$A$1:$Q$15000,14,0)</f>
        <v>23500</v>
      </c>
      <c r="EH71" s="52">
        <f>VLOOKUP($A71,[8]data!$A$1:$Q$15000,15,0)</f>
        <v>107000</v>
      </c>
      <c r="EI71" s="52">
        <f>VLOOKUP($A71,[8]data!$A$1:$Q$15000,17,0)</f>
        <v>0</v>
      </c>
      <c r="EJ71" s="52">
        <f>VLOOKUP($A71,[8]data!$A$1:$Q$15000,16,0)</f>
        <v>130887</v>
      </c>
      <c r="EK71" s="52">
        <f>VLOOKUP($A71,[9]data!$A$1:$Q$15000,3,0)</f>
        <v>269000</v>
      </c>
      <c r="EL71" s="52">
        <f>VLOOKUP($A71,[9]data!$A$1:$Q$15000,4,0)</f>
        <v>58000</v>
      </c>
      <c r="EM71" s="52">
        <f>VLOOKUP($A71,[9]data!$A$1:$Q$15000,2,0)</f>
        <v>21000</v>
      </c>
      <c r="EN71" s="52">
        <f>VLOOKUP($A71,[9]data!$A$1:$Q$15000,11,0)</f>
        <v>44000</v>
      </c>
      <c r="EO71" s="52">
        <f>VLOOKUP($A71,[9]data!$A$1:$Q$15000,12,0)</f>
        <v>18000</v>
      </c>
      <c r="ES71" s="52">
        <f>VLOOKUP($A71,[9]data!$A$1:$Q$15000,14,0)</f>
        <v>30000</v>
      </c>
      <c r="ET71" s="52">
        <f>VLOOKUP($A71,[9]data!$A$1:$Q$15000,13,0)</f>
        <v>2000</v>
      </c>
      <c r="EU71" s="89">
        <f>VLOOKUP($A71,[4]Data!$A$1:$I$15000,8,0)</f>
        <v>159084</v>
      </c>
      <c r="EV71" s="1">
        <f>VLOOKUP($A71,[1]Data!$A$1:$BG$15000,59,0)</f>
        <v>128894</v>
      </c>
    </row>
    <row r="72" spans="1:152">
      <c r="A72" s="20">
        <v>36533</v>
      </c>
      <c r="B72" s="14">
        <f>VLOOKUP($A72,[1]Data!$A$1:$AG$15000,9,0)</f>
        <v>148940</v>
      </c>
      <c r="C72" s="14">
        <f>VLOOKUP($A72,[1]Data!$A$1:$AG$15000,10,0)</f>
        <v>346149</v>
      </c>
      <c r="D72" s="14">
        <f>VLOOKUP($A72,[1]Data!$A$1:$AG$15000,11,0)</f>
        <v>1119970</v>
      </c>
      <c r="E72" s="14">
        <f>VLOOKUP($A72,[1]Data!$A$1:$AG$15000,12,0)</f>
        <v>540536</v>
      </c>
      <c r="F72" s="14">
        <f>VLOOKUP($A72,[2]Data!$A$1:$AF$15000,4,0)</f>
        <v>721416</v>
      </c>
      <c r="G72" s="14">
        <f>VLOOKUP($A72,[2]Data!$A$1:$AF$15000,2,0)</f>
        <v>20000</v>
      </c>
      <c r="H72" s="14">
        <f>VLOOKUP($A72,[2]Data!$A$1:$AF$15000,3,0)</f>
        <v>177059</v>
      </c>
      <c r="I72" s="14">
        <f>VLOOKUP($A72,[2]Data!$A$1:$AF$15000,6,0)</f>
        <v>14572</v>
      </c>
      <c r="J72" s="14">
        <f>VLOOKUP($A72,[3]Data!$A$1:$K$15000,4,0)*$A$2</f>
        <v>1733900</v>
      </c>
      <c r="K72" s="14">
        <f>VLOOKUP($A72,[3]Data!$A$1:$K$15000,6,0)*$A$2</f>
        <v>103600</v>
      </c>
      <c r="R72" s="14">
        <f>VLOOKUP($A72,[1]Data!$A$1:$AH$15000,4,0)</f>
        <v>2663308</v>
      </c>
      <c r="T72" s="14">
        <f>VLOOKUP($A72,[2]Data!$A$1:$AH$15000,34,0)</f>
        <v>602808</v>
      </c>
      <c r="V72" s="14">
        <f>VLOOKUP($A72,[2]Data!$A$1:$AH$15000,8,0)</f>
        <v>26247</v>
      </c>
      <c r="W72" s="14">
        <f>VLOOKUP($A72,[4]Data!$A$1:$AH$15000,19,0)</f>
        <v>54519</v>
      </c>
      <c r="X72" s="14">
        <f>VLOOKUP($A72,[2]Data!$A$1:$AH$15000,17,0)</f>
        <v>124596</v>
      </c>
      <c r="Y72" s="14">
        <f>VLOOKUP($A72,[1]Data!$A$1:$AH$15000,17,0)</f>
        <v>361346</v>
      </c>
      <c r="Z72" s="14">
        <f>VLOOKUP($A72,[2]Data!$A$1:$AH$15000,11,0)</f>
        <v>245032</v>
      </c>
      <c r="AA72" s="14">
        <f>VLOOKUP($A72,[1]Data!$A$1:$AH$15000,21,0)</f>
        <v>331632</v>
      </c>
      <c r="AB72" s="14">
        <f>VLOOKUP($A72,[2]Data!$A$1:$AH$15000,15,0)</f>
        <v>63651</v>
      </c>
      <c r="AC72" s="14">
        <f>VLOOKUP($A72,[1]Data!$A$1:$AH$15000,18,0)</f>
        <v>131425</v>
      </c>
      <c r="AD72" s="14">
        <f>VLOOKUP($A72,[2]Data!$A$1:$AH$15000,18,0)</f>
        <v>107395</v>
      </c>
      <c r="AE72" s="14">
        <f>VLOOKUP($A72,[1]Data!$A$1:$AH$15000,19,0)</f>
        <v>11296</v>
      </c>
      <c r="AF72" s="14">
        <f>VLOOKUP($A72,[2]Data!$A$1:$AH$15000,16,0)</f>
        <v>107594</v>
      </c>
      <c r="AG72" s="14">
        <f>VLOOKUP($A72,[1]Data!$A$1:$AH$15000,20,0)</f>
        <v>105945</v>
      </c>
      <c r="AH72" s="14">
        <f>VLOOKUP($A72,[2]Data!$A$1:$AH$15000,9,0)</f>
        <v>140945</v>
      </c>
      <c r="AI72" s="14">
        <f>VLOOKUP($A72,[1]Data!$A$1:$AH$15000,22,0)</f>
        <v>335242</v>
      </c>
      <c r="AJ72" s="14">
        <f>VLOOKUP($A72,[2]Data!$A$1:$AH$15000,10,0)</f>
        <v>69345</v>
      </c>
      <c r="AK72" s="14">
        <f>VLOOKUP($A72,[1]Data!$A$1:$AH$15000,23,0)</f>
        <v>46264</v>
      </c>
      <c r="AL72" s="14">
        <f>VLOOKUP($A72,[1]Data!$A$1:$AH$15000,24,0)</f>
        <v>869401</v>
      </c>
      <c r="AM72" s="14">
        <f>VLOOKUP($A72,[4]Data!$A$1:$R$15000,9,0)</f>
        <v>121963</v>
      </c>
      <c r="BA72" s="14">
        <f>VLOOKUP($A72,[1]Data!$A$1:$AH$15000,2,0)</f>
        <v>93015</v>
      </c>
      <c r="BC72" s="14">
        <f>VLOOKUP($A72,[2]Data!$A$1:$AH$15000,20,0)</f>
        <v>0</v>
      </c>
      <c r="BD72" s="14">
        <f>VLOOKUP($A72,[2]Data!$A$1:$AH$15000,21,0)</f>
        <v>35770</v>
      </c>
      <c r="BE72" s="14">
        <f>VLOOKUP($A72,[2]Data!$A$1:$AH$15000,22,0)</f>
        <v>0</v>
      </c>
      <c r="BF72" s="14">
        <f>VLOOKUP($A72,[2]Data!$A$1:$AH$15000,19,0)</f>
        <v>0</v>
      </c>
      <c r="BH72" s="14">
        <f>VLOOKUP($A72,[1]Data!$A$1:$AH$15000,3,0)</f>
        <v>438629</v>
      </c>
      <c r="BI72" s="14">
        <f>VLOOKUP($A72,[1]Data!$A$1:$AH$15000,7,0)</f>
        <v>1177455</v>
      </c>
      <c r="BJ72" s="14">
        <f>VLOOKUP($A72,[1]Data!$A$1:$AH$15000,8,0)</f>
        <v>0</v>
      </c>
      <c r="BR72" s="14">
        <f>VLOOKUP($A72,[1]Data!$A$1:$AH$15000,13,0)</f>
        <v>53917</v>
      </c>
      <c r="BS72" s="14">
        <f>VLOOKUP($A72,[1]Data!$A$1:$AH$15000,14,0)</f>
        <v>29889</v>
      </c>
      <c r="BT72" s="14">
        <f>VLOOKUP($A72,[1]Data!$A$1:$AH$15000,15,0)</f>
        <v>19782</v>
      </c>
      <c r="BU72" s="14">
        <f>VLOOKUP($A72,[1]Data!$A$1:$AH$15000,16,0)</f>
        <v>126091</v>
      </c>
      <c r="BW72" s="14">
        <f>VLOOKUP($A72,[2]Data!$A$1:$AH$15000,26,0)</f>
        <v>22117</v>
      </c>
      <c r="BX72" s="14">
        <f>VLOOKUP($A72,[2]Data!$A$1:$AH$15000,28,0)</f>
        <v>0</v>
      </c>
      <c r="BY72" s="14">
        <f>VLOOKUP($A72,[2]Data!$A$1:$AH$15000,24,0)</f>
        <v>0</v>
      </c>
      <c r="BZ72" s="14">
        <f>VLOOKUP($A72,[2]Data!$A$1:$AH$15000,25,0)</f>
        <v>10000</v>
      </c>
      <c r="CA72" s="14">
        <f>VLOOKUP($A72,[2]Data!$A$1:$AH$15000,30,0)</f>
        <v>24057</v>
      </c>
      <c r="CB72" s="14">
        <f>VLOOKUP($A72,[2]Data!$A$1:$AH$15000,29,0)</f>
        <v>27698</v>
      </c>
      <c r="CD72" s="52">
        <f>VLOOKUP($A72,[4]Data!$A$1:$R$15000,2,0)</f>
        <v>884019</v>
      </c>
      <c r="CE72" s="14">
        <f>VLOOKUP($A72,[3]Data!$A$1:$K$15000,3,0)*$A$2</f>
        <v>2557600</v>
      </c>
      <c r="CF72" s="14">
        <f>VLOOKUP($A72,[3]Data!$A$1:$K$15000,7,0)*$A$2</f>
        <v>14800</v>
      </c>
      <c r="CG72" s="14">
        <f>VLOOKUP($A72,[3]Data!$A$1:$K$15000,8,0)*$A$2</f>
        <v>83300</v>
      </c>
      <c r="CH72" s="14">
        <f>VLOOKUP($A72,[3]Data!$A$1:$K$15000,2,0)*$A$2</f>
        <v>40300</v>
      </c>
      <c r="CJ72" s="14">
        <f>VLOOKUP($A72,[4]Data!$A$1:$R$15000,18,0)</f>
        <v>59449</v>
      </c>
      <c r="CK72" s="14">
        <f>VLOOKUP($A72,[4]Data!$A$1:$R$15000,3,0)</f>
        <v>318616</v>
      </c>
      <c r="CL72" s="14">
        <f>VLOOKUP($A72,[4]Data!$A$1:$R$15000,4,0)</f>
        <v>22314</v>
      </c>
      <c r="CM72" s="14">
        <f>VLOOKUP($A72,[3]Data!$A$1:$K$15000,10,0)*$A$2</f>
        <v>294600</v>
      </c>
      <c r="CN72" s="52">
        <f>VLOOKUP($A72,[1]Data!$A$1:$AN$15000,34,0)</f>
        <v>127806</v>
      </c>
      <c r="CO72" s="52">
        <f>VLOOKUP($A72,[1]Data!$A$1:$AN$15000,35,0)</f>
        <v>523866</v>
      </c>
      <c r="CP72" s="52">
        <f>VLOOKUP($A72,[1]Data!$A$1:$AN$15000,36,0)</f>
        <v>663723</v>
      </c>
      <c r="CQ72" s="52">
        <f>VLOOKUP($A72,[1]Data!$A$1:$AN$15000,37,0)</f>
        <v>181059</v>
      </c>
      <c r="CR72" s="52">
        <f>VLOOKUP($A72,[1]Data!$A$1:$AN$15000,38,0)</f>
        <v>48978</v>
      </c>
      <c r="CS72" s="52">
        <f>VLOOKUP($A72,[1]Data!$A$1:$AN$15000,39,0)</f>
        <v>25201</v>
      </c>
      <c r="CT72" s="52">
        <f>VLOOKUP($A72,[1]Data!$A$1:$AN$15000,40,0)</f>
        <v>193235</v>
      </c>
      <c r="CU72" s="52">
        <f>VLOOKUP($A72,[1]Data!$A$1:$BA$15000,41,0)</f>
        <v>0</v>
      </c>
      <c r="CV72" s="52">
        <f>VLOOKUP($A72,[1]Data!$A$1:$BA$15000,42,0)</f>
        <v>0</v>
      </c>
      <c r="CW72" s="52">
        <f>VLOOKUP($A72,[1]Data!$A$1:$BA$15000,43,0)</f>
        <v>10276</v>
      </c>
      <c r="CX72" s="52">
        <f>VLOOKUP($A72,[1]Data!$A$1:$BA$15000,44,0)</f>
        <v>35629</v>
      </c>
      <c r="CY72" s="52">
        <f>VLOOKUP($A72,[1]Data!$A$1:$BA$15000,45,0)</f>
        <v>53141</v>
      </c>
      <c r="CZ72" s="52">
        <f>VLOOKUP($A72,[1]Data!$A$1:$BA$15000,46,0)</f>
        <v>5352</v>
      </c>
      <c r="DA72" s="52">
        <f>VLOOKUP($A72,[1]Data!$A$1:$BA$15000,47,0)</f>
        <v>0</v>
      </c>
      <c r="DB72" s="52">
        <f>VLOOKUP($A72,[1]Data!$A$1:$BA$15000,48,0)</f>
        <v>48546</v>
      </c>
      <c r="DC72" s="52">
        <f>VLOOKUP($A72,[1]Data!$A$1:$BA$15000,53,0)</f>
        <v>-50076</v>
      </c>
      <c r="DD72" s="52">
        <f>VLOOKUP($A72,[4]Data!$A$1:$Z$15000,20,0)</f>
        <v>20244</v>
      </c>
      <c r="DE72" s="52">
        <f>VLOOKUP($A72,[4]Data!$A$1:$Z$15000,25,0)</f>
        <v>8400</v>
      </c>
      <c r="DF72" s="52">
        <f>VLOOKUP($A72,[4]Data!$A$1:$Z$15000,26,0)</f>
        <v>0</v>
      </c>
      <c r="DG72" s="52">
        <f>VLOOKUP($A72,[4]Data!$A$1:$Z$15000,21,0)</f>
        <v>0</v>
      </c>
      <c r="DH72" s="52">
        <f>VLOOKUP($A72,[4]Data!$A$1:$Z$15000,24,0)</f>
        <v>155513</v>
      </c>
      <c r="DI72" s="52">
        <f>VLOOKUP($A72,[7]Data!$A$1:$M$15000,4,0)</f>
        <v>446547</v>
      </c>
      <c r="DJ72" s="52">
        <f>VLOOKUP($A72,[7]Data!$A$1:$M$15000,12,0)</f>
        <v>24582</v>
      </c>
      <c r="DK72" s="52">
        <f>VLOOKUP($A72,[7]Data!$A$1:$M$15000,11,0)</f>
        <v>155742</v>
      </c>
      <c r="DL72" s="52">
        <f>VLOOKUP($A72,[7]Data!$A$1:$M$15000,5,0)</f>
        <v>131720</v>
      </c>
      <c r="DM72" s="52">
        <f>VLOOKUP($A72,[7]Data!$A$1:$M$15000,8,0)</f>
        <v>139798</v>
      </c>
      <c r="DN72" s="52">
        <f>VLOOKUP($A72,[7]Data!$A$1:$M$15000,6,0)</f>
        <v>7177</v>
      </c>
      <c r="DO72" s="52">
        <f>VLOOKUP($A72,[7]Data!$A$1:$M$15000,7,0)</f>
        <v>54373</v>
      </c>
      <c r="DP72" s="52">
        <f>VLOOKUP($A72,[7]Data!$A$1:$M$15000,9,0)</f>
        <v>10728</v>
      </c>
      <c r="DQ72" s="52">
        <f>VLOOKUP($A72,[7]Data!$A$1:$M$15000,3,0)</f>
        <v>0</v>
      </c>
      <c r="DR72" s="52">
        <f>VLOOKUP($A72,[7]Data!$A$1:$M$15000,10,0)</f>
        <v>195576</v>
      </c>
      <c r="DS72" s="52">
        <f>VLOOKUP($A72,[7]Data!$A$1:$M$15000,2,0)</f>
        <v>21032</v>
      </c>
      <c r="DT72" s="52">
        <f>VLOOKUP($A72,[7]Data!$A$1:$M$15000,13,0)</f>
        <v>0</v>
      </c>
      <c r="DU72" s="52">
        <f>VLOOKUP($A72,[8]data!$A$1:$M$15000,2,0)</f>
        <v>131100</v>
      </c>
      <c r="DV72" s="52">
        <f>VLOOKUP($A72,[8]data!$A$1:$M$15000,3,0)</f>
        <v>131362</v>
      </c>
      <c r="DW72" s="52">
        <f>VLOOKUP($A72,[8]data!$A$1:$M$15000,4,0)</f>
        <v>176225</v>
      </c>
      <c r="DX72" s="52">
        <f>VLOOKUP($A72,[8]data!$A$1:$M$15000,5,0)</f>
        <v>20098</v>
      </c>
      <c r="DY72" s="52">
        <f>VLOOKUP($A72,[8]data!$A$1:$M$15000,6,0)</f>
        <v>84832</v>
      </c>
      <c r="DZ72" s="52">
        <f>VLOOKUP($A72,[8]data!$A$1:$M$15000,7,0)</f>
        <v>113655</v>
      </c>
      <c r="EA72" s="52">
        <f>VLOOKUP($A72,[8]data!$A$1:$M$15000,8,0)</f>
        <v>78166</v>
      </c>
      <c r="EB72" s="52">
        <f>VLOOKUP($A72,[8]data!$A$1:$M$15000,9,0)</f>
        <v>408013</v>
      </c>
      <c r="EC72" s="52">
        <f>VLOOKUP($A72,[8]data!$A$1:$M$15000,10,0)</f>
        <v>32791</v>
      </c>
      <c r="ED72" s="52">
        <f>VLOOKUP($A72,[8]data!$A$1:$Q$15000,11,0)</f>
        <v>6336</v>
      </c>
      <c r="EE72" s="52">
        <f>VLOOKUP($A72,[8]data!$A$1:$Q$15000,12,0)</f>
        <v>218770</v>
      </c>
      <c r="EF72" s="52">
        <f>VLOOKUP($A72,[8]data!$A$1:$Q$15000,13,0)</f>
        <v>140000</v>
      </c>
      <c r="EG72" s="52">
        <f>VLOOKUP($A72,[8]data!$A$1:$Q$15000,14,0)</f>
        <v>23500</v>
      </c>
      <c r="EH72" s="52">
        <f>VLOOKUP($A72,[8]data!$A$1:$Q$15000,15,0)</f>
        <v>107000</v>
      </c>
      <c r="EI72" s="52">
        <f>VLOOKUP($A72,[8]data!$A$1:$Q$15000,17,0)</f>
        <v>19691</v>
      </c>
      <c r="EJ72" s="52">
        <f>VLOOKUP($A72,[8]data!$A$1:$Q$15000,16,0)</f>
        <v>132523</v>
      </c>
      <c r="EK72" s="52">
        <f>VLOOKUP($A72,[9]data!$A$1:$Q$15000,3,0)</f>
        <v>269000</v>
      </c>
      <c r="EL72" s="52">
        <f>VLOOKUP($A72,[9]data!$A$1:$Q$15000,4,0)</f>
        <v>58000</v>
      </c>
      <c r="EM72" s="52">
        <f>VLOOKUP($A72,[9]data!$A$1:$Q$15000,2,0)</f>
        <v>21000</v>
      </c>
      <c r="EN72" s="52">
        <f>VLOOKUP($A72,[9]data!$A$1:$Q$15000,11,0)</f>
        <v>44000</v>
      </c>
      <c r="EO72" s="52">
        <f>VLOOKUP($A72,[9]data!$A$1:$Q$15000,12,0)</f>
        <v>18000</v>
      </c>
      <c r="ES72" s="52">
        <f>VLOOKUP($A72,[9]data!$A$1:$Q$15000,14,0)</f>
        <v>30000</v>
      </c>
      <c r="ET72" s="52">
        <f>VLOOKUP($A72,[9]data!$A$1:$Q$15000,13,0)</f>
        <v>2000</v>
      </c>
      <c r="EU72" s="89">
        <f>VLOOKUP($A72,[4]Data!$A$1:$I$15000,8,0)</f>
        <v>149001</v>
      </c>
      <c r="EV72" s="1">
        <f>VLOOKUP($A72,[1]Data!$A$1:$BG$15000,59,0)</f>
        <v>134880</v>
      </c>
    </row>
    <row r="73" spans="1:152">
      <c r="A73" s="20">
        <v>36534</v>
      </c>
      <c r="B73" s="14">
        <f>VLOOKUP($A73,[1]Data!$A$1:$AG$15000,9,0)</f>
        <v>160696</v>
      </c>
      <c r="C73" s="14">
        <f>VLOOKUP($A73,[1]Data!$A$1:$AG$15000,10,0)</f>
        <v>337620</v>
      </c>
      <c r="D73" s="14">
        <f>VLOOKUP($A73,[1]Data!$A$1:$AG$15000,11,0)</f>
        <v>986906</v>
      </c>
      <c r="E73" s="14">
        <f>VLOOKUP($A73,[1]Data!$A$1:$AG$15000,12,0)</f>
        <v>539999</v>
      </c>
      <c r="F73" s="14">
        <f>VLOOKUP($A73,[2]Data!$A$1:$AF$15000,4,0)</f>
        <v>723839</v>
      </c>
      <c r="G73" s="14">
        <f>VLOOKUP($A73,[2]Data!$A$1:$AF$15000,2,0)</f>
        <v>20000</v>
      </c>
      <c r="H73" s="14">
        <f>VLOOKUP($A73,[2]Data!$A$1:$AF$15000,3,0)</f>
        <v>180316</v>
      </c>
      <c r="I73" s="14">
        <f>VLOOKUP($A73,[2]Data!$A$1:$AF$15000,6,0)</f>
        <v>24113</v>
      </c>
      <c r="J73" s="14">
        <f>VLOOKUP($A73,[3]Data!$A$1:$K$15000,4,0)*$A$2</f>
        <v>1740000</v>
      </c>
      <c r="K73" s="14">
        <f>VLOOKUP($A73,[3]Data!$A$1:$K$15000,6,0)*$A$2</f>
        <v>96300</v>
      </c>
      <c r="R73" s="14">
        <f>VLOOKUP($A73,[1]Data!$A$1:$AH$15000,4,0)</f>
        <v>2674973</v>
      </c>
      <c r="T73" s="14">
        <f>VLOOKUP($A73,[2]Data!$A$1:$AH$15000,34,0)</f>
        <v>633320</v>
      </c>
      <c r="V73" s="14">
        <f>VLOOKUP($A73,[2]Data!$A$1:$AH$15000,8,0)</f>
        <v>26247</v>
      </c>
      <c r="W73" s="14">
        <f>VLOOKUP($A73,[4]Data!$A$1:$AH$15000,19,0)</f>
        <v>56390</v>
      </c>
      <c r="X73" s="14">
        <f>VLOOKUP($A73,[2]Data!$A$1:$AH$15000,17,0)</f>
        <v>124644</v>
      </c>
      <c r="Y73" s="14">
        <f>VLOOKUP($A73,[1]Data!$A$1:$AH$15000,17,0)</f>
        <v>377390</v>
      </c>
      <c r="Z73" s="14">
        <f>VLOOKUP($A73,[2]Data!$A$1:$AH$15000,11,0)</f>
        <v>255303</v>
      </c>
      <c r="AA73" s="14">
        <f>VLOOKUP($A73,[1]Data!$A$1:$AH$15000,21,0)</f>
        <v>326912</v>
      </c>
      <c r="AB73" s="14">
        <f>VLOOKUP($A73,[2]Data!$A$1:$AH$15000,15,0)</f>
        <v>63651</v>
      </c>
      <c r="AC73" s="14">
        <f>VLOOKUP($A73,[1]Data!$A$1:$AH$15000,18,0)</f>
        <v>129577</v>
      </c>
      <c r="AD73" s="14">
        <f>VLOOKUP($A73,[2]Data!$A$1:$AH$15000,18,0)</f>
        <v>107336</v>
      </c>
      <c r="AE73" s="14">
        <f>VLOOKUP($A73,[1]Data!$A$1:$AH$15000,19,0)</f>
        <v>11276</v>
      </c>
      <c r="AF73" s="14">
        <f>VLOOKUP($A73,[2]Data!$A$1:$AH$15000,16,0)</f>
        <v>107594</v>
      </c>
      <c r="AG73" s="14">
        <f>VLOOKUP($A73,[1]Data!$A$1:$AH$15000,20,0)</f>
        <v>89844</v>
      </c>
      <c r="AH73" s="14">
        <f>VLOOKUP($A73,[2]Data!$A$1:$AH$15000,9,0)</f>
        <v>150948</v>
      </c>
      <c r="AI73" s="14">
        <f>VLOOKUP($A73,[1]Data!$A$1:$AH$15000,22,0)</f>
        <v>307316</v>
      </c>
      <c r="AJ73" s="14">
        <f>VLOOKUP($A73,[2]Data!$A$1:$AH$15000,10,0)</f>
        <v>69345</v>
      </c>
      <c r="AK73" s="14">
        <f>VLOOKUP($A73,[1]Data!$A$1:$AH$15000,23,0)</f>
        <v>44499</v>
      </c>
      <c r="AL73" s="14">
        <f>VLOOKUP($A73,[1]Data!$A$1:$AH$15000,24,0)</f>
        <v>869830</v>
      </c>
      <c r="AM73" s="14">
        <f>VLOOKUP($A73,[4]Data!$A$1:$R$15000,9,0)</f>
        <v>118145</v>
      </c>
      <c r="BA73" s="14">
        <f>VLOOKUP($A73,[1]Data!$A$1:$AH$15000,2,0)</f>
        <v>106595</v>
      </c>
      <c r="BC73" s="14">
        <f>VLOOKUP($A73,[2]Data!$A$1:$AH$15000,20,0)</f>
        <v>0</v>
      </c>
      <c r="BD73" s="14">
        <f>VLOOKUP($A73,[2]Data!$A$1:$AH$15000,21,0)</f>
        <v>33347</v>
      </c>
      <c r="BE73" s="14">
        <f>VLOOKUP($A73,[2]Data!$A$1:$AH$15000,22,0)</f>
        <v>0</v>
      </c>
      <c r="BF73" s="14">
        <f>VLOOKUP($A73,[2]Data!$A$1:$AH$15000,19,0)</f>
        <v>0</v>
      </c>
      <c r="BH73" s="14">
        <f>VLOOKUP($A73,[1]Data!$A$1:$AH$15000,3,0)</f>
        <v>425474</v>
      </c>
      <c r="BI73" s="14">
        <f>VLOOKUP($A73,[1]Data!$A$1:$AH$15000,7,0)</f>
        <v>1156936</v>
      </c>
      <c r="BJ73" s="14">
        <f>VLOOKUP($A73,[1]Data!$A$1:$AH$15000,8,0)</f>
        <v>0</v>
      </c>
      <c r="BR73" s="14">
        <f>VLOOKUP($A73,[1]Data!$A$1:$AH$15000,13,0)</f>
        <v>24187</v>
      </c>
      <c r="BS73" s="14">
        <f>VLOOKUP($A73,[1]Data!$A$1:$AH$15000,14,0)</f>
        <v>36745</v>
      </c>
      <c r="BT73" s="14">
        <f>VLOOKUP($A73,[1]Data!$A$1:$AH$15000,15,0)</f>
        <v>3562</v>
      </c>
      <c r="BU73" s="14">
        <f>VLOOKUP($A73,[1]Data!$A$1:$AH$15000,16,0)</f>
        <v>127468</v>
      </c>
      <c r="BW73" s="14">
        <f>VLOOKUP($A73,[2]Data!$A$1:$AH$15000,26,0)</f>
        <v>22117</v>
      </c>
      <c r="BX73" s="14">
        <f>VLOOKUP($A73,[2]Data!$A$1:$AH$15000,28,0)</f>
        <v>0</v>
      </c>
      <c r="BY73" s="14">
        <f>VLOOKUP($A73,[2]Data!$A$1:$AH$15000,24,0)</f>
        <v>0</v>
      </c>
      <c r="BZ73" s="14">
        <f>VLOOKUP($A73,[2]Data!$A$1:$AH$15000,25,0)</f>
        <v>10000</v>
      </c>
      <c r="CA73" s="14">
        <f>VLOOKUP($A73,[2]Data!$A$1:$AH$15000,30,0)</f>
        <v>24057</v>
      </c>
      <c r="CB73" s="14">
        <f>VLOOKUP($A73,[2]Data!$A$1:$AH$15000,29,0)</f>
        <v>27698</v>
      </c>
      <c r="CD73" s="52">
        <f>VLOOKUP($A73,[4]Data!$A$1:$R$15000,2,0)</f>
        <v>863087</v>
      </c>
      <c r="CE73" s="14">
        <f>VLOOKUP($A73,[3]Data!$A$1:$K$15000,3,0)*$A$2</f>
        <v>2557300</v>
      </c>
      <c r="CF73" s="14">
        <f>VLOOKUP($A73,[3]Data!$A$1:$K$15000,7,0)*$A$2</f>
        <v>14800</v>
      </c>
      <c r="CG73" s="14">
        <f>VLOOKUP($A73,[3]Data!$A$1:$K$15000,8,0)*$A$2</f>
        <v>83300</v>
      </c>
      <c r="CH73" s="14">
        <f>VLOOKUP($A73,[3]Data!$A$1:$K$15000,2,0)*$A$2</f>
        <v>40300</v>
      </c>
      <c r="CJ73" s="14">
        <f>VLOOKUP($A73,[4]Data!$A$1:$R$15000,18,0)</f>
        <v>59433</v>
      </c>
      <c r="CK73" s="14">
        <f>VLOOKUP($A73,[4]Data!$A$1:$R$15000,3,0)</f>
        <v>320552</v>
      </c>
      <c r="CL73" s="14">
        <f>VLOOKUP($A73,[4]Data!$A$1:$R$15000,4,0)</f>
        <v>21271</v>
      </c>
      <c r="CM73" s="14">
        <f>VLOOKUP($A73,[3]Data!$A$1:$K$15000,10,0)*$A$2</f>
        <v>297500</v>
      </c>
      <c r="CN73" s="52">
        <f>VLOOKUP($A73,[1]Data!$A$1:$AN$15000,34,0)</f>
        <v>113674</v>
      </c>
      <c r="CO73" s="52">
        <f>VLOOKUP($A73,[1]Data!$A$1:$AN$15000,35,0)</f>
        <v>551000</v>
      </c>
      <c r="CP73" s="52">
        <f>VLOOKUP($A73,[1]Data!$A$1:$AN$15000,36,0)</f>
        <v>675009</v>
      </c>
      <c r="CQ73" s="52">
        <f>VLOOKUP($A73,[1]Data!$A$1:$AN$15000,37,0)</f>
        <v>206225</v>
      </c>
      <c r="CR73" s="52">
        <f>VLOOKUP($A73,[1]Data!$A$1:$AN$15000,38,0)</f>
        <v>35422</v>
      </c>
      <c r="CS73" s="52">
        <f>VLOOKUP($A73,[1]Data!$A$1:$AN$15000,39,0)</f>
        <v>18211</v>
      </c>
      <c r="CT73" s="52">
        <f>VLOOKUP($A73,[1]Data!$A$1:$AN$15000,40,0)</f>
        <v>186077</v>
      </c>
      <c r="CU73" s="52">
        <f>VLOOKUP($A73,[1]Data!$A$1:$BA$15000,41,0)</f>
        <v>0</v>
      </c>
      <c r="CV73" s="52">
        <f>VLOOKUP($A73,[1]Data!$A$1:$BA$15000,42,0)</f>
        <v>0</v>
      </c>
      <c r="CW73" s="52">
        <f>VLOOKUP($A73,[1]Data!$A$1:$BA$15000,43,0)</f>
        <v>10269</v>
      </c>
      <c r="CX73" s="52">
        <f>VLOOKUP($A73,[1]Data!$A$1:$BA$15000,44,0)</f>
        <v>35720</v>
      </c>
      <c r="CY73" s="52">
        <f>VLOOKUP($A73,[1]Data!$A$1:$BA$15000,45,0)</f>
        <v>53141</v>
      </c>
      <c r="CZ73" s="52">
        <f>VLOOKUP($A73,[1]Data!$A$1:$BA$15000,46,0)</f>
        <v>5352</v>
      </c>
      <c r="DA73" s="52">
        <f>VLOOKUP($A73,[1]Data!$A$1:$BA$15000,47,0)</f>
        <v>0</v>
      </c>
      <c r="DB73" s="52">
        <f>VLOOKUP($A73,[1]Data!$A$1:$BA$15000,48,0)</f>
        <v>59566</v>
      </c>
      <c r="DC73" s="52">
        <f>VLOOKUP($A73,[1]Data!$A$1:$BA$15000,53,0)</f>
        <v>-37717</v>
      </c>
      <c r="DD73" s="52">
        <f>VLOOKUP($A73,[4]Data!$A$1:$Z$15000,20,0)</f>
        <v>20244</v>
      </c>
      <c r="DE73" s="52">
        <f>VLOOKUP($A73,[4]Data!$A$1:$Z$15000,25,0)</f>
        <v>5732</v>
      </c>
      <c r="DF73" s="52">
        <f>VLOOKUP($A73,[4]Data!$A$1:$Z$15000,26,0)</f>
        <v>0</v>
      </c>
      <c r="DG73" s="52">
        <f>VLOOKUP($A73,[4]Data!$A$1:$Z$15000,21,0)</f>
        <v>0</v>
      </c>
      <c r="DH73" s="52">
        <f>VLOOKUP($A73,[4]Data!$A$1:$Z$15000,24,0)</f>
        <v>156227</v>
      </c>
      <c r="DI73" s="52">
        <f>VLOOKUP($A73,[7]Data!$A$1:$M$15000,4,0)</f>
        <v>446547</v>
      </c>
      <c r="DJ73" s="52">
        <f>VLOOKUP($A73,[7]Data!$A$1:$M$15000,12,0)</f>
        <v>24582</v>
      </c>
      <c r="DK73" s="52">
        <f>VLOOKUP($A73,[7]Data!$A$1:$M$15000,11,0)</f>
        <v>155742</v>
      </c>
      <c r="DL73" s="52">
        <f>VLOOKUP($A73,[7]Data!$A$1:$M$15000,5,0)</f>
        <v>131720</v>
      </c>
      <c r="DM73" s="52">
        <f>VLOOKUP($A73,[7]Data!$A$1:$M$15000,8,0)</f>
        <v>139798</v>
      </c>
      <c r="DN73" s="52">
        <f>VLOOKUP($A73,[7]Data!$A$1:$M$15000,6,0)</f>
        <v>7177</v>
      </c>
      <c r="DO73" s="52">
        <f>VLOOKUP($A73,[7]Data!$A$1:$M$15000,7,0)</f>
        <v>54373</v>
      </c>
      <c r="DP73" s="52">
        <f>VLOOKUP($A73,[7]Data!$A$1:$M$15000,9,0)</f>
        <v>10728</v>
      </c>
      <c r="DQ73" s="52">
        <f>VLOOKUP($A73,[7]Data!$A$1:$M$15000,3,0)</f>
        <v>0</v>
      </c>
      <c r="DR73" s="52">
        <f>VLOOKUP($A73,[7]Data!$A$1:$M$15000,10,0)</f>
        <v>195576</v>
      </c>
      <c r="DS73" s="52">
        <f>VLOOKUP($A73,[7]Data!$A$1:$M$15000,2,0)</f>
        <v>21032</v>
      </c>
      <c r="DT73" s="52">
        <f>VLOOKUP($A73,[7]Data!$A$1:$M$15000,13,0)</f>
        <v>0</v>
      </c>
      <c r="DU73" s="52">
        <f>VLOOKUP($A73,[8]data!$A$1:$M$15000,2,0)</f>
        <v>131100</v>
      </c>
      <c r="DV73" s="52">
        <f>VLOOKUP($A73,[8]data!$A$1:$M$15000,3,0)</f>
        <v>131362</v>
      </c>
      <c r="DW73" s="52">
        <f>VLOOKUP($A73,[8]data!$A$1:$M$15000,4,0)</f>
        <v>176225</v>
      </c>
      <c r="DX73" s="52">
        <f>VLOOKUP($A73,[8]data!$A$1:$M$15000,5,0)</f>
        <v>20098</v>
      </c>
      <c r="DY73" s="52">
        <f>VLOOKUP($A73,[8]data!$A$1:$M$15000,6,0)</f>
        <v>84832</v>
      </c>
      <c r="DZ73" s="52">
        <f>VLOOKUP($A73,[8]data!$A$1:$M$15000,7,0)</f>
        <v>113655</v>
      </c>
      <c r="EA73" s="52">
        <f>VLOOKUP($A73,[8]data!$A$1:$M$15000,8,0)</f>
        <v>78166</v>
      </c>
      <c r="EB73" s="52">
        <f>VLOOKUP($A73,[8]data!$A$1:$M$15000,9,0)</f>
        <v>407865</v>
      </c>
      <c r="EC73" s="52">
        <f>VLOOKUP($A73,[8]data!$A$1:$M$15000,10,0)</f>
        <v>59849</v>
      </c>
      <c r="ED73" s="52">
        <f>VLOOKUP($A73,[8]data!$A$1:$Q$15000,11,0)</f>
        <v>6336</v>
      </c>
      <c r="EE73" s="52">
        <f>VLOOKUP($A73,[8]data!$A$1:$Q$15000,12,0)</f>
        <v>222210</v>
      </c>
      <c r="EF73" s="52">
        <f>VLOOKUP($A73,[8]data!$A$1:$Q$15000,13,0)</f>
        <v>140000</v>
      </c>
      <c r="EG73" s="52">
        <f>VLOOKUP($A73,[8]data!$A$1:$Q$15000,14,0)</f>
        <v>23500</v>
      </c>
      <c r="EH73" s="52">
        <f>VLOOKUP($A73,[8]data!$A$1:$Q$15000,15,0)</f>
        <v>107000</v>
      </c>
      <c r="EI73" s="52">
        <f>VLOOKUP($A73,[8]data!$A$1:$Q$15000,17,0)</f>
        <v>20806</v>
      </c>
      <c r="EJ73" s="52">
        <f>VLOOKUP($A73,[8]data!$A$1:$Q$15000,16,0)</f>
        <v>133314</v>
      </c>
      <c r="EK73" s="52">
        <f>VLOOKUP($A73,[9]data!$A$1:$Q$15000,3,0)</f>
        <v>269000</v>
      </c>
      <c r="EL73" s="52">
        <f>VLOOKUP($A73,[9]data!$A$1:$Q$15000,4,0)</f>
        <v>58000</v>
      </c>
      <c r="EM73" s="52">
        <f>VLOOKUP($A73,[9]data!$A$1:$Q$15000,2,0)</f>
        <v>21000</v>
      </c>
      <c r="EN73" s="52">
        <f>VLOOKUP($A73,[9]data!$A$1:$Q$15000,11,0)</f>
        <v>44000</v>
      </c>
      <c r="EO73" s="52">
        <f>VLOOKUP($A73,[9]data!$A$1:$Q$15000,12,0)</f>
        <v>18000</v>
      </c>
      <c r="ES73" s="52">
        <f>VLOOKUP($A73,[9]data!$A$1:$Q$15000,14,0)</f>
        <v>30000</v>
      </c>
      <c r="ET73" s="52">
        <f>VLOOKUP($A73,[9]data!$A$1:$Q$15000,13,0)</f>
        <v>2000</v>
      </c>
      <c r="EU73" s="89">
        <f>VLOOKUP($A73,[4]Data!$A$1:$I$15000,8,0)</f>
        <v>134458</v>
      </c>
      <c r="EV73" s="1">
        <f>VLOOKUP($A73,[1]Data!$A$1:$BG$15000,59,0)</f>
        <v>128894</v>
      </c>
    </row>
    <row r="74" spans="1:152">
      <c r="A74" s="20">
        <v>36535</v>
      </c>
      <c r="B74" s="14">
        <f>VLOOKUP($A74,[1]Data!$A$1:$AG$15000,9,0)</f>
        <v>147843</v>
      </c>
      <c r="C74" s="14">
        <f>VLOOKUP($A74,[1]Data!$A$1:$AG$15000,10,0)</f>
        <v>346019</v>
      </c>
      <c r="D74" s="14">
        <f>VLOOKUP($A74,[1]Data!$A$1:$AG$15000,11,0)</f>
        <v>1091910</v>
      </c>
      <c r="E74" s="14">
        <f>VLOOKUP($A74,[1]Data!$A$1:$AG$15000,12,0)</f>
        <v>539463</v>
      </c>
      <c r="F74" s="14">
        <f>VLOOKUP($A74,[2]Data!$A$1:$AF$15000,4,0)</f>
        <v>708426</v>
      </c>
      <c r="G74" s="14">
        <f>VLOOKUP($A74,[2]Data!$A$1:$AF$15000,2,0)</f>
        <v>50000</v>
      </c>
      <c r="H74" s="14">
        <f>VLOOKUP($A74,[2]Data!$A$1:$AF$15000,3,0)</f>
        <v>180557</v>
      </c>
      <c r="I74" s="14">
        <f>VLOOKUP($A74,[2]Data!$A$1:$AF$15000,6,0)</f>
        <v>20287</v>
      </c>
      <c r="J74" s="14">
        <f>VLOOKUP($A74,[3]Data!$A$1:$K$15000,4,0)*$A$2</f>
        <v>1748800</v>
      </c>
      <c r="K74" s="14">
        <f>VLOOKUP($A74,[3]Data!$A$1:$K$15000,6,0)*$A$2</f>
        <v>77900</v>
      </c>
      <c r="R74" s="14">
        <f>VLOOKUP($A74,[1]Data!$A$1:$AH$15000,4,0)</f>
        <v>2658082</v>
      </c>
      <c r="T74" s="14">
        <f>VLOOKUP($A74,[2]Data!$A$1:$AH$15000,34,0)</f>
        <v>612310</v>
      </c>
      <c r="V74" s="14">
        <f>VLOOKUP($A74,[2]Data!$A$1:$AH$15000,8,0)</f>
        <v>26247</v>
      </c>
      <c r="W74" s="14">
        <f>VLOOKUP($A74,[4]Data!$A$1:$AH$15000,19,0)</f>
        <v>56390</v>
      </c>
      <c r="X74" s="14">
        <f>VLOOKUP($A74,[2]Data!$A$1:$AH$15000,17,0)</f>
        <v>124644</v>
      </c>
      <c r="Y74" s="14">
        <f>VLOOKUP($A74,[1]Data!$A$1:$AH$15000,17,0)</f>
        <v>359066</v>
      </c>
      <c r="Z74" s="14">
        <f>VLOOKUP($A74,[2]Data!$A$1:$AH$15000,11,0)</f>
        <v>252287</v>
      </c>
      <c r="AA74" s="14">
        <f>VLOOKUP($A74,[1]Data!$A$1:$AH$15000,21,0)</f>
        <v>334383</v>
      </c>
      <c r="AB74" s="14">
        <f>VLOOKUP($A74,[2]Data!$A$1:$AH$15000,15,0)</f>
        <v>63651</v>
      </c>
      <c r="AC74" s="14">
        <f>VLOOKUP($A74,[1]Data!$A$1:$AH$15000,18,0)</f>
        <v>131924</v>
      </c>
      <c r="AD74" s="14">
        <f>VLOOKUP($A74,[2]Data!$A$1:$AH$15000,18,0)</f>
        <v>106704</v>
      </c>
      <c r="AE74" s="14">
        <f>VLOOKUP($A74,[1]Data!$A$1:$AH$15000,19,0)</f>
        <v>11738</v>
      </c>
      <c r="AF74" s="14">
        <f>VLOOKUP($A74,[2]Data!$A$1:$AH$15000,16,0)</f>
        <v>109599</v>
      </c>
      <c r="AG74" s="14">
        <f>VLOOKUP($A74,[1]Data!$A$1:$AH$15000,20,0)</f>
        <v>102874</v>
      </c>
      <c r="AH74" s="14">
        <f>VLOOKUP($A74,[2]Data!$A$1:$AH$15000,9,0)</f>
        <v>140948</v>
      </c>
      <c r="AI74" s="14">
        <f>VLOOKUP($A74,[1]Data!$A$1:$AH$15000,22,0)</f>
        <v>342031</v>
      </c>
      <c r="AJ74" s="14">
        <f>VLOOKUP($A74,[2]Data!$A$1:$AH$15000,10,0)</f>
        <v>69184</v>
      </c>
      <c r="AK74" s="14">
        <f>VLOOKUP($A74,[1]Data!$A$1:$AH$15000,23,0)</f>
        <v>47243</v>
      </c>
      <c r="AL74" s="14">
        <f>VLOOKUP($A74,[1]Data!$A$1:$AH$15000,24,0)</f>
        <v>844847</v>
      </c>
      <c r="AM74" s="14">
        <f>VLOOKUP($A74,[4]Data!$A$1:$R$15000,9,0)</f>
        <v>117568</v>
      </c>
      <c r="BA74" s="14">
        <f>VLOOKUP($A74,[1]Data!$A$1:$AH$15000,2,0)</f>
        <v>81697</v>
      </c>
      <c r="BC74" s="14">
        <f>VLOOKUP($A74,[2]Data!$A$1:$AH$15000,20,0)</f>
        <v>0</v>
      </c>
      <c r="BD74" s="14">
        <f>VLOOKUP($A74,[2]Data!$A$1:$AH$15000,21,0)</f>
        <v>35780</v>
      </c>
      <c r="BE74" s="14">
        <f>VLOOKUP($A74,[2]Data!$A$1:$AH$15000,22,0)</f>
        <v>0</v>
      </c>
      <c r="BF74" s="14">
        <f>VLOOKUP($A74,[2]Data!$A$1:$AH$15000,19,0)</f>
        <v>0</v>
      </c>
      <c r="BH74" s="14">
        <f>VLOOKUP($A74,[1]Data!$A$1:$AH$15000,3,0)</f>
        <v>452239</v>
      </c>
      <c r="BI74" s="14">
        <f>VLOOKUP($A74,[1]Data!$A$1:$AH$15000,7,0)</f>
        <v>1176805</v>
      </c>
      <c r="BJ74" s="14">
        <f>VLOOKUP($A74,[1]Data!$A$1:$AH$15000,8,0)</f>
        <v>0</v>
      </c>
      <c r="BR74" s="14">
        <f>VLOOKUP($A74,[1]Data!$A$1:$AH$15000,13,0)</f>
        <v>55980</v>
      </c>
      <c r="BS74" s="14">
        <f>VLOOKUP($A74,[1]Data!$A$1:$AH$15000,14,0)</f>
        <v>29889</v>
      </c>
      <c r="BT74" s="14">
        <f>VLOOKUP($A74,[1]Data!$A$1:$AH$15000,15,0)</f>
        <v>19782</v>
      </c>
      <c r="BU74" s="14">
        <f>VLOOKUP($A74,[1]Data!$A$1:$AH$15000,16,0)</f>
        <v>87431</v>
      </c>
      <c r="BW74" s="14">
        <f>VLOOKUP($A74,[2]Data!$A$1:$AH$15000,26,0)</f>
        <v>22117</v>
      </c>
      <c r="BX74" s="14">
        <f>VLOOKUP($A74,[2]Data!$A$1:$AH$15000,28,0)</f>
        <v>0</v>
      </c>
      <c r="BY74" s="14">
        <f>VLOOKUP($A74,[2]Data!$A$1:$AH$15000,24,0)</f>
        <v>0</v>
      </c>
      <c r="BZ74" s="14">
        <f>VLOOKUP($A74,[2]Data!$A$1:$AH$15000,25,0)</f>
        <v>10000</v>
      </c>
      <c r="CA74" s="14">
        <f>VLOOKUP($A74,[2]Data!$A$1:$AH$15000,30,0)</f>
        <v>24057</v>
      </c>
      <c r="CB74" s="14">
        <f>VLOOKUP($A74,[2]Data!$A$1:$AH$15000,29,0)</f>
        <v>27698</v>
      </c>
      <c r="CD74" s="52">
        <f>VLOOKUP($A74,[4]Data!$A$1:$R$15000,2,0)</f>
        <v>804615</v>
      </c>
      <c r="CE74" s="14">
        <f>VLOOKUP($A74,[3]Data!$A$1:$K$15000,3,0)*$A$2</f>
        <v>2557100</v>
      </c>
      <c r="CF74" s="14">
        <f>VLOOKUP($A74,[3]Data!$A$1:$K$15000,7,0)*$A$2</f>
        <v>19700</v>
      </c>
      <c r="CG74" s="14">
        <f>VLOOKUP($A74,[3]Data!$A$1:$K$15000,8,0)*$A$2</f>
        <v>83300</v>
      </c>
      <c r="CH74" s="14">
        <f>VLOOKUP($A74,[3]Data!$A$1:$K$15000,2,0)*$A$2</f>
        <v>40300</v>
      </c>
      <c r="CJ74" s="14">
        <f>VLOOKUP($A74,[4]Data!$A$1:$R$15000,18,0)</f>
        <v>59495</v>
      </c>
      <c r="CK74" s="14">
        <f>VLOOKUP($A74,[4]Data!$A$1:$R$15000,3,0)</f>
        <v>321339</v>
      </c>
      <c r="CL74" s="14">
        <f>VLOOKUP($A74,[4]Data!$A$1:$R$15000,4,0)</f>
        <v>20900</v>
      </c>
      <c r="CM74" s="14">
        <f>VLOOKUP($A74,[3]Data!$A$1:$K$15000,10,0)*$A$2</f>
        <v>298500</v>
      </c>
      <c r="CN74" s="52">
        <f>VLOOKUP($A74,[1]Data!$A$1:$AN$15000,34,0)</f>
        <v>127648</v>
      </c>
      <c r="CO74" s="52">
        <f>VLOOKUP($A74,[1]Data!$A$1:$AN$15000,35,0)</f>
        <v>522574</v>
      </c>
      <c r="CP74" s="52">
        <f>VLOOKUP($A74,[1]Data!$A$1:$AN$15000,36,0)</f>
        <v>660000</v>
      </c>
      <c r="CQ74" s="52">
        <f>VLOOKUP($A74,[1]Data!$A$1:$AN$15000,37,0)</f>
        <v>200174</v>
      </c>
      <c r="CR74" s="52">
        <f>VLOOKUP($A74,[1]Data!$A$1:$AN$15000,38,0)</f>
        <v>48978</v>
      </c>
      <c r="CS74" s="52">
        <f>VLOOKUP($A74,[1]Data!$A$1:$AN$15000,39,0)</f>
        <v>25201</v>
      </c>
      <c r="CT74" s="52">
        <f>VLOOKUP($A74,[1]Data!$A$1:$AN$15000,40,0)</f>
        <v>192929</v>
      </c>
      <c r="CU74" s="52">
        <f>VLOOKUP($A74,[1]Data!$A$1:$BA$15000,41,0)</f>
        <v>0</v>
      </c>
      <c r="CV74" s="52">
        <f>VLOOKUP($A74,[1]Data!$A$1:$BA$15000,42,0)</f>
        <v>0</v>
      </c>
      <c r="CW74" s="52">
        <f>VLOOKUP($A74,[1]Data!$A$1:$BA$15000,43,0)</f>
        <v>1041</v>
      </c>
      <c r="CX74" s="52">
        <f>VLOOKUP($A74,[1]Data!$A$1:$BA$15000,44,0)</f>
        <v>35654</v>
      </c>
      <c r="CY74" s="52">
        <f>VLOOKUP($A74,[1]Data!$A$1:$BA$15000,45,0)</f>
        <v>53141</v>
      </c>
      <c r="CZ74" s="52">
        <f>VLOOKUP($A74,[1]Data!$A$1:$BA$15000,46,0)</f>
        <v>5352</v>
      </c>
      <c r="DA74" s="52">
        <f>VLOOKUP($A74,[1]Data!$A$1:$BA$15000,47,0)</f>
        <v>0</v>
      </c>
      <c r="DB74" s="52">
        <f>VLOOKUP($A74,[1]Data!$A$1:$BA$15000,48,0)</f>
        <v>48636</v>
      </c>
      <c r="DC74" s="52">
        <f>VLOOKUP($A74,[1]Data!$A$1:$BA$15000,53,0)</f>
        <v>-38969</v>
      </c>
      <c r="DD74" s="52">
        <f>VLOOKUP($A74,[4]Data!$A$1:$Z$15000,20,0)</f>
        <v>20244</v>
      </c>
      <c r="DE74" s="52">
        <f>VLOOKUP($A74,[4]Data!$A$1:$Z$15000,25,0)</f>
        <v>4253</v>
      </c>
      <c r="DF74" s="52">
        <f>VLOOKUP($A74,[4]Data!$A$1:$Z$15000,26,0)</f>
        <v>0</v>
      </c>
      <c r="DG74" s="52">
        <f>VLOOKUP($A74,[4]Data!$A$1:$Z$15000,21,0)</f>
        <v>0</v>
      </c>
      <c r="DH74" s="52">
        <f>VLOOKUP($A74,[4]Data!$A$1:$Z$15000,24,0)</f>
        <v>157129</v>
      </c>
      <c r="DI74" s="52">
        <f>VLOOKUP($A74,[7]Data!$A$1:$M$15000,4,0)</f>
        <v>482775</v>
      </c>
      <c r="DJ74" s="52">
        <f>VLOOKUP($A74,[7]Data!$A$1:$M$15000,12,0)</f>
        <v>49164</v>
      </c>
      <c r="DK74" s="52">
        <f>VLOOKUP($A74,[7]Data!$A$1:$M$15000,11,0)</f>
        <v>145504</v>
      </c>
      <c r="DL74" s="52">
        <f>VLOOKUP($A74,[7]Data!$A$1:$M$15000,5,0)</f>
        <v>131840</v>
      </c>
      <c r="DM74" s="52">
        <f>VLOOKUP($A74,[7]Data!$A$1:$M$15000,8,0)</f>
        <v>167919</v>
      </c>
      <c r="DN74" s="52">
        <f>VLOOKUP($A74,[7]Data!$A$1:$M$15000,6,0)</f>
        <v>7177</v>
      </c>
      <c r="DO74" s="52">
        <f>VLOOKUP($A74,[7]Data!$A$1:$M$15000,7,0)</f>
        <v>53826</v>
      </c>
      <c r="DP74" s="52">
        <f>VLOOKUP($A74,[7]Data!$A$1:$M$15000,9,0)</f>
        <v>10414</v>
      </c>
      <c r="DQ74" s="52">
        <f>VLOOKUP($A74,[7]Data!$A$1:$M$15000,3,0)</f>
        <v>0</v>
      </c>
      <c r="DR74" s="52">
        <f>VLOOKUP($A74,[7]Data!$A$1:$M$15000,10,0)</f>
        <v>194198</v>
      </c>
      <c r="DS74" s="52">
        <f>VLOOKUP($A74,[7]Data!$A$1:$M$15000,2,0)</f>
        <v>21032</v>
      </c>
      <c r="DT74" s="52">
        <f>VLOOKUP($A74,[7]Data!$A$1:$M$15000,13,0)</f>
        <v>0</v>
      </c>
      <c r="DU74" s="52">
        <f>VLOOKUP($A74,[8]data!$A$1:$M$15000,2,0)</f>
        <v>131100</v>
      </c>
      <c r="DV74" s="52">
        <f>VLOOKUP($A74,[8]data!$A$1:$M$15000,3,0)</f>
        <v>131362</v>
      </c>
      <c r="DW74" s="52">
        <f>VLOOKUP($A74,[8]data!$A$1:$M$15000,4,0)</f>
        <v>176225</v>
      </c>
      <c r="DX74" s="52">
        <f>VLOOKUP($A74,[8]data!$A$1:$M$15000,5,0)</f>
        <v>20098</v>
      </c>
      <c r="DY74" s="52">
        <f>VLOOKUP($A74,[8]data!$A$1:$M$15000,6,0)</f>
        <v>84832</v>
      </c>
      <c r="DZ74" s="52">
        <f>VLOOKUP($A74,[8]data!$A$1:$M$15000,7,0)</f>
        <v>114701</v>
      </c>
      <c r="EA74" s="52">
        <f>VLOOKUP($A74,[8]data!$A$1:$M$15000,8,0)</f>
        <v>78166</v>
      </c>
      <c r="EB74" s="52">
        <f>VLOOKUP($A74,[8]data!$A$1:$M$15000,9,0)</f>
        <v>407803</v>
      </c>
      <c r="EC74" s="52">
        <f>VLOOKUP($A74,[8]data!$A$1:$M$15000,10,0)</f>
        <v>58684</v>
      </c>
      <c r="ED74" s="52">
        <f>VLOOKUP($A74,[8]data!$A$1:$Q$15000,11,0)</f>
        <v>6336</v>
      </c>
      <c r="EE74" s="52">
        <f>VLOOKUP($A74,[8]data!$A$1:$Q$15000,12,0)</f>
        <v>223289</v>
      </c>
      <c r="EF74" s="52">
        <f>VLOOKUP($A74,[8]data!$A$1:$Q$15000,13,0)</f>
        <v>140000</v>
      </c>
      <c r="EG74" s="52">
        <f>VLOOKUP($A74,[8]data!$A$1:$Q$15000,14,0)</f>
        <v>23500</v>
      </c>
      <c r="EH74" s="52">
        <f>VLOOKUP($A74,[8]data!$A$1:$Q$15000,15,0)</f>
        <v>107000</v>
      </c>
      <c r="EI74" s="52">
        <f>VLOOKUP($A74,[8]data!$A$1:$Q$15000,17,0)</f>
        <v>20814</v>
      </c>
      <c r="EJ74" s="52">
        <f>VLOOKUP($A74,[8]data!$A$1:$Q$15000,16,0)</f>
        <v>132486</v>
      </c>
      <c r="EK74" s="52">
        <f>VLOOKUP($A74,[9]data!$A$1:$Q$15000,3,0)</f>
        <v>270000</v>
      </c>
      <c r="EL74" s="52">
        <f>VLOOKUP($A74,[9]data!$A$1:$Q$15000,4,0)</f>
        <v>58000</v>
      </c>
      <c r="EM74" s="52">
        <f>VLOOKUP($A74,[9]data!$A$1:$Q$15000,2,0)</f>
        <v>23000</v>
      </c>
      <c r="EN74" s="52">
        <f>VLOOKUP($A74,[9]data!$A$1:$Q$15000,11,0)</f>
        <v>46000</v>
      </c>
      <c r="EO74" s="52">
        <f>VLOOKUP($A74,[9]data!$A$1:$Q$15000,12,0)</f>
        <v>13000</v>
      </c>
      <c r="ES74" s="52">
        <f>VLOOKUP($A74,[9]data!$A$1:$Q$15000,14,0)</f>
        <v>41000</v>
      </c>
      <c r="ET74" s="52">
        <f>VLOOKUP($A74,[9]data!$A$1:$Q$15000,13,0)</f>
        <v>6000</v>
      </c>
      <c r="EU74" s="89">
        <f>VLOOKUP($A74,[4]Data!$A$1:$I$15000,8,0)</f>
        <v>128284</v>
      </c>
      <c r="EV74" s="1">
        <f>VLOOKUP($A74,[1]Data!$A$1:$BG$15000,59,0)</f>
        <v>178293</v>
      </c>
    </row>
    <row r="75" spans="1:152">
      <c r="A75" s="20">
        <v>36536</v>
      </c>
      <c r="B75" s="14">
        <f>VLOOKUP($A75,[1]Data!$A$1:$AG$15000,9,0)</f>
        <v>158874</v>
      </c>
      <c r="C75" s="14">
        <f>VLOOKUP($A75,[1]Data!$A$1:$AG$15000,10,0)</f>
        <v>339210</v>
      </c>
      <c r="D75" s="14">
        <f>VLOOKUP($A75,[1]Data!$A$1:$AG$15000,11,0)</f>
        <v>1170029</v>
      </c>
      <c r="E75" s="14">
        <f>VLOOKUP($A75,[1]Data!$A$1:$AG$15000,12,0)</f>
        <v>539999</v>
      </c>
      <c r="F75" s="14">
        <f>VLOOKUP($A75,[2]Data!$A$1:$AF$15000,4,0)</f>
        <v>736327</v>
      </c>
      <c r="G75" s="14">
        <f>VLOOKUP($A75,[2]Data!$A$1:$AF$15000,2,0)</f>
        <v>20000</v>
      </c>
      <c r="H75" s="14">
        <f>VLOOKUP($A75,[2]Data!$A$1:$AF$15000,3,0)</f>
        <v>180557</v>
      </c>
      <c r="I75" s="14">
        <f>VLOOKUP($A75,[2]Data!$A$1:$AF$15000,6,0)</f>
        <v>11572</v>
      </c>
      <c r="J75" s="14">
        <f>VLOOKUP($A75,[3]Data!$A$1:$K$15000,4,0)*$A$2</f>
        <v>1740700</v>
      </c>
      <c r="K75" s="14">
        <f>VLOOKUP($A75,[3]Data!$A$1:$K$15000,6,0)*$A$2</f>
        <v>92800</v>
      </c>
      <c r="R75" s="14">
        <f>VLOOKUP($A75,[1]Data!$A$1:$AH$15000,4,0)</f>
        <v>2637116</v>
      </c>
      <c r="T75" s="14">
        <f>VLOOKUP($A75,[2]Data!$A$1:$AH$15000,34,0)</f>
        <v>640084</v>
      </c>
      <c r="V75" s="14">
        <f>VLOOKUP($A75,[2]Data!$A$1:$AH$15000,8,0)</f>
        <v>26247</v>
      </c>
      <c r="W75" s="14">
        <f>VLOOKUP($A75,[4]Data!$A$1:$AH$15000,19,0)</f>
        <v>55122</v>
      </c>
      <c r="X75" s="14">
        <f>VLOOKUP($A75,[2]Data!$A$1:$AH$15000,17,0)</f>
        <v>130988</v>
      </c>
      <c r="Y75" s="14">
        <f>VLOOKUP($A75,[1]Data!$A$1:$AH$15000,17,0)</f>
        <v>355652</v>
      </c>
      <c r="Z75" s="14">
        <f>VLOOKUP($A75,[2]Data!$A$1:$AH$15000,11,0)</f>
        <v>244462</v>
      </c>
      <c r="AA75" s="14">
        <f>VLOOKUP($A75,[1]Data!$A$1:$AH$15000,21,0)</f>
        <v>326043</v>
      </c>
      <c r="AB75" s="14">
        <f>VLOOKUP($A75,[2]Data!$A$1:$AH$15000,15,0)</f>
        <v>63651</v>
      </c>
      <c r="AC75" s="14">
        <f>VLOOKUP($A75,[1]Data!$A$1:$AH$15000,18,0)</f>
        <v>130450</v>
      </c>
      <c r="AD75" s="14">
        <f>VLOOKUP($A75,[2]Data!$A$1:$AH$15000,18,0)</f>
        <v>102444</v>
      </c>
      <c r="AE75" s="14">
        <f>VLOOKUP($A75,[1]Data!$A$1:$AH$15000,19,0)</f>
        <v>10147</v>
      </c>
      <c r="AF75" s="14">
        <f>VLOOKUP($A75,[2]Data!$A$1:$AH$15000,16,0)</f>
        <v>107594</v>
      </c>
      <c r="AG75" s="14">
        <f>VLOOKUP($A75,[1]Data!$A$1:$AH$15000,20,0)</f>
        <v>106046</v>
      </c>
      <c r="AH75" s="14">
        <f>VLOOKUP($A75,[2]Data!$A$1:$AH$15000,9,0)</f>
        <v>161205</v>
      </c>
      <c r="AI75" s="14">
        <f>VLOOKUP($A75,[1]Data!$A$1:$AH$15000,22,0)</f>
        <v>338511</v>
      </c>
      <c r="AJ75" s="14">
        <f>VLOOKUP($A75,[2]Data!$A$1:$AH$15000,10,0)</f>
        <v>69184</v>
      </c>
      <c r="AK75" s="14">
        <f>VLOOKUP($A75,[1]Data!$A$1:$AH$15000,23,0)</f>
        <v>45786</v>
      </c>
      <c r="AL75" s="14">
        <f>VLOOKUP($A75,[1]Data!$A$1:$AH$15000,24,0)</f>
        <v>844015</v>
      </c>
      <c r="AM75" s="14">
        <f>VLOOKUP($A75,[4]Data!$A$1:$R$15000,9,0)</f>
        <v>121747</v>
      </c>
      <c r="BA75" s="14">
        <f>VLOOKUP($A75,[1]Data!$A$1:$AH$15000,2,0)</f>
        <v>100357</v>
      </c>
      <c r="BC75" s="14">
        <f>VLOOKUP($A75,[2]Data!$A$1:$AH$15000,20,0)</f>
        <v>0</v>
      </c>
      <c r="BD75" s="14">
        <f>VLOOKUP($A75,[2]Data!$A$1:$AH$15000,21,0)</f>
        <v>35780</v>
      </c>
      <c r="BE75" s="14">
        <f>VLOOKUP($A75,[2]Data!$A$1:$AH$15000,22,0)</f>
        <v>0</v>
      </c>
      <c r="BF75" s="14">
        <f>VLOOKUP($A75,[2]Data!$A$1:$AH$15000,19,0)</f>
        <v>0</v>
      </c>
      <c r="BH75" s="14">
        <f>VLOOKUP($A75,[1]Data!$A$1:$AH$15000,3,0)</f>
        <v>324998</v>
      </c>
      <c r="BI75" s="14">
        <f>VLOOKUP($A75,[1]Data!$A$1:$AH$15000,7,0)</f>
        <v>1199337</v>
      </c>
      <c r="BJ75" s="14">
        <f>VLOOKUP($A75,[1]Data!$A$1:$AH$15000,8,0)</f>
        <v>0</v>
      </c>
      <c r="BR75" s="14">
        <f>VLOOKUP($A75,[1]Data!$A$1:$AH$15000,13,0)</f>
        <v>29773</v>
      </c>
      <c r="BS75" s="14">
        <f>VLOOKUP($A75,[1]Data!$A$1:$AH$15000,14,0)</f>
        <v>28909</v>
      </c>
      <c r="BT75" s="14">
        <f>VLOOKUP($A75,[1]Data!$A$1:$AH$15000,15,0)</f>
        <v>17918</v>
      </c>
      <c r="BU75" s="14">
        <f>VLOOKUP($A75,[1]Data!$A$1:$AH$15000,16,0)</f>
        <v>81438</v>
      </c>
      <c r="BW75" s="14">
        <f>VLOOKUP($A75,[2]Data!$A$1:$AH$15000,26,0)</f>
        <v>0</v>
      </c>
      <c r="BX75" s="14">
        <f>VLOOKUP($A75,[2]Data!$A$1:$AH$15000,28,0)</f>
        <v>0</v>
      </c>
      <c r="BY75" s="14">
        <f>VLOOKUP($A75,[2]Data!$A$1:$AH$15000,24,0)</f>
        <v>0</v>
      </c>
      <c r="BZ75" s="14">
        <f>VLOOKUP($A75,[2]Data!$A$1:$AH$15000,25,0)</f>
        <v>25000</v>
      </c>
      <c r="CA75" s="14">
        <f>VLOOKUP($A75,[2]Data!$A$1:$AH$15000,30,0)</f>
        <v>27215</v>
      </c>
      <c r="CB75" s="14">
        <f>VLOOKUP($A75,[2]Data!$A$1:$AH$15000,29,0)</f>
        <v>15315</v>
      </c>
      <c r="CD75" s="52">
        <f>VLOOKUP($A75,[4]Data!$A$1:$R$15000,2,0)</f>
        <v>819714</v>
      </c>
      <c r="CE75" s="14">
        <f>VLOOKUP($A75,[3]Data!$A$1:$K$15000,3,0)*$A$2</f>
        <v>2555800</v>
      </c>
      <c r="CF75" s="14">
        <f>VLOOKUP($A75,[3]Data!$A$1:$K$15000,7,0)*$A$2</f>
        <v>9800</v>
      </c>
      <c r="CG75" s="14">
        <f>VLOOKUP($A75,[3]Data!$A$1:$K$15000,8,0)*$A$2</f>
        <v>83300</v>
      </c>
      <c r="CH75" s="14">
        <f>VLOOKUP($A75,[3]Data!$A$1:$K$15000,2,0)*$A$2</f>
        <v>40300</v>
      </c>
      <c r="CJ75" s="14">
        <f>VLOOKUP($A75,[4]Data!$A$1:$R$15000,18,0)</f>
        <v>69411</v>
      </c>
      <c r="CK75" s="14">
        <f>VLOOKUP($A75,[4]Data!$A$1:$R$15000,3,0)</f>
        <v>330891</v>
      </c>
      <c r="CL75" s="14">
        <f>VLOOKUP($A75,[4]Data!$A$1:$R$15000,4,0)</f>
        <v>38456</v>
      </c>
      <c r="CM75" s="14">
        <f>VLOOKUP($A75,[3]Data!$A$1:$K$15000,10,0)*$A$2</f>
        <v>296000</v>
      </c>
      <c r="CN75" s="52">
        <f>VLOOKUP($A75,[1]Data!$A$1:$AN$15000,34,0)</f>
        <v>126681</v>
      </c>
      <c r="CO75" s="52">
        <f>VLOOKUP($A75,[1]Data!$A$1:$AN$15000,35,0)</f>
        <v>511950</v>
      </c>
      <c r="CP75" s="52">
        <f>VLOOKUP($A75,[1]Data!$A$1:$AN$15000,36,0)</f>
        <v>650777</v>
      </c>
      <c r="CQ75" s="52">
        <f>VLOOKUP($A75,[1]Data!$A$1:$AN$15000,37,0)</f>
        <v>207575</v>
      </c>
      <c r="CR75" s="52">
        <f>VLOOKUP($A75,[1]Data!$A$1:$AN$15000,38,0)</f>
        <v>43108</v>
      </c>
      <c r="CS75" s="52">
        <f>VLOOKUP($A75,[1]Data!$A$1:$AN$15000,39,0)</f>
        <v>20928</v>
      </c>
      <c r="CT75" s="52">
        <f>VLOOKUP($A75,[1]Data!$A$1:$AN$15000,40,0)</f>
        <v>201485</v>
      </c>
      <c r="CU75" s="52">
        <f>VLOOKUP($A75,[1]Data!$A$1:$BA$15000,41,0)</f>
        <v>0</v>
      </c>
      <c r="CV75" s="52">
        <f>VLOOKUP($A75,[1]Data!$A$1:$BA$15000,42,0)</f>
        <v>0</v>
      </c>
      <c r="CW75" s="52">
        <f>VLOOKUP($A75,[1]Data!$A$1:$BA$15000,43,0)</f>
        <v>10269</v>
      </c>
      <c r="CX75" s="52">
        <f>VLOOKUP($A75,[1]Data!$A$1:$BA$15000,44,0)</f>
        <v>36664</v>
      </c>
      <c r="CY75" s="52">
        <f>VLOOKUP($A75,[1]Data!$A$1:$BA$15000,45,0)</f>
        <v>53141</v>
      </c>
      <c r="CZ75" s="52">
        <f>VLOOKUP($A75,[1]Data!$A$1:$BA$15000,46,0)</f>
        <v>6335</v>
      </c>
      <c r="DA75" s="52">
        <f>VLOOKUP($A75,[1]Data!$A$1:$BA$15000,47,0)</f>
        <v>0</v>
      </c>
      <c r="DB75" s="52">
        <f>VLOOKUP($A75,[1]Data!$A$1:$BA$15000,48,0)</f>
        <v>43395</v>
      </c>
      <c r="DC75" s="52">
        <f>VLOOKUP($A75,[1]Data!$A$1:$BA$15000,53,0)</f>
        <v>-31908</v>
      </c>
      <c r="DD75" s="52">
        <f>VLOOKUP($A75,[4]Data!$A$1:$Z$15000,20,0)</f>
        <v>17895</v>
      </c>
      <c r="DE75" s="52">
        <f>VLOOKUP($A75,[4]Data!$A$1:$Z$15000,25,0)</f>
        <v>9900</v>
      </c>
      <c r="DF75" s="52">
        <f>VLOOKUP($A75,[4]Data!$A$1:$Z$15000,26,0)</f>
        <v>0</v>
      </c>
      <c r="DG75" s="52">
        <f>VLOOKUP($A75,[4]Data!$A$1:$Z$15000,21,0)</f>
        <v>0</v>
      </c>
      <c r="DH75" s="52">
        <f>VLOOKUP($A75,[4]Data!$A$1:$Z$15000,24,0)</f>
        <v>156753</v>
      </c>
      <c r="DI75" s="52">
        <f>VLOOKUP($A75,[7]Data!$A$1:$M$15000,4,0)</f>
        <v>471357</v>
      </c>
      <c r="DJ75" s="52">
        <f>VLOOKUP($A75,[7]Data!$A$1:$M$15000,12,0)</f>
        <v>19627</v>
      </c>
      <c r="DK75" s="52">
        <f>VLOOKUP($A75,[7]Data!$A$1:$M$15000,11,0)</f>
        <v>154130</v>
      </c>
      <c r="DL75" s="52">
        <f>VLOOKUP($A75,[7]Data!$A$1:$M$15000,5,0)</f>
        <v>131600</v>
      </c>
      <c r="DM75" s="52">
        <f>VLOOKUP($A75,[7]Data!$A$1:$M$15000,8,0)</f>
        <v>142833</v>
      </c>
      <c r="DN75" s="52">
        <f>VLOOKUP($A75,[7]Data!$A$1:$M$15000,6,0)</f>
        <v>7163</v>
      </c>
      <c r="DO75" s="52">
        <f>VLOOKUP($A75,[7]Data!$A$1:$M$15000,7,0)</f>
        <v>55467</v>
      </c>
      <c r="DP75" s="52">
        <f>VLOOKUP($A75,[7]Data!$A$1:$M$15000,9,0)</f>
        <v>10764</v>
      </c>
      <c r="DQ75" s="52">
        <f>VLOOKUP($A75,[7]Data!$A$1:$M$15000,3,0)</f>
        <v>0</v>
      </c>
      <c r="DR75" s="52">
        <f>VLOOKUP($A75,[7]Data!$A$1:$M$15000,10,0)</f>
        <v>197648</v>
      </c>
      <c r="DS75" s="52">
        <f>VLOOKUP($A75,[7]Data!$A$1:$M$15000,2,0)</f>
        <v>20992</v>
      </c>
      <c r="DT75" s="52">
        <f>VLOOKUP($A75,[7]Data!$A$1:$M$15000,13,0)</f>
        <v>0</v>
      </c>
      <c r="DU75" s="52">
        <f>VLOOKUP($A75,[8]data!$A$1:$M$15000,2,0)</f>
        <v>131100</v>
      </c>
      <c r="DV75" s="52">
        <f>VLOOKUP($A75,[8]data!$A$1:$M$15000,3,0)</f>
        <v>146713</v>
      </c>
      <c r="DW75" s="52">
        <f>VLOOKUP($A75,[8]data!$A$1:$M$15000,4,0)</f>
        <v>151678</v>
      </c>
      <c r="DX75" s="52">
        <f>VLOOKUP($A75,[8]data!$A$1:$M$15000,5,0)</f>
        <v>20098</v>
      </c>
      <c r="DY75" s="52">
        <f>VLOOKUP($A75,[8]data!$A$1:$M$15000,6,0)</f>
        <v>83297</v>
      </c>
      <c r="DZ75" s="52">
        <f>VLOOKUP($A75,[8]data!$A$1:$M$15000,7,0)</f>
        <v>100950</v>
      </c>
      <c r="EA75" s="52">
        <f>VLOOKUP($A75,[8]data!$A$1:$M$15000,8,0)</f>
        <v>78166</v>
      </c>
      <c r="EB75" s="52">
        <f>VLOOKUP($A75,[8]data!$A$1:$M$15000,9,0)</f>
        <v>407846</v>
      </c>
      <c r="EC75" s="52">
        <f>VLOOKUP($A75,[8]data!$A$1:$M$15000,10,0)</f>
        <v>57175</v>
      </c>
      <c r="ED75" s="52">
        <f>VLOOKUP($A75,[8]data!$A$1:$Q$15000,11,0)</f>
        <v>6336</v>
      </c>
      <c r="EE75" s="52">
        <f>VLOOKUP($A75,[8]data!$A$1:$Q$15000,12,0)</f>
        <v>211770</v>
      </c>
      <c r="EF75" s="52">
        <f>VLOOKUP($A75,[8]data!$A$1:$Q$15000,13,0)</f>
        <v>140000</v>
      </c>
      <c r="EG75" s="52">
        <f>VLOOKUP($A75,[8]data!$A$1:$Q$15000,14,0)</f>
        <v>23700</v>
      </c>
      <c r="EH75" s="52">
        <f>VLOOKUP($A75,[8]data!$A$1:$Q$15000,15,0)</f>
        <v>107000</v>
      </c>
      <c r="EI75" s="52">
        <f>VLOOKUP($A75,[8]data!$A$1:$Q$15000,17,0)</f>
        <v>19691</v>
      </c>
      <c r="EJ75" s="52">
        <f>VLOOKUP($A75,[8]data!$A$1:$Q$15000,16,0)</f>
        <v>131545</v>
      </c>
      <c r="EK75" s="52">
        <f>VLOOKUP($A75,[9]data!$A$1:$Q$15000,3,0)</f>
        <v>270000</v>
      </c>
      <c r="EL75" s="52">
        <f>VLOOKUP($A75,[9]data!$A$1:$Q$15000,4,0)</f>
        <v>58000</v>
      </c>
      <c r="EM75" s="52">
        <f>VLOOKUP($A75,[9]data!$A$1:$Q$15000,2,0)</f>
        <v>13000</v>
      </c>
      <c r="EN75" s="52">
        <f>VLOOKUP($A75,[9]data!$A$1:$Q$15000,11,0)</f>
        <v>31000</v>
      </c>
      <c r="EO75" s="52">
        <f>VLOOKUP($A75,[9]data!$A$1:$Q$15000,12,0)</f>
        <v>13000</v>
      </c>
      <c r="ES75" s="52">
        <f>VLOOKUP($A75,[9]data!$A$1:$Q$15000,14,0)</f>
        <v>31000</v>
      </c>
      <c r="ET75" s="52">
        <f>VLOOKUP($A75,[9]data!$A$1:$Q$15000,13,0)</f>
        <v>0</v>
      </c>
      <c r="EU75" s="89">
        <f>VLOOKUP($A75,[4]Data!$A$1:$I$15000,8,0)</f>
        <v>161017</v>
      </c>
      <c r="EV75" s="1">
        <f>VLOOKUP($A75,[1]Data!$A$1:$BG$15000,59,0)</f>
        <v>217140</v>
      </c>
    </row>
    <row r="76" spans="1:152">
      <c r="A76" s="20">
        <v>36537</v>
      </c>
      <c r="B76" s="14">
        <f>VLOOKUP($A76,[1]Data!$A$1:$AG$15000,9,0)</f>
        <v>164329</v>
      </c>
      <c r="C76" s="14">
        <f>VLOOKUP($A76,[1]Data!$A$1:$AG$15000,10,0)</f>
        <v>316462</v>
      </c>
      <c r="D76" s="14">
        <f>VLOOKUP($A76,[1]Data!$A$1:$AG$15000,11,0)</f>
        <v>1001158</v>
      </c>
      <c r="E76" s="14">
        <f>VLOOKUP($A76,[1]Data!$A$1:$AG$15000,12,0)</f>
        <v>539463</v>
      </c>
      <c r="F76" s="14">
        <f>VLOOKUP($A76,[2]Data!$A$1:$AF$15000,4,0)</f>
        <v>765027</v>
      </c>
      <c r="G76" s="14">
        <f>VLOOKUP($A76,[2]Data!$A$1:$AF$15000,2,0)</f>
        <v>64529</v>
      </c>
      <c r="H76" s="14">
        <f>VLOOKUP($A76,[2]Data!$A$1:$AF$15000,3,0)</f>
        <v>149085</v>
      </c>
      <c r="I76" s="14">
        <f>VLOOKUP($A76,[2]Data!$A$1:$AF$15000,6,0)</f>
        <v>11572</v>
      </c>
      <c r="J76" s="14">
        <f>VLOOKUP($A76,[3]Data!$A$1:$K$15000,4,0)*$A$2</f>
        <v>1720600</v>
      </c>
      <c r="K76" s="14">
        <f>VLOOKUP($A76,[3]Data!$A$1:$K$15000,6,0)*$A$2</f>
        <v>103900</v>
      </c>
      <c r="R76" s="14">
        <f>VLOOKUP($A76,[1]Data!$A$1:$AH$15000,4,0)</f>
        <v>2664413</v>
      </c>
      <c r="T76" s="14">
        <f>VLOOKUP($A76,[2]Data!$A$1:$AH$15000,34,0)</f>
        <v>591014</v>
      </c>
      <c r="V76" s="14">
        <f>VLOOKUP($A76,[2]Data!$A$1:$AH$15000,8,0)</f>
        <v>26247</v>
      </c>
      <c r="W76" s="14">
        <f>VLOOKUP($A76,[4]Data!$A$1:$AH$15000,19,0)</f>
        <v>60080</v>
      </c>
      <c r="X76" s="14">
        <f>VLOOKUP($A76,[2]Data!$A$1:$AH$15000,17,0)</f>
        <v>131523</v>
      </c>
      <c r="Y76" s="14">
        <f>VLOOKUP($A76,[1]Data!$A$1:$AH$15000,17,0)</f>
        <v>328981</v>
      </c>
      <c r="Z76" s="14">
        <f>VLOOKUP($A76,[2]Data!$A$1:$AH$15000,11,0)</f>
        <v>232906</v>
      </c>
      <c r="AA76" s="14">
        <f>VLOOKUP($A76,[1]Data!$A$1:$AH$15000,21,0)</f>
        <v>342506</v>
      </c>
      <c r="AB76" s="14">
        <f>VLOOKUP($A76,[2]Data!$A$1:$AH$15000,15,0)</f>
        <v>63651</v>
      </c>
      <c r="AC76" s="14">
        <f>VLOOKUP($A76,[1]Data!$A$1:$AH$15000,18,0)</f>
        <v>129203</v>
      </c>
      <c r="AD76" s="14">
        <f>VLOOKUP($A76,[2]Data!$A$1:$AH$15000,18,0)</f>
        <v>102314</v>
      </c>
      <c r="AE76" s="14">
        <f>VLOOKUP($A76,[1]Data!$A$1:$AH$15000,19,0)</f>
        <v>10147</v>
      </c>
      <c r="AF76" s="14">
        <f>VLOOKUP($A76,[2]Data!$A$1:$AH$15000,16,0)</f>
        <v>107264</v>
      </c>
      <c r="AG76" s="14">
        <f>VLOOKUP($A76,[1]Data!$A$1:$AH$15000,20,0)</f>
        <v>107802</v>
      </c>
      <c r="AH76" s="14">
        <f>VLOOKUP($A76,[2]Data!$A$1:$AH$15000,9,0)</f>
        <v>154026</v>
      </c>
      <c r="AI76" s="14">
        <f>VLOOKUP($A76,[1]Data!$A$1:$AH$15000,22,0)</f>
        <v>324578</v>
      </c>
      <c r="AJ76" s="14">
        <f>VLOOKUP($A76,[2]Data!$A$1:$AH$15000,10,0)</f>
        <v>69184</v>
      </c>
      <c r="AK76" s="14">
        <f>VLOOKUP($A76,[1]Data!$A$1:$AH$15000,23,0)</f>
        <v>46199</v>
      </c>
      <c r="AL76" s="14">
        <f>VLOOKUP($A76,[1]Data!$A$1:$AH$15000,24,0)</f>
        <v>873538</v>
      </c>
      <c r="AM76" s="14">
        <f>VLOOKUP($A76,[4]Data!$A$1:$R$15000,9,0)</f>
        <v>111158</v>
      </c>
      <c r="BA76" s="14">
        <f>VLOOKUP($A76,[1]Data!$A$1:$AH$15000,2,0)</f>
        <v>148348</v>
      </c>
      <c r="BC76" s="14">
        <f>VLOOKUP($A76,[2]Data!$A$1:$AH$15000,20,0)</f>
        <v>0</v>
      </c>
      <c r="BD76" s="14">
        <f>VLOOKUP($A76,[2]Data!$A$1:$AH$15000,21,0)</f>
        <v>35780</v>
      </c>
      <c r="BE76" s="14">
        <f>VLOOKUP($A76,[2]Data!$A$1:$AH$15000,22,0)</f>
        <v>0</v>
      </c>
      <c r="BF76" s="14">
        <f>VLOOKUP($A76,[2]Data!$A$1:$AH$15000,19,0)</f>
        <v>0</v>
      </c>
      <c r="BH76" s="14">
        <f>VLOOKUP($A76,[1]Data!$A$1:$AH$15000,3,0)</f>
        <v>356657</v>
      </c>
      <c r="BI76" s="14">
        <f>VLOOKUP($A76,[1]Data!$A$1:$AH$15000,7,0)</f>
        <v>1081482</v>
      </c>
      <c r="BJ76" s="14">
        <f>VLOOKUP($A76,[1]Data!$A$1:$AH$15000,8,0)</f>
        <v>0</v>
      </c>
      <c r="BR76" s="14">
        <f>VLOOKUP($A76,[1]Data!$A$1:$AH$15000,13,0)</f>
        <v>39746</v>
      </c>
      <c r="BS76" s="14">
        <f>VLOOKUP($A76,[1]Data!$A$1:$AH$15000,14,0)</f>
        <v>42161</v>
      </c>
      <c r="BT76" s="14">
        <f>VLOOKUP($A76,[1]Data!$A$1:$AH$15000,15,0)</f>
        <v>19783</v>
      </c>
      <c r="BU76" s="14">
        <f>VLOOKUP($A76,[1]Data!$A$1:$AH$15000,16,0)</f>
        <v>88265</v>
      </c>
      <c r="BW76" s="14">
        <f>VLOOKUP($A76,[2]Data!$A$1:$AH$15000,26,0)</f>
        <v>5000</v>
      </c>
      <c r="BX76" s="14">
        <f>VLOOKUP($A76,[2]Data!$A$1:$AH$15000,28,0)</f>
        <v>0</v>
      </c>
      <c r="BY76" s="14">
        <f>VLOOKUP($A76,[2]Data!$A$1:$AH$15000,24,0)</f>
        <v>0</v>
      </c>
      <c r="BZ76" s="14">
        <f>VLOOKUP($A76,[2]Data!$A$1:$AH$15000,25,0)</f>
        <v>25102</v>
      </c>
      <c r="CA76" s="14">
        <f>VLOOKUP($A76,[2]Data!$A$1:$AH$15000,30,0)</f>
        <v>26708</v>
      </c>
      <c r="CB76" s="14">
        <f>VLOOKUP($A76,[2]Data!$A$1:$AH$15000,29,0)</f>
        <v>24660</v>
      </c>
      <c r="CD76" s="52">
        <f>VLOOKUP($A76,[4]Data!$A$1:$R$15000,2,0)</f>
        <v>751732</v>
      </c>
      <c r="CE76" s="14">
        <f>VLOOKUP($A76,[3]Data!$A$1:$K$15000,3,0)*$A$2</f>
        <v>2547800</v>
      </c>
      <c r="CF76" s="14">
        <f>VLOOKUP($A76,[3]Data!$A$1:$K$15000,7,0)*$A$2</f>
        <v>19700</v>
      </c>
      <c r="CG76" s="14">
        <f>VLOOKUP($A76,[3]Data!$A$1:$K$15000,8,0)*$A$2</f>
        <v>83300</v>
      </c>
      <c r="CH76" s="14">
        <f>VLOOKUP($A76,[3]Data!$A$1:$K$15000,2,0)*$A$2</f>
        <v>40300</v>
      </c>
      <c r="CJ76" s="14">
        <f>VLOOKUP($A76,[4]Data!$A$1:$R$15000,18,0)</f>
        <v>69411</v>
      </c>
      <c r="CK76" s="14">
        <f>VLOOKUP($A76,[4]Data!$A$1:$R$15000,3,0)</f>
        <v>343368</v>
      </c>
      <c r="CL76" s="14">
        <f>VLOOKUP($A76,[4]Data!$A$1:$R$15000,4,0)</f>
        <v>25723</v>
      </c>
      <c r="CM76" s="14">
        <f>VLOOKUP($A76,[3]Data!$A$1:$K$15000,10,0)*$A$2</f>
        <v>306800</v>
      </c>
      <c r="CN76" s="52">
        <f>VLOOKUP($A76,[1]Data!$A$1:$AN$15000,34,0)</f>
        <v>126678</v>
      </c>
      <c r="CO76" s="52">
        <f>VLOOKUP($A76,[1]Data!$A$1:$AN$15000,35,0)</f>
        <v>485177</v>
      </c>
      <c r="CP76" s="52">
        <f>VLOOKUP($A76,[1]Data!$A$1:$AN$15000,36,0)</f>
        <v>625810</v>
      </c>
      <c r="CQ76" s="52">
        <f>VLOOKUP($A76,[1]Data!$A$1:$AN$15000,37,0)</f>
        <v>208228</v>
      </c>
      <c r="CR76" s="52">
        <f>VLOOKUP($A76,[1]Data!$A$1:$AN$15000,38,0)</f>
        <v>13638</v>
      </c>
      <c r="CS76" s="52">
        <f>VLOOKUP($A76,[1]Data!$A$1:$AN$15000,39,0)</f>
        <v>3418</v>
      </c>
      <c r="CT76" s="52">
        <f>VLOOKUP($A76,[1]Data!$A$1:$AN$15000,40,0)</f>
        <v>198464</v>
      </c>
      <c r="CU76" s="52">
        <f>VLOOKUP($A76,[1]Data!$A$1:$BA$15000,41,0)</f>
        <v>0</v>
      </c>
      <c r="CV76" s="52">
        <f>VLOOKUP($A76,[1]Data!$A$1:$BA$15000,42,0)</f>
        <v>0</v>
      </c>
      <c r="CW76" s="52">
        <f>VLOOKUP($A76,[1]Data!$A$1:$BA$15000,43,0)</f>
        <v>10269</v>
      </c>
      <c r="CX76" s="52">
        <f>VLOOKUP($A76,[1]Data!$A$1:$BA$15000,44,0)</f>
        <v>25649</v>
      </c>
      <c r="CY76" s="52">
        <f>VLOOKUP($A76,[1]Data!$A$1:$BA$15000,45,0)</f>
        <v>53141</v>
      </c>
      <c r="CZ76" s="52">
        <f>VLOOKUP($A76,[1]Data!$A$1:$BA$15000,46,0)</f>
        <v>6335</v>
      </c>
      <c r="DA76" s="52">
        <f>VLOOKUP($A76,[1]Data!$A$1:$BA$15000,47,0)</f>
        <v>3431</v>
      </c>
      <c r="DB76" s="52">
        <f>VLOOKUP($A76,[1]Data!$A$1:$BA$15000,48,0)</f>
        <v>90249</v>
      </c>
      <c r="DC76" s="52">
        <f>VLOOKUP($A76,[1]Data!$A$1:$BA$15000,53,0)</f>
        <v>-24875</v>
      </c>
      <c r="DD76" s="52">
        <f>VLOOKUP($A76,[4]Data!$A$1:$Z$15000,20,0)</f>
        <v>17180</v>
      </c>
      <c r="DE76" s="52">
        <f>VLOOKUP($A76,[4]Data!$A$1:$Z$15000,25,0)</f>
        <v>8000</v>
      </c>
      <c r="DF76" s="52">
        <f>VLOOKUP($A76,[4]Data!$A$1:$Z$15000,26,0)</f>
        <v>0</v>
      </c>
      <c r="DG76" s="52">
        <f>VLOOKUP($A76,[4]Data!$A$1:$Z$15000,21,0)</f>
        <v>0</v>
      </c>
      <c r="DH76" s="52">
        <f>VLOOKUP($A76,[4]Data!$A$1:$Z$15000,24,0)</f>
        <v>153737</v>
      </c>
      <c r="DI76" s="52">
        <f>VLOOKUP($A76,[7]Data!$A$1:$M$15000,4,0)</f>
        <v>466461</v>
      </c>
      <c r="DJ76" s="52">
        <f>VLOOKUP($A76,[7]Data!$A$1:$M$15000,12,0)</f>
        <v>19646</v>
      </c>
      <c r="DK76" s="52">
        <f>VLOOKUP($A76,[7]Data!$A$1:$M$15000,11,0)</f>
        <v>159241</v>
      </c>
      <c r="DL76" s="52">
        <f>VLOOKUP($A76,[7]Data!$A$1:$M$15000,5,0)</f>
        <v>131600</v>
      </c>
      <c r="DM76" s="52">
        <f>VLOOKUP($A76,[7]Data!$A$1:$M$15000,8,0)</f>
        <v>130247</v>
      </c>
      <c r="DN76" s="52">
        <f>VLOOKUP($A76,[7]Data!$A$1:$M$15000,6,0)</f>
        <v>7163</v>
      </c>
      <c r="DO76" s="52">
        <f>VLOOKUP($A76,[7]Data!$A$1:$M$15000,7,0)</f>
        <v>55764</v>
      </c>
      <c r="DP76" s="52">
        <f>VLOOKUP($A76,[7]Data!$A$1:$M$15000,9,0)</f>
        <v>10623</v>
      </c>
      <c r="DQ76" s="52">
        <f>VLOOKUP($A76,[7]Data!$A$1:$M$15000,3,0)</f>
        <v>0</v>
      </c>
      <c r="DR76" s="52">
        <f>VLOOKUP($A76,[7]Data!$A$1:$M$15000,10,0)</f>
        <v>205871</v>
      </c>
      <c r="DS76" s="52">
        <f>VLOOKUP($A76,[7]Data!$A$1:$M$15000,2,0)</f>
        <v>20992</v>
      </c>
      <c r="DT76" s="52">
        <f>VLOOKUP($A76,[7]Data!$A$1:$M$15000,13,0)</f>
        <v>0</v>
      </c>
      <c r="DU76" s="52">
        <f>VLOOKUP($A76,[8]data!$A$1:$M$15000,2,0)</f>
        <v>131100</v>
      </c>
      <c r="DV76" s="52">
        <f>VLOOKUP($A76,[8]data!$A$1:$M$15000,3,0)</f>
        <v>141713</v>
      </c>
      <c r="DW76" s="52">
        <f>VLOOKUP($A76,[8]data!$A$1:$M$15000,4,0)</f>
        <v>162923</v>
      </c>
      <c r="DX76" s="52">
        <f>VLOOKUP($A76,[8]data!$A$1:$M$15000,5,0)</f>
        <v>20100</v>
      </c>
      <c r="DY76" s="52">
        <f>VLOOKUP($A76,[8]data!$A$1:$M$15000,6,0)</f>
        <v>87210</v>
      </c>
      <c r="DZ76" s="52">
        <f>VLOOKUP($A76,[8]data!$A$1:$M$15000,7,0)</f>
        <v>110293</v>
      </c>
      <c r="EA76" s="52">
        <f>VLOOKUP($A76,[8]data!$A$1:$M$15000,8,0)</f>
        <v>78166</v>
      </c>
      <c r="EB76" s="52">
        <f>VLOOKUP($A76,[8]data!$A$1:$M$15000,9,0)</f>
        <v>416847</v>
      </c>
      <c r="EC76" s="52">
        <f>VLOOKUP($A76,[8]data!$A$1:$M$15000,10,0)</f>
        <v>24300</v>
      </c>
      <c r="ED76" s="52">
        <f>VLOOKUP($A76,[8]data!$A$1:$Q$15000,11,0)</f>
        <v>6336</v>
      </c>
      <c r="EE76" s="52">
        <f>VLOOKUP($A76,[8]data!$A$1:$Q$15000,12,0)</f>
        <v>212770</v>
      </c>
      <c r="EF76" s="52">
        <f>VLOOKUP($A76,[8]data!$A$1:$Q$15000,13,0)</f>
        <v>140000</v>
      </c>
      <c r="EG76" s="52">
        <f>VLOOKUP($A76,[8]data!$A$1:$Q$15000,14,0)</f>
        <v>23500</v>
      </c>
      <c r="EH76" s="52">
        <f>VLOOKUP($A76,[8]data!$A$1:$Q$15000,15,0)</f>
        <v>107000</v>
      </c>
      <c r="EI76" s="52">
        <f>VLOOKUP($A76,[8]data!$A$1:$Q$15000,17,0)</f>
        <v>13393</v>
      </c>
      <c r="EJ76" s="52">
        <f>VLOOKUP($A76,[8]data!$A$1:$Q$15000,16,0)</f>
        <v>129574</v>
      </c>
      <c r="EK76" s="52">
        <f>VLOOKUP($A76,[9]data!$A$1:$Q$15000,3,0)</f>
        <v>270000</v>
      </c>
      <c r="EL76" s="52">
        <f>VLOOKUP($A76,[9]data!$A$1:$Q$15000,4,0)</f>
        <v>43000</v>
      </c>
      <c r="EM76" s="52">
        <f>VLOOKUP($A76,[9]data!$A$1:$Q$15000,2,0)</f>
        <v>15000</v>
      </c>
      <c r="EN76" s="52">
        <f>VLOOKUP($A76,[9]data!$A$1:$Q$15000,11,0)</f>
        <v>32000</v>
      </c>
      <c r="EO76" s="52">
        <f>VLOOKUP($A76,[9]data!$A$1:$Q$15000,12,0)</f>
        <v>5000</v>
      </c>
      <c r="ES76" s="52">
        <f>VLOOKUP($A76,[9]data!$A$1:$Q$15000,14,0)</f>
        <v>35000</v>
      </c>
      <c r="ET76" s="52">
        <f>VLOOKUP($A76,[9]data!$A$1:$Q$15000,13,0)</f>
        <v>17000</v>
      </c>
      <c r="EU76" s="89">
        <f>VLOOKUP($A76,[4]Data!$A$1:$I$15000,8,0)</f>
        <v>162588</v>
      </c>
      <c r="EV76" s="1">
        <f>VLOOKUP($A76,[1]Data!$A$1:$BG$15000,59,0)</f>
        <v>134577</v>
      </c>
    </row>
    <row r="77" spans="1:152">
      <c r="A77" s="20">
        <v>36538</v>
      </c>
      <c r="B77" s="14">
        <f>VLOOKUP($A77,[1]Data!$A$1:$AG$15000,9,0)</f>
        <v>155691</v>
      </c>
      <c r="C77" s="14">
        <f>VLOOKUP($A77,[1]Data!$A$1:$AG$15000,10,0)</f>
        <v>323447</v>
      </c>
      <c r="D77" s="14">
        <f>VLOOKUP($A77,[1]Data!$A$1:$AG$15000,11,0)</f>
        <v>997884</v>
      </c>
      <c r="E77" s="14">
        <f>VLOOKUP($A77,[1]Data!$A$1:$AG$15000,12,0)</f>
        <v>541073</v>
      </c>
      <c r="F77" s="14">
        <f>VLOOKUP($A77,[2]Data!$A$1:$AF$15000,4,0)</f>
        <v>734414</v>
      </c>
      <c r="G77" s="14">
        <f>VLOOKUP($A77,[2]Data!$A$1:$AF$15000,2,0)</f>
        <v>64000</v>
      </c>
      <c r="H77" s="14">
        <f>VLOOKUP($A77,[2]Data!$A$1:$AF$15000,3,0)</f>
        <v>205557</v>
      </c>
      <c r="I77" s="14">
        <f>VLOOKUP($A77,[2]Data!$A$1:$AF$15000,6,0)</f>
        <v>13119</v>
      </c>
      <c r="J77" s="14">
        <f>VLOOKUP($A77,[3]Data!$A$1:$K$15000,4,0)*$A$2</f>
        <v>1723300</v>
      </c>
      <c r="K77" s="14">
        <f>VLOOKUP($A77,[3]Data!$A$1:$K$15000,6,0)*$A$2</f>
        <v>81300</v>
      </c>
      <c r="R77" s="14">
        <f>VLOOKUP($A77,[1]Data!$A$1:$AH$15000,4,0)</f>
        <v>2695892</v>
      </c>
      <c r="T77" s="14">
        <f>VLOOKUP($A77,[2]Data!$A$1:$AH$15000,34,0)</f>
        <v>570884</v>
      </c>
      <c r="V77" s="14">
        <f>VLOOKUP($A77,[2]Data!$A$1:$AH$15000,8,0)</f>
        <v>26247</v>
      </c>
      <c r="W77" s="14">
        <f>VLOOKUP($A77,[4]Data!$A$1:$AH$15000,19,0)</f>
        <v>61779</v>
      </c>
      <c r="X77" s="14">
        <f>VLOOKUP($A77,[2]Data!$A$1:$AH$15000,17,0)</f>
        <v>121268</v>
      </c>
      <c r="Y77" s="14">
        <f>VLOOKUP($A77,[1]Data!$A$1:$AH$15000,17,0)</f>
        <v>349419</v>
      </c>
      <c r="Z77" s="14">
        <f>VLOOKUP($A77,[2]Data!$A$1:$AH$15000,11,0)</f>
        <v>234822</v>
      </c>
      <c r="AA77" s="14">
        <f>VLOOKUP($A77,[1]Data!$A$1:$AH$15000,21,0)</f>
        <v>343506</v>
      </c>
      <c r="AB77" s="14">
        <f>VLOOKUP($A77,[2]Data!$A$1:$AH$15000,15,0)</f>
        <v>63651</v>
      </c>
      <c r="AC77" s="14">
        <f>VLOOKUP($A77,[1]Data!$A$1:$AH$15000,18,0)</f>
        <v>128001</v>
      </c>
      <c r="AD77" s="14">
        <f>VLOOKUP($A77,[2]Data!$A$1:$AH$15000,18,0)</f>
        <v>101728</v>
      </c>
      <c r="AE77" s="14">
        <f>VLOOKUP($A77,[1]Data!$A$1:$AH$15000,19,0)</f>
        <v>4879</v>
      </c>
      <c r="AF77" s="14">
        <f>VLOOKUP($A77,[2]Data!$A$1:$AH$15000,16,0)</f>
        <v>107594</v>
      </c>
      <c r="AG77" s="14">
        <f>VLOOKUP($A77,[1]Data!$A$1:$AH$15000,20,0)</f>
        <v>103015</v>
      </c>
      <c r="AH77" s="14">
        <f>VLOOKUP($A77,[2]Data!$A$1:$AH$15000,9,0)</f>
        <v>151285</v>
      </c>
      <c r="AI77" s="14">
        <f>VLOOKUP($A77,[1]Data!$A$1:$AH$15000,22,0)</f>
        <v>348628</v>
      </c>
      <c r="AJ77" s="14">
        <f>VLOOKUP($A77,[2]Data!$A$1:$AH$15000,10,0)</f>
        <v>69184</v>
      </c>
      <c r="AK77" s="14">
        <f>VLOOKUP($A77,[1]Data!$A$1:$AH$15000,23,0)</f>
        <v>43450</v>
      </c>
      <c r="AL77" s="14">
        <f>VLOOKUP($A77,[1]Data!$A$1:$AH$15000,24,0)</f>
        <v>889439</v>
      </c>
      <c r="AM77" s="14">
        <f>VLOOKUP($A77,[4]Data!$A$1:$R$15000,9,0)</f>
        <v>95352</v>
      </c>
      <c r="BA77" s="14">
        <f>VLOOKUP($A77,[1]Data!$A$1:$AH$15000,2,0)</f>
        <v>177385</v>
      </c>
      <c r="BC77" s="14">
        <f>VLOOKUP($A77,[2]Data!$A$1:$AH$15000,20,0)</f>
        <v>0</v>
      </c>
      <c r="BD77" s="14">
        <f>VLOOKUP($A77,[2]Data!$A$1:$AH$15000,21,0)</f>
        <v>35780</v>
      </c>
      <c r="BE77" s="14">
        <f>VLOOKUP($A77,[2]Data!$A$1:$AH$15000,22,0)</f>
        <v>0</v>
      </c>
      <c r="BF77" s="14">
        <f>VLOOKUP($A77,[2]Data!$A$1:$AH$15000,19,0)</f>
        <v>0</v>
      </c>
      <c r="BH77" s="14">
        <f>VLOOKUP($A77,[1]Data!$A$1:$AH$15000,3,0)</f>
        <v>401270</v>
      </c>
      <c r="BI77" s="14">
        <f>VLOOKUP($A77,[1]Data!$A$1:$AH$15000,7,0)</f>
        <v>1059984</v>
      </c>
      <c r="BJ77" s="14">
        <f>VLOOKUP($A77,[1]Data!$A$1:$AH$15000,8,0)</f>
        <v>0</v>
      </c>
      <c r="BR77" s="14">
        <f>VLOOKUP($A77,[1]Data!$A$1:$AH$15000,13,0)</f>
        <v>65720</v>
      </c>
      <c r="BS77" s="14">
        <f>VLOOKUP($A77,[1]Data!$A$1:$AH$15000,14,0)</f>
        <v>86110</v>
      </c>
      <c r="BT77" s="14">
        <f>VLOOKUP($A77,[1]Data!$A$1:$AH$15000,15,0)</f>
        <v>19782</v>
      </c>
      <c r="BU77" s="14">
        <f>VLOOKUP($A77,[1]Data!$A$1:$AH$15000,16,0)</f>
        <v>83223</v>
      </c>
      <c r="BW77" s="14">
        <f>VLOOKUP($A77,[2]Data!$A$1:$AH$15000,26,0)</f>
        <v>5000</v>
      </c>
      <c r="BX77" s="14">
        <f>VLOOKUP($A77,[2]Data!$A$1:$AH$15000,28,0)</f>
        <v>0</v>
      </c>
      <c r="BY77" s="14">
        <f>VLOOKUP($A77,[2]Data!$A$1:$AH$15000,24,0)</f>
        <v>0</v>
      </c>
      <c r="BZ77" s="14">
        <f>VLOOKUP($A77,[2]Data!$A$1:$AH$15000,25,0)</f>
        <v>15000</v>
      </c>
      <c r="CA77" s="14">
        <f>VLOOKUP($A77,[2]Data!$A$1:$AH$15000,30,0)</f>
        <v>29057</v>
      </c>
      <c r="CB77" s="14">
        <f>VLOOKUP($A77,[2]Data!$A$1:$AH$15000,29,0)</f>
        <v>24815</v>
      </c>
      <c r="CD77" s="52">
        <f>VLOOKUP($A77,[4]Data!$A$1:$R$15000,2,0)</f>
        <v>709544</v>
      </c>
      <c r="CE77" s="14">
        <f>VLOOKUP($A77,[3]Data!$A$1:$K$15000,3,0)*$A$2</f>
        <v>2557400</v>
      </c>
      <c r="CF77" s="14">
        <f>VLOOKUP($A77,[3]Data!$A$1:$K$15000,7,0)*$A$2</f>
        <v>19000</v>
      </c>
      <c r="CG77" s="14">
        <f>VLOOKUP($A77,[3]Data!$A$1:$K$15000,8,0)*$A$2</f>
        <v>83300</v>
      </c>
      <c r="CH77" s="14">
        <f>VLOOKUP($A77,[3]Data!$A$1:$K$15000,2,0)*$A$2</f>
        <v>40300</v>
      </c>
      <c r="CJ77" s="14">
        <f>VLOOKUP($A77,[4]Data!$A$1:$R$15000,18,0)</f>
        <v>69408</v>
      </c>
      <c r="CK77" s="14">
        <f>VLOOKUP($A77,[4]Data!$A$1:$R$15000,3,0)</f>
        <v>358095</v>
      </c>
      <c r="CL77" s="14">
        <f>VLOOKUP($A77,[4]Data!$A$1:$R$15000,4,0)</f>
        <v>31161</v>
      </c>
      <c r="CM77" s="14">
        <f>VLOOKUP($A77,[3]Data!$A$1:$K$15000,10,0)*$A$2</f>
        <v>330900</v>
      </c>
      <c r="CN77" s="52">
        <f>VLOOKUP($A77,[1]Data!$A$1:$AN$15000,34,0)</f>
        <v>112878</v>
      </c>
      <c r="CO77" s="52">
        <f>VLOOKUP($A77,[1]Data!$A$1:$AN$15000,35,0)</f>
        <v>505072</v>
      </c>
      <c r="CP77" s="52">
        <f>VLOOKUP($A77,[1]Data!$A$1:$AN$15000,36,0)</f>
        <v>635951</v>
      </c>
      <c r="CQ77" s="52">
        <f>VLOOKUP($A77,[1]Data!$A$1:$AN$15000,37,0)</f>
        <v>213399</v>
      </c>
      <c r="CR77" s="52">
        <f>VLOOKUP($A77,[1]Data!$A$1:$AN$15000,38,0)</f>
        <v>1964</v>
      </c>
      <c r="CS77" s="52">
        <f>VLOOKUP($A77,[1]Data!$A$1:$AN$15000,39,0)</f>
        <v>2929</v>
      </c>
      <c r="CT77" s="52">
        <f>VLOOKUP($A77,[1]Data!$A$1:$AN$15000,40,0)</f>
        <v>186818</v>
      </c>
      <c r="CU77" s="52">
        <f>VLOOKUP($A77,[1]Data!$A$1:$BA$15000,41,0)</f>
        <v>0</v>
      </c>
      <c r="CV77" s="52">
        <f>VLOOKUP($A77,[1]Data!$A$1:$BA$15000,42,0)</f>
        <v>0</v>
      </c>
      <c r="CW77" s="52">
        <f>VLOOKUP($A77,[1]Data!$A$1:$BA$15000,43,0)</f>
        <v>16168</v>
      </c>
      <c r="CX77" s="52">
        <f>VLOOKUP($A77,[1]Data!$A$1:$BA$15000,44,0)</f>
        <v>27738</v>
      </c>
      <c r="CY77" s="52">
        <f>VLOOKUP($A77,[1]Data!$A$1:$BA$15000,45,0)</f>
        <v>53141</v>
      </c>
      <c r="CZ77" s="52">
        <f>VLOOKUP($A77,[1]Data!$A$1:$BA$15000,46,0)</f>
        <v>6335</v>
      </c>
      <c r="DA77" s="52">
        <f>VLOOKUP($A77,[1]Data!$A$1:$BA$15000,47,0)</f>
        <v>37155</v>
      </c>
      <c r="DB77" s="52">
        <f>VLOOKUP($A77,[1]Data!$A$1:$BA$15000,48,0)</f>
        <v>124769</v>
      </c>
      <c r="DC77" s="52">
        <f>VLOOKUP($A77,[1]Data!$A$1:$BA$15000,53,0)</f>
        <v>-24875</v>
      </c>
      <c r="DD77" s="52">
        <f>VLOOKUP($A77,[4]Data!$A$1:$Z$15000,20,0)</f>
        <v>16448</v>
      </c>
      <c r="DE77" s="52">
        <f>VLOOKUP($A77,[4]Data!$A$1:$Z$15000,25,0)</f>
        <v>1000</v>
      </c>
      <c r="DF77" s="52">
        <f>VLOOKUP($A77,[4]Data!$A$1:$Z$15000,26,0)</f>
        <v>0</v>
      </c>
      <c r="DG77" s="52">
        <f>VLOOKUP($A77,[4]Data!$A$1:$Z$15000,21,0)</f>
        <v>0</v>
      </c>
      <c r="DH77" s="52">
        <f>VLOOKUP($A77,[4]Data!$A$1:$Z$15000,24,0)</f>
        <v>151680</v>
      </c>
      <c r="DI77" s="52">
        <f>VLOOKUP($A77,[7]Data!$A$1:$M$15000,4,0)</f>
        <v>459748</v>
      </c>
      <c r="DJ77" s="52">
        <f>VLOOKUP($A77,[7]Data!$A$1:$M$15000,12,0)</f>
        <v>62683</v>
      </c>
      <c r="DK77" s="52">
        <f>VLOOKUP($A77,[7]Data!$A$1:$M$15000,11,0)</f>
        <v>150892</v>
      </c>
      <c r="DL77" s="52">
        <f>VLOOKUP($A77,[7]Data!$A$1:$M$15000,5,0)</f>
        <v>131720</v>
      </c>
      <c r="DM77" s="52">
        <f>VLOOKUP($A77,[7]Data!$A$1:$M$15000,8,0)</f>
        <v>150688</v>
      </c>
      <c r="DN77" s="52">
        <f>VLOOKUP($A77,[7]Data!$A$1:$M$15000,6,0)</f>
        <v>7156</v>
      </c>
      <c r="DO77" s="52">
        <f>VLOOKUP($A77,[7]Data!$A$1:$M$15000,7,0)</f>
        <v>55365</v>
      </c>
      <c r="DP77" s="52">
        <f>VLOOKUP($A77,[7]Data!$A$1:$M$15000,9,0)</f>
        <v>10851</v>
      </c>
      <c r="DQ77" s="52">
        <f>VLOOKUP($A77,[7]Data!$A$1:$M$15000,3,0)</f>
        <v>0</v>
      </c>
      <c r="DR77" s="52">
        <f>VLOOKUP($A77,[7]Data!$A$1:$M$15000,10,0)</f>
        <v>200387</v>
      </c>
      <c r="DS77" s="52">
        <f>VLOOKUP($A77,[7]Data!$A$1:$M$15000,2,0)</f>
        <v>20972</v>
      </c>
      <c r="DT77" s="52">
        <f>VLOOKUP($A77,[7]Data!$A$1:$M$15000,13,0)</f>
        <v>0</v>
      </c>
      <c r="DU77" s="52">
        <f>VLOOKUP($A77,[8]data!$A$1:$M$15000,2,0)</f>
        <v>131100</v>
      </c>
      <c r="DV77" s="52">
        <f>VLOOKUP($A77,[8]data!$A$1:$M$15000,3,0)</f>
        <v>146713</v>
      </c>
      <c r="DW77" s="52">
        <f>VLOOKUP($A77,[8]data!$A$1:$M$15000,4,0)</f>
        <v>161927</v>
      </c>
      <c r="DX77" s="52">
        <f>VLOOKUP($A77,[8]data!$A$1:$M$15000,5,0)</f>
        <v>20098</v>
      </c>
      <c r="DY77" s="52">
        <f>VLOOKUP($A77,[8]data!$A$1:$M$15000,6,0)</f>
        <v>87210</v>
      </c>
      <c r="DZ77" s="52">
        <f>VLOOKUP($A77,[8]data!$A$1:$M$15000,7,0)</f>
        <v>112409</v>
      </c>
      <c r="EA77" s="52">
        <f>VLOOKUP($A77,[8]data!$A$1:$M$15000,8,0)</f>
        <v>79566</v>
      </c>
      <c r="EB77" s="52">
        <f>VLOOKUP($A77,[8]data!$A$1:$M$15000,9,0)</f>
        <v>420923</v>
      </c>
      <c r="EC77" s="52">
        <f>VLOOKUP($A77,[8]data!$A$1:$M$15000,10,0)</f>
        <v>14020</v>
      </c>
      <c r="ED77" s="52">
        <f>VLOOKUP($A77,[8]data!$A$1:$Q$15000,11,0)</f>
        <v>6336</v>
      </c>
      <c r="EE77" s="52">
        <f>VLOOKUP($A77,[8]data!$A$1:$Q$15000,12,0)</f>
        <v>217770</v>
      </c>
      <c r="EF77" s="52">
        <f>VLOOKUP($A77,[8]data!$A$1:$Q$15000,13,0)</f>
        <v>140000</v>
      </c>
      <c r="EG77" s="52">
        <f>VLOOKUP($A77,[8]data!$A$1:$Q$15000,14,0)</f>
        <v>23500</v>
      </c>
      <c r="EH77" s="52">
        <f>VLOOKUP($A77,[8]data!$A$1:$Q$15000,15,0)</f>
        <v>107000</v>
      </c>
      <c r="EI77" s="52">
        <f>VLOOKUP($A77,[8]data!$A$1:$Q$15000,17,0)</f>
        <v>10416</v>
      </c>
      <c r="EJ77" s="52">
        <f>VLOOKUP($A77,[8]data!$A$1:$Q$15000,16,0)</f>
        <v>118801</v>
      </c>
      <c r="EK77" s="52">
        <f>VLOOKUP($A77,[9]data!$A$1:$Q$15000,3,0)</f>
        <v>270000</v>
      </c>
      <c r="EL77" s="52">
        <f>VLOOKUP($A77,[9]data!$A$1:$Q$15000,4,0)</f>
        <v>58000</v>
      </c>
      <c r="EM77" s="52">
        <f>VLOOKUP($A77,[9]data!$A$1:$Q$15000,2,0)</f>
        <v>16000</v>
      </c>
      <c r="EN77" s="52">
        <f>VLOOKUP($A77,[9]data!$A$1:$Q$15000,11,0)</f>
        <v>43000</v>
      </c>
      <c r="EO77" s="52">
        <f>VLOOKUP($A77,[9]data!$A$1:$Q$15000,12,0)</f>
        <v>19000</v>
      </c>
      <c r="ES77" s="52">
        <f>VLOOKUP($A77,[9]data!$A$1:$Q$15000,14,0)</f>
        <v>25000</v>
      </c>
      <c r="ET77" s="52">
        <f>VLOOKUP($A77,[9]data!$A$1:$Q$15000,13,0)</f>
        <v>0</v>
      </c>
      <c r="EU77" s="89">
        <f>VLOOKUP($A77,[4]Data!$A$1:$I$15000,8,0)</f>
        <v>148503</v>
      </c>
      <c r="EV77" s="1">
        <f>VLOOKUP($A77,[1]Data!$A$1:$BG$15000,59,0)</f>
        <v>54935</v>
      </c>
    </row>
    <row r="78" spans="1:152">
      <c r="A78" s="20">
        <v>36539</v>
      </c>
      <c r="B78" s="14">
        <f>VLOOKUP($A78,[1]Data!$A$1:$AG$15000,9,0)</f>
        <v>157971</v>
      </c>
      <c r="C78" s="14">
        <f>VLOOKUP($A78,[1]Data!$A$1:$AG$15000,10,0)</f>
        <v>326171</v>
      </c>
      <c r="D78" s="14">
        <f>VLOOKUP($A78,[1]Data!$A$1:$AG$15000,11,0)</f>
        <v>977249</v>
      </c>
      <c r="E78" s="14">
        <f>VLOOKUP($A78,[1]Data!$A$1:$AG$15000,12,0)</f>
        <v>541073</v>
      </c>
      <c r="F78" s="14">
        <f>VLOOKUP($A78,[2]Data!$A$1:$AF$15000,4,0)</f>
        <v>765024</v>
      </c>
      <c r="G78" s="14">
        <f>VLOOKUP($A78,[2]Data!$A$1:$AF$15000,2,0)</f>
        <v>20000</v>
      </c>
      <c r="H78" s="14">
        <f>VLOOKUP($A78,[2]Data!$A$1:$AF$15000,3,0)</f>
        <v>129880</v>
      </c>
      <c r="I78" s="14">
        <f>VLOOKUP($A78,[2]Data!$A$1:$AF$15000,6,0)</f>
        <v>13119</v>
      </c>
      <c r="J78" s="14">
        <f>VLOOKUP($A78,[3]Data!$A$1:$K$15000,4,0)*$A$2</f>
        <v>1677800</v>
      </c>
      <c r="K78" s="14">
        <f>VLOOKUP($A78,[3]Data!$A$1:$K$15000,6,0)*$A$2</f>
        <v>87500</v>
      </c>
      <c r="R78" s="14">
        <f>VLOOKUP($A78,[1]Data!$A$1:$AH$15000,4,0)</f>
        <v>2679876</v>
      </c>
      <c r="T78" s="14">
        <f>VLOOKUP($A78,[2]Data!$A$1:$AH$15000,34,0)</f>
        <v>603035</v>
      </c>
      <c r="V78" s="14">
        <f>VLOOKUP($A78,[2]Data!$A$1:$AH$15000,8,0)</f>
        <v>26247</v>
      </c>
      <c r="W78" s="14">
        <f>VLOOKUP($A78,[4]Data!$A$1:$AH$15000,19,0)</f>
        <v>22028</v>
      </c>
      <c r="X78" s="14">
        <f>VLOOKUP($A78,[2]Data!$A$1:$AH$15000,17,0)</f>
        <v>125381</v>
      </c>
      <c r="Y78" s="14">
        <f>VLOOKUP($A78,[1]Data!$A$1:$AH$15000,17,0)</f>
        <v>342261</v>
      </c>
      <c r="Z78" s="14">
        <f>VLOOKUP($A78,[2]Data!$A$1:$AH$15000,11,0)</f>
        <v>253298</v>
      </c>
      <c r="AA78" s="14">
        <f>VLOOKUP($A78,[1]Data!$A$1:$AH$15000,21,0)</f>
        <v>331939</v>
      </c>
      <c r="AB78" s="14">
        <f>VLOOKUP($A78,[2]Data!$A$1:$AH$15000,15,0)</f>
        <v>63651</v>
      </c>
      <c r="AC78" s="14">
        <f>VLOOKUP($A78,[1]Data!$A$1:$AH$15000,18,0)</f>
        <v>127342</v>
      </c>
      <c r="AD78" s="14">
        <f>VLOOKUP($A78,[2]Data!$A$1:$AH$15000,18,0)</f>
        <v>102442</v>
      </c>
      <c r="AE78" s="14">
        <f>VLOOKUP($A78,[1]Data!$A$1:$AH$15000,19,0)</f>
        <v>11738</v>
      </c>
      <c r="AF78" s="14">
        <f>VLOOKUP($A78,[2]Data!$A$1:$AH$15000,16,0)</f>
        <v>107128</v>
      </c>
      <c r="AG78" s="14">
        <f>VLOOKUP($A78,[1]Data!$A$1:$AH$15000,20,0)</f>
        <v>99425</v>
      </c>
      <c r="AH78" s="14">
        <f>VLOOKUP($A78,[2]Data!$A$1:$AH$15000,9,0)</f>
        <v>165837</v>
      </c>
      <c r="AI78" s="14">
        <f>VLOOKUP($A78,[1]Data!$A$1:$AH$15000,22,0)</f>
        <v>328242</v>
      </c>
      <c r="AJ78" s="14">
        <f>VLOOKUP($A78,[2]Data!$A$1:$AH$15000,10,0)</f>
        <v>70552</v>
      </c>
      <c r="AK78" s="14">
        <f>VLOOKUP($A78,[1]Data!$A$1:$AH$15000,23,0)</f>
        <v>43730</v>
      </c>
      <c r="AL78" s="14">
        <f>VLOOKUP($A78,[1]Data!$A$1:$AH$15000,24,0)</f>
        <v>923507</v>
      </c>
      <c r="AM78" s="14">
        <f>VLOOKUP($A78,[4]Data!$A$1:$R$15000,9,0)</f>
        <v>88617</v>
      </c>
      <c r="BA78" s="14">
        <f>VLOOKUP($A78,[1]Data!$A$1:$AH$15000,2,0)</f>
        <v>193743</v>
      </c>
      <c r="BC78" s="14">
        <f>VLOOKUP($A78,[2]Data!$A$1:$AH$15000,20,0)</f>
        <v>0</v>
      </c>
      <c r="BD78" s="14">
        <f>VLOOKUP($A78,[2]Data!$A$1:$AH$15000,21,0)</f>
        <v>35602</v>
      </c>
      <c r="BE78" s="14">
        <f>VLOOKUP($A78,[2]Data!$A$1:$AH$15000,22,0)</f>
        <v>0</v>
      </c>
      <c r="BF78" s="14">
        <f>VLOOKUP($A78,[2]Data!$A$1:$AH$15000,19,0)</f>
        <v>0</v>
      </c>
      <c r="BH78" s="14">
        <f>VLOOKUP($A78,[1]Data!$A$1:$AH$15000,3,0)</f>
        <v>387680</v>
      </c>
      <c r="BI78" s="14">
        <f>VLOOKUP($A78,[1]Data!$A$1:$AH$15000,7,0)</f>
        <v>1008537</v>
      </c>
      <c r="BJ78" s="14">
        <f>VLOOKUP($A78,[1]Data!$A$1:$AH$15000,8,0)</f>
        <v>0</v>
      </c>
      <c r="BR78" s="14">
        <f>VLOOKUP($A78,[1]Data!$A$1:$AH$15000,13,0)</f>
        <v>91722</v>
      </c>
      <c r="BS78" s="14">
        <f>VLOOKUP($A78,[1]Data!$A$1:$AH$15000,14,0)</f>
        <v>55407</v>
      </c>
      <c r="BT78" s="14">
        <f>VLOOKUP($A78,[1]Data!$A$1:$AH$15000,15,0)</f>
        <v>22750</v>
      </c>
      <c r="BU78" s="14">
        <f>VLOOKUP($A78,[1]Data!$A$1:$AH$15000,16,0)</f>
        <v>95425</v>
      </c>
      <c r="BW78" s="14">
        <f>VLOOKUP($A78,[2]Data!$A$1:$AH$15000,26,0)</f>
        <v>44940</v>
      </c>
      <c r="BX78" s="14">
        <f>VLOOKUP($A78,[2]Data!$A$1:$AH$15000,28,0)</f>
        <v>0</v>
      </c>
      <c r="BY78" s="14">
        <f>VLOOKUP($A78,[2]Data!$A$1:$AH$15000,24,0)</f>
        <v>0</v>
      </c>
      <c r="BZ78" s="14">
        <f>VLOOKUP($A78,[2]Data!$A$1:$AH$15000,25,0)</f>
        <v>60000</v>
      </c>
      <c r="CA78" s="14">
        <f>VLOOKUP($A78,[2]Data!$A$1:$AH$15000,30,0)</f>
        <v>27780</v>
      </c>
      <c r="CB78" s="14">
        <f>VLOOKUP($A78,[2]Data!$A$1:$AH$15000,29,0)</f>
        <v>24815</v>
      </c>
      <c r="CD78" s="52">
        <f>VLOOKUP($A78,[4]Data!$A$1:$R$15000,2,0)</f>
        <v>689064</v>
      </c>
      <c r="CE78" s="14">
        <f>VLOOKUP($A78,[3]Data!$A$1:$K$15000,3,0)*$A$2</f>
        <v>2539800</v>
      </c>
      <c r="CF78" s="14">
        <f>VLOOKUP($A78,[3]Data!$A$1:$K$15000,7,0)*$A$2</f>
        <v>19000</v>
      </c>
      <c r="CG78" s="14">
        <f>VLOOKUP($A78,[3]Data!$A$1:$K$15000,8,0)*$A$2</f>
        <v>83300</v>
      </c>
      <c r="CH78" s="14">
        <f>VLOOKUP($A78,[3]Data!$A$1:$K$15000,2,0)*$A$2</f>
        <v>40300</v>
      </c>
      <c r="CJ78" s="14">
        <f>VLOOKUP($A78,[4]Data!$A$1:$R$15000,18,0)</f>
        <v>69412</v>
      </c>
      <c r="CK78" s="14">
        <f>VLOOKUP($A78,[4]Data!$A$1:$R$15000,3,0)</f>
        <v>369213</v>
      </c>
      <c r="CL78" s="14">
        <f>VLOOKUP($A78,[4]Data!$A$1:$R$15000,4,0)</f>
        <v>11217</v>
      </c>
      <c r="CM78" s="14">
        <f>VLOOKUP($A78,[3]Data!$A$1:$K$15000,10,0)*$A$2</f>
        <v>359500</v>
      </c>
      <c r="CN78" s="52">
        <f>VLOOKUP($A78,[1]Data!$A$1:$AN$15000,34,0)</f>
        <v>122168</v>
      </c>
      <c r="CO78" s="52">
        <f>VLOOKUP($A78,[1]Data!$A$1:$AN$15000,35,0)</f>
        <v>497677</v>
      </c>
      <c r="CP78" s="52">
        <f>VLOOKUP($A78,[1]Data!$A$1:$AN$15000,36,0)</f>
        <v>631730</v>
      </c>
      <c r="CQ78" s="52">
        <f>VLOOKUP($A78,[1]Data!$A$1:$AN$15000,37,0)</f>
        <v>213136</v>
      </c>
      <c r="CR78" s="52">
        <f>VLOOKUP($A78,[1]Data!$A$1:$AN$15000,38,0)</f>
        <v>1964</v>
      </c>
      <c r="CS78" s="52">
        <f>VLOOKUP($A78,[1]Data!$A$1:$AN$15000,39,0)</f>
        <v>2929</v>
      </c>
      <c r="CT78" s="52">
        <f>VLOOKUP($A78,[1]Data!$A$1:$AN$15000,40,0)</f>
        <v>189677</v>
      </c>
      <c r="CU78" s="52">
        <f>VLOOKUP($A78,[1]Data!$A$1:$BA$15000,41,0)</f>
        <v>0</v>
      </c>
      <c r="CV78" s="52">
        <f>VLOOKUP($A78,[1]Data!$A$1:$BA$15000,42,0)</f>
        <v>0</v>
      </c>
      <c r="CW78" s="52">
        <f>VLOOKUP($A78,[1]Data!$A$1:$BA$15000,43,0)</f>
        <v>17076</v>
      </c>
      <c r="CX78" s="52">
        <f>VLOOKUP($A78,[1]Data!$A$1:$BA$15000,44,0)</f>
        <v>26125</v>
      </c>
      <c r="CY78" s="52">
        <f>VLOOKUP($A78,[1]Data!$A$1:$BA$15000,45,0)</f>
        <v>53141</v>
      </c>
      <c r="CZ78" s="52">
        <f>VLOOKUP($A78,[1]Data!$A$1:$BA$15000,46,0)</f>
        <v>6335</v>
      </c>
      <c r="DA78" s="52">
        <f>VLOOKUP($A78,[1]Data!$A$1:$BA$15000,47,0)</f>
        <v>52095</v>
      </c>
      <c r="DB78" s="52">
        <f>VLOOKUP($A78,[1]Data!$A$1:$BA$15000,48,0)</f>
        <v>141712</v>
      </c>
      <c r="DC78" s="52">
        <f>VLOOKUP($A78,[1]Data!$A$1:$BA$15000,53,0)</f>
        <v>-34922</v>
      </c>
      <c r="DD78" s="52">
        <f>VLOOKUP($A78,[4]Data!$A$1:$Z$15000,20,0)</f>
        <v>75810</v>
      </c>
      <c r="DE78" s="52">
        <f>VLOOKUP($A78,[4]Data!$A$1:$Z$15000,25,0)</f>
        <v>10255</v>
      </c>
      <c r="DF78" s="52">
        <f>VLOOKUP($A78,[4]Data!$A$1:$Z$15000,26,0)</f>
        <v>0</v>
      </c>
      <c r="DG78" s="52">
        <f>VLOOKUP($A78,[4]Data!$A$1:$Z$15000,21,0)</f>
        <v>0</v>
      </c>
      <c r="DH78" s="52">
        <f>VLOOKUP($A78,[4]Data!$A$1:$Z$15000,24,0)</f>
        <v>147006</v>
      </c>
      <c r="DI78" s="52">
        <f>VLOOKUP($A78,[7]Data!$A$1:$M$15000,4,0)</f>
        <v>477407</v>
      </c>
      <c r="DJ78" s="52">
        <f>VLOOKUP($A78,[7]Data!$A$1:$M$15000,12,0)</f>
        <v>19627</v>
      </c>
      <c r="DK78" s="52">
        <f>VLOOKUP($A78,[7]Data!$A$1:$M$15000,11,0)</f>
        <v>153101</v>
      </c>
      <c r="DL78" s="52">
        <f>VLOOKUP($A78,[7]Data!$A$1:$M$15000,5,0)</f>
        <v>136457</v>
      </c>
      <c r="DM78" s="52">
        <f>VLOOKUP($A78,[7]Data!$A$1:$M$15000,8,0)</f>
        <v>190616</v>
      </c>
      <c r="DN78" s="52">
        <f>VLOOKUP($A78,[7]Data!$A$1:$M$15000,6,0)</f>
        <v>7170</v>
      </c>
      <c r="DO78" s="52">
        <f>VLOOKUP($A78,[7]Data!$A$1:$M$15000,7,0)</f>
        <v>55276</v>
      </c>
      <c r="DP78" s="52">
        <f>VLOOKUP($A78,[7]Data!$A$1:$M$15000,9,0)</f>
        <v>10808</v>
      </c>
      <c r="DQ78" s="52">
        <f>VLOOKUP($A78,[7]Data!$A$1:$M$15000,3,0)</f>
        <v>0</v>
      </c>
      <c r="DR78" s="52">
        <f>VLOOKUP($A78,[7]Data!$A$1:$M$15000,10,0)</f>
        <v>198777</v>
      </c>
      <c r="DS78" s="52">
        <f>VLOOKUP($A78,[7]Data!$A$1:$M$15000,2,0)</f>
        <v>21012</v>
      </c>
      <c r="DT78" s="52">
        <f>VLOOKUP($A78,[7]Data!$A$1:$M$15000,13,0)</f>
        <v>0</v>
      </c>
      <c r="DU78" s="52">
        <f>VLOOKUP($A78,[8]data!$A$1:$M$15000,2,0)</f>
        <v>131100</v>
      </c>
      <c r="DV78" s="52">
        <f>VLOOKUP($A78,[8]data!$A$1:$M$15000,3,0)</f>
        <v>146713</v>
      </c>
      <c r="DW78" s="52">
        <f>VLOOKUP($A78,[8]data!$A$1:$M$15000,4,0)</f>
        <v>171923</v>
      </c>
      <c r="DX78" s="52">
        <f>VLOOKUP($A78,[8]data!$A$1:$M$15000,5,0)</f>
        <v>7633</v>
      </c>
      <c r="DY78" s="52">
        <f>VLOOKUP($A78,[8]data!$A$1:$M$15000,6,0)</f>
        <v>100058</v>
      </c>
      <c r="DZ78" s="52">
        <f>VLOOKUP($A78,[8]data!$A$1:$M$15000,7,0)</f>
        <v>128501</v>
      </c>
      <c r="EA78" s="52">
        <f>VLOOKUP($A78,[8]data!$A$1:$M$15000,8,0)</f>
        <v>80966</v>
      </c>
      <c r="EB78" s="52">
        <f>VLOOKUP($A78,[8]data!$A$1:$M$15000,9,0)</f>
        <v>417348</v>
      </c>
      <c r="EC78" s="52">
        <f>VLOOKUP($A78,[8]data!$A$1:$M$15000,10,0)</f>
        <v>0</v>
      </c>
      <c r="ED78" s="52">
        <f>VLOOKUP($A78,[8]data!$A$1:$Q$15000,11,0)</f>
        <v>6336</v>
      </c>
      <c r="EE78" s="52">
        <f>VLOOKUP($A78,[8]data!$A$1:$Q$15000,12,0)</f>
        <v>217770</v>
      </c>
      <c r="EF78" s="52">
        <f>VLOOKUP($A78,[8]data!$A$1:$Q$15000,13,0)</f>
        <v>140000</v>
      </c>
      <c r="EG78" s="52">
        <f>VLOOKUP($A78,[8]data!$A$1:$Q$15000,14,0)</f>
        <v>23500</v>
      </c>
      <c r="EH78" s="52">
        <f>VLOOKUP($A78,[8]data!$A$1:$Q$15000,15,0)</f>
        <v>107000</v>
      </c>
      <c r="EI78" s="52">
        <f>VLOOKUP($A78,[8]data!$A$1:$Q$15000,17,0)</f>
        <v>19691</v>
      </c>
      <c r="EJ78" s="52">
        <f>VLOOKUP($A78,[8]data!$A$1:$Q$15000,16,0)</f>
        <v>126545</v>
      </c>
      <c r="EK78" s="52">
        <f>VLOOKUP($A78,[9]data!$A$1:$Q$15000,3,0)</f>
        <v>270000</v>
      </c>
      <c r="EL78" s="52">
        <f>VLOOKUP($A78,[9]data!$A$1:$Q$15000,4,0)</f>
        <v>58000</v>
      </c>
      <c r="EM78" s="52">
        <f>VLOOKUP($A78,[9]data!$A$1:$Q$15000,2,0)</f>
        <v>12000</v>
      </c>
      <c r="EN78" s="52">
        <f>VLOOKUP($A78,[9]data!$A$1:$Q$15000,11,0)</f>
        <v>42000</v>
      </c>
      <c r="EO78" s="52">
        <f>VLOOKUP($A78,[9]data!$A$1:$Q$15000,12,0)</f>
        <v>7000</v>
      </c>
      <c r="ES78" s="52">
        <f>VLOOKUP($A78,[9]data!$A$1:$Q$15000,14,0)</f>
        <v>52000</v>
      </c>
      <c r="ET78" s="52">
        <f>VLOOKUP($A78,[9]data!$A$1:$Q$15000,13,0)</f>
        <v>5000</v>
      </c>
      <c r="EU78" s="89">
        <f>VLOOKUP($A78,[4]Data!$A$1:$I$15000,8,0)</f>
        <v>132886</v>
      </c>
      <c r="EV78" s="1">
        <f>VLOOKUP($A78,[1]Data!$A$1:$BG$15000,59,0)</f>
        <v>23672</v>
      </c>
    </row>
    <row r="79" spans="1:152">
      <c r="A79" s="20">
        <v>36540</v>
      </c>
      <c r="B79" s="14">
        <f>VLOOKUP($A79,[1]Data!$A$1:$AG$15000,9,0)</f>
        <v>171381</v>
      </c>
      <c r="C79" s="14">
        <f>VLOOKUP($A79,[1]Data!$A$1:$AG$15000,10,0)</f>
        <v>373162</v>
      </c>
      <c r="D79" s="14">
        <f>VLOOKUP($A79,[1]Data!$A$1:$AG$15000,11,0)</f>
        <v>947889</v>
      </c>
      <c r="E79" s="14">
        <f>VLOOKUP($A79,[1]Data!$A$1:$AG$15000,12,0)</f>
        <v>530831</v>
      </c>
      <c r="F79" s="14">
        <f>VLOOKUP($A79,[2]Data!$A$1:$AF$15000,4,0)</f>
        <v>733662</v>
      </c>
      <c r="G79" s="14">
        <f>VLOOKUP($A79,[2]Data!$A$1:$AF$15000,2,0)</f>
        <v>30000</v>
      </c>
      <c r="H79" s="14">
        <f>VLOOKUP($A79,[2]Data!$A$1:$AF$15000,3,0)</f>
        <v>188709</v>
      </c>
      <c r="I79" s="14">
        <f>VLOOKUP($A79,[2]Data!$A$1:$AF$15000,6,0)</f>
        <v>11359</v>
      </c>
      <c r="J79" s="14">
        <f>VLOOKUP($A79,[3]Data!$A$1:$K$15000,4,0)*$A$2</f>
        <v>1655200</v>
      </c>
      <c r="K79" s="14">
        <f>VLOOKUP($A79,[3]Data!$A$1:$K$15000,6,0)*$A$2</f>
        <v>68900</v>
      </c>
      <c r="R79" s="14">
        <f>VLOOKUP($A79,[1]Data!$A$1:$AH$15000,4,0)</f>
        <v>2715117</v>
      </c>
      <c r="T79" s="14">
        <f>VLOOKUP($A79,[2]Data!$A$1:$AH$15000,34,0)</f>
        <v>635528</v>
      </c>
      <c r="V79" s="14">
        <f>VLOOKUP($A79,[2]Data!$A$1:$AH$15000,8,0)</f>
        <v>26247</v>
      </c>
      <c r="W79" s="14">
        <f>VLOOKUP($A79,[4]Data!$A$1:$AH$15000,19,0)</f>
        <v>62747</v>
      </c>
      <c r="X79" s="14">
        <f>VLOOKUP($A79,[2]Data!$A$1:$AH$15000,17,0)</f>
        <v>144018</v>
      </c>
      <c r="Y79" s="14">
        <f>VLOOKUP($A79,[1]Data!$A$1:$AH$15000,17,0)</f>
        <v>357812</v>
      </c>
      <c r="Z79" s="14">
        <f>VLOOKUP($A79,[2]Data!$A$1:$AH$15000,11,0)</f>
        <v>256819</v>
      </c>
      <c r="AA79" s="14">
        <f>VLOOKUP($A79,[1]Data!$A$1:$AH$15000,21,0)</f>
        <v>349295</v>
      </c>
      <c r="AB79" s="14">
        <f>VLOOKUP($A79,[2]Data!$A$1:$AH$15000,15,0)</f>
        <v>63651</v>
      </c>
      <c r="AC79" s="14">
        <f>VLOOKUP($A79,[1]Data!$A$1:$AH$15000,18,0)</f>
        <v>150145</v>
      </c>
      <c r="AD79" s="14">
        <f>VLOOKUP($A79,[2]Data!$A$1:$AH$15000,18,0)</f>
        <v>102444</v>
      </c>
      <c r="AE79" s="14">
        <f>VLOOKUP($A79,[1]Data!$A$1:$AH$15000,19,0)</f>
        <v>11738</v>
      </c>
      <c r="AF79" s="14">
        <f>VLOOKUP($A79,[2]Data!$A$1:$AH$15000,16,0)</f>
        <v>107360</v>
      </c>
      <c r="AG79" s="14">
        <f>VLOOKUP($A79,[1]Data!$A$1:$AH$15000,20,0)</f>
        <v>100932</v>
      </c>
      <c r="AH79" s="14">
        <f>VLOOKUP($A79,[2]Data!$A$1:$AH$15000,9,0)</f>
        <v>190564</v>
      </c>
      <c r="AI79" s="14">
        <f>VLOOKUP($A79,[1]Data!$A$1:$AH$15000,22,0)</f>
        <v>317309</v>
      </c>
      <c r="AJ79" s="14">
        <f>VLOOKUP($A79,[2]Data!$A$1:$AH$15000,10,0)</f>
        <v>73184</v>
      </c>
      <c r="AK79" s="14">
        <f>VLOOKUP($A79,[1]Data!$A$1:$AH$15000,23,0)</f>
        <v>53794</v>
      </c>
      <c r="AL79" s="14">
        <f>VLOOKUP($A79,[1]Data!$A$1:$AH$15000,24,0)</f>
        <v>909975</v>
      </c>
      <c r="AM79" s="14">
        <f>VLOOKUP($A79,[4]Data!$A$1:$R$15000,9,0)</f>
        <v>71409</v>
      </c>
      <c r="BA79" s="14">
        <f>VLOOKUP($A79,[1]Data!$A$1:$AH$15000,2,0)</f>
        <v>217361</v>
      </c>
      <c r="BC79" s="14">
        <f>VLOOKUP($A79,[2]Data!$A$1:$AH$15000,20,0)</f>
        <v>0</v>
      </c>
      <c r="BD79" s="14">
        <f>VLOOKUP($A79,[2]Data!$A$1:$AH$15000,21,0)</f>
        <v>35602</v>
      </c>
      <c r="BE79" s="14">
        <f>VLOOKUP($A79,[2]Data!$A$1:$AH$15000,22,0)</f>
        <v>0</v>
      </c>
      <c r="BF79" s="14">
        <f>VLOOKUP($A79,[2]Data!$A$1:$AH$15000,19,0)</f>
        <v>0</v>
      </c>
      <c r="BH79" s="14">
        <f>VLOOKUP($A79,[1]Data!$A$1:$AH$15000,3,0)</f>
        <v>336916</v>
      </c>
      <c r="BI79" s="14">
        <f>VLOOKUP($A79,[1]Data!$A$1:$AH$15000,7,0)</f>
        <v>925614</v>
      </c>
      <c r="BJ79" s="14">
        <f>VLOOKUP($A79,[1]Data!$A$1:$AH$15000,8,0)</f>
        <v>0</v>
      </c>
      <c r="BR79" s="14">
        <f>VLOOKUP($A79,[1]Data!$A$1:$AH$15000,13,0)</f>
        <v>83914</v>
      </c>
      <c r="BS79" s="14">
        <f>VLOOKUP($A79,[1]Data!$A$1:$AH$15000,14,0)</f>
        <v>72369</v>
      </c>
      <c r="BT79" s="14">
        <f>VLOOKUP($A79,[1]Data!$A$1:$AH$15000,15,0)</f>
        <v>75664</v>
      </c>
      <c r="BU79" s="14">
        <f>VLOOKUP($A79,[1]Data!$A$1:$AH$15000,16,0)</f>
        <v>84127</v>
      </c>
      <c r="BW79" s="14">
        <f>VLOOKUP($A79,[2]Data!$A$1:$AH$15000,26,0)</f>
        <v>44940</v>
      </c>
      <c r="BX79" s="14">
        <f>VLOOKUP($A79,[2]Data!$A$1:$AH$15000,28,0)</f>
        <v>0</v>
      </c>
      <c r="BY79" s="14">
        <f>VLOOKUP($A79,[2]Data!$A$1:$AH$15000,24,0)</f>
        <v>0</v>
      </c>
      <c r="BZ79" s="14">
        <f>VLOOKUP($A79,[2]Data!$A$1:$AH$15000,25,0)</f>
        <v>40322</v>
      </c>
      <c r="CA79" s="14">
        <f>VLOOKUP($A79,[2]Data!$A$1:$AH$15000,30,0)</f>
        <v>29107</v>
      </c>
      <c r="CB79" s="14">
        <f>VLOOKUP($A79,[2]Data!$A$1:$AH$15000,29,0)</f>
        <v>44518</v>
      </c>
      <c r="CD79" s="52">
        <f>VLOOKUP($A79,[4]Data!$A$1:$R$15000,2,0)</f>
        <v>814749</v>
      </c>
      <c r="CE79" s="14">
        <f>VLOOKUP($A79,[3]Data!$A$1:$K$15000,3,0)*$A$2</f>
        <v>2500300</v>
      </c>
      <c r="CF79" s="14">
        <f>VLOOKUP($A79,[3]Data!$A$1:$K$15000,7,0)*$A$2</f>
        <v>4900</v>
      </c>
      <c r="CG79" s="14">
        <f>VLOOKUP($A79,[3]Data!$A$1:$K$15000,8,0)*$A$2</f>
        <v>83300</v>
      </c>
      <c r="CH79" s="14">
        <f>VLOOKUP($A79,[3]Data!$A$1:$K$15000,2,0)*$A$2</f>
        <v>40300</v>
      </c>
      <c r="CJ79" s="14">
        <f>VLOOKUP($A79,[4]Data!$A$1:$R$15000,18,0)</f>
        <v>49850</v>
      </c>
      <c r="CK79" s="14">
        <f>VLOOKUP($A79,[4]Data!$A$1:$R$15000,3,0)</f>
        <v>374401</v>
      </c>
      <c r="CL79" s="14">
        <f>VLOOKUP($A79,[4]Data!$A$1:$R$15000,4,0)</f>
        <v>14134</v>
      </c>
      <c r="CM79" s="14">
        <f>VLOOKUP($A79,[3]Data!$A$1:$K$15000,10,0)*$A$2</f>
        <v>358100</v>
      </c>
      <c r="CN79" s="52">
        <f>VLOOKUP($A79,[1]Data!$A$1:$AN$15000,34,0)</f>
        <v>122106</v>
      </c>
      <c r="CO79" s="52">
        <f>VLOOKUP($A79,[1]Data!$A$1:$AN$15000,35,0)</f>
        <v>531834</v>
      </c>
      <c r="CP79" s="52">
        <f>VLOOKUP($A79,[1]Data!$A$1:$AN$15000,36,0)</f>
        <v>667351</v>
      </c>
      <c r="CQ79" s="52">
        <f>VLOOKUP($A79,[1]Data!$A$1:$AN$15000,37,0)</f>
        <v>186056</v>
      </c>
      <c r="CR79" s="52">
        <f>VLOOKUP($A79,[1]Data!$A$1:$AN$15000,38,0)</f>
        <v>1964</v>
      </c>
      <c r="CS79" s="52">
        <f>VLOOKUP($A79,[1]Data!$A$1:$AN$15000,39,0)</f>
        <v>2929</v>
      </c>
      <c r="CT79" s="52">
        <f>VLOOKUP($A79,[1]Data!$A$1:$AN$15000,40,0)</f>
        <v>199476</v>
      </c>
      <c r="CU79" s="52">
        <f>VLOOKUP($A79,[1]Data!$A$1:$BA$15000,41,0)</f>
        <v>0</v>
      </c>
      <c r="CV79" s="52">
        <f>VLOOKUP($A79,[1]Data!$A$1:$BA$15000,42,0)</f>
        <v>0</v>
      </c>
      <c r="CW79" s="52">
        <f>VLOOKUP($A79,[1]Data!$A$1:$BA$15000,43,0)</f>
        <v>25224</v>
      </c>
      <c r="CX79" s="52">
        <f>VLOOKUP($A79,[1]Data!$A$1:$BA$15000,44,0)</f>
        <v>27068</v>
      </c>
      <c r="CY79" s="52">
        <f>VLOOKUP($A79,[1]Data!$A$1:$BA$15000,45,0)</f>
        <v>53141</v>
      </c>
      <c r="CZ79" s="52">
        <f>VLOOKUP($A79,[1]Data!$A$1:$BA$15000,46,0)</f>
        <v>6335</v>
      </c>
      <c r="DA79" s="52">
        <f>VLOOKUP($A79,[1]Data!$A$1:$BA$15000,47,0)</f>
        <v>72260</v>
      </c>
      <c r="DB79" s="52">
        <f>VLOOKUP($A79,[1]Data!$A$1:$BA$15000,48,0)</f>
        <v>163641</v>
      </c>
      <c r="DC79" s="52">
        <f>VLOOKUP($A79,[1]Data!$A$1:$BA$15000,53,0)</f>
        <v>-24875</v>
      </c>
      <c r="DD79" s="52">
        <f>VLOOKUP($A79,[4]Data!$A$1:$Z$15000,20,0)</f>
        <v>15000</v>
      </c>
      <c r="DE79" s="52">
        <f>VLOOKUP($A79,[4]Data!$A$1:$Z$15000,25,0)</f>
        <v>251</v>
      </c>
      <c r="DF79" s="52">
        <f>VLOOKUP($A79,[4]Data!$A$1:$Z$15000,26,0)</f>
        <v>0</v>
      </c>
      <c r="DG79" s="52">
        <f>VLOOKUP($A79,[4]Data!$A$1:$Z$15000,21,0)</f>
        <v>11941</v>
      </c>
      <c r="DH79" s="52">
        <f>VLOOKUP($A79,[4]Data!$A$1:$Z$15000,24,0)</f>
        <v>144038</v>
      </c>
      <c r="DI79" s="52">
        <f>VLOOKUP($A79,[7]Data!$A$1:$M$15000,4,0)</f>
        <v>0</v>
      </c>
      <c r="DJ79" s="52">
        <f>VLOOKUP($A79,[7]Data!$A$1:$M$15000,12,0)</f>
        <v>0</v>
      </c>
      <c r="DK79" s="52">
        <f>VLOOKUP($A79,[7]Data!$A$1:$M$15000,11,0)</f>
        <v>0</v>
      </c>
      <c r="DL79" s="52">
        <f>VLOOKUP($A79,[7]Data!$A$1:$M$15000,5,0)</f>
        <v>0</v>
      </c>
      <c r="DM79" s="52">
        <f>VLOOKUP($A79,[7]Data!$A$1:$M$15000,8,0)</f>
        <v>0</v>
      </c>
      <c r="DN79" s="52">
        <f>VLOOKUP($A79,[7]Data!$A$1:$M$15000,6,0)</f>
        <v>0</v>
      </c>
      <c r="DO79" s="52">
        <f>VLOOKUP($A79,[7]Data!$A$1:$M$15000,7,0)</f>
        <v>0</v>
      </c>
      <c r="DP79" s="52">
        <f>VLOOKUP($A79,[7]Data!$A$1:$M$15000,9,0)</f>
        <v>0</v>
      </c>
      <c r="DQ79" s="52">
        <f>VLOOKUP($A79,[7]Data!$A$1:$M$15000,3,0)</f>
        <v>0</v>
      </c>
      <c r="DR79" s="52">
        <f>VLOOKUP($A79,[7]Data!$A$1:$M$15000,10,0)</f>
        <v>0</v>
      </c>
      <c r="DS79" s="52">
        <f>VLOOKUP($A79,[7]Data!$A$1:$M$15000,2,0)</f>
        <v>0</v>
      </c>
      <c r="DT79" s="52">
        <f>VLOOKUP($A79,[7]Data!$A$1:$M$15000,13,0)</f>
        <v>0</v>
      </c>
      <c r="DU79" s="52">
        <f>VLOOKUP($A79,[8]data!$A$1:$M$15000,2,0)</f>
        <v>131100</v>
      </c>
      <c r="DV79" s="52">
        <f>VLOOKUP($A79,[8]data!$A$1:$M$15000,3,0)</f>
        <v>146713</v>
      </c>
      <c r="DW79" s="52">
        <f>VLOOKUP($A79,[8]data!$A$1:$M$15000,4,0)</f>
        <v>174315</v>
      </c>
      <c r="DX79" s="52">
        <f>VLOOKUP($A79,[8]data!$A$1:$M$15000,5,0)</f>
        <v>5173</v>
      </c>
      <c r="DY79" s="52">
        <f>VLOOKUP($A79,[8]data!$A$1:$M$15000,6,0)</f>
        <v>102257</v>
      </c>
      <c r="DZ79" s="52">
        <f>VLOOKUP($A79,[8]data!$A$1:$M$15000,7,0)</f>
        <v>121809</v>
      </c>
      <c r="EA79" s="52">
        <f>VLOOKUP($A79,[8]data!$A$1:$M$15000,8,0)</f>
        <v>81666</v>
      </c>
      <c r="EB79" s="52">
        <f>VLOOKUP($A79,[8]data!$A$1:$M$15000,9,0)</f>
        <v>417265</v>
      </c>
      <c r="EC79" s="52">
        <f>VLOOKUP($A79,[8]data!$A$1:$M$15000,10,0)</f>
        <v>0</v>
      </c>
      <c r="ED79" s="52">
        <f>VLOOKUP($A79,[8]data!$A$1:$Q$15000,11,0)</f>
        <v>6336</v>
      </c>
      <c r="EE79" s="52">
        <f>VLOOKUP($A79,[8]data!$A$1:$Q$15000,12,0)</f>
        <v>207316</v>
      </c>
      <c r="EF79" s="52">
        <f>VLOOKUP($A79,[8]data!$A$1:$Q$15000,13,0)</f>
        <v>140000</v>
      </c>
      <c r="EG79" s="52">
        <f>VLOOKUP($A79,[8]data!$A$1:$Q$15000,14,0)</f>
        <v>23700</v>
      </c>
      <c r="EH79" s="52">
        <f>VLOOKUP($A79,[8]data!$A$1:$Q$15000,15,0)</f>
        <v>107000</v>
      </c>
      <c r="EI79" s="52">
        <f>VLOOKUP($A79,[8]data!$A$1:$Q$15000,17,0)</f>
        <v>23591</v>
      </c>
      <c r="EJ79" s="52">
        <f>VLOOKUP($A79,[8]data!$A$1:$Q$15000,16,0)</f>
        <v>129970</v>
      </c>
      <c r="EK79" s="52">
        <f>VLOOKUP($A79,[9]data!$A$1:$Q$15000,3,0)</f>
        <v>270000</v>
      </c>
      <c r="EL79" s="52">
        <f>VLOOKUP($A79,[9]data!$A$1:$Q$15000,4,0)</f>
        <v>58000</v>
      </c>
      <c r="EM79" s="52">
        <f>VLOOKUP($A79,[9]data!$A$1:$Q$15000,2,0)</f>
        <v>12000</v>
      </c>
      <c r="EN79" s="52">
        <f>VLOOKUP($A79,[9]data!$A$1:$Q$15000,11,0)</f>
        <v>42000</v>
      </c>
      <c r="EO79" s="52">
        <f>VLOOKUP($A79,[9]data!$A$1:$Q$15000,12,0)</f>
        <v>12000</v>
      </c>
      <c r="ES79" s="52">
        <f>VLOOKUP($A79,[9]data!$A$1:$Q$15000,14,0)</f>
        <v>46000</v>
      </c>
      <c r="ET79" s="52">
        <f>VLOOKUP($A79,[9]data!$A$1:$Q$15000,13,0)</f>
        <v>4000</v>
      </c>
      <c r="EU79" s="89">
        <f>VLOOKUP($A79,[4]Data!$A$1:$I$15000,8,0)</f>
        <v>129538</v>
      </c>
      <c r="EV79" s="1">
        <f>VLOOKUP($A79,[1]Data!$A$1:$BG$15000,59,0)</f>
        <v>2109</v>
      </c>
    </row>
    <row r="80" spans="1:152">
      <c r="A80" s="20">
        <v>36541</v>
      </c>
      <c r="B80" s="14">
        <f>VLOOKUP($A80,[1]Data!$A$1:$AG$15000,9,0)</f>
        <v>205639</v>
      </c>
      <c r="C80" s="14">
        <f>VLOOKUP($A80,[1]Data!$A$1:$AG$15000,10,0)</f>
        <v>333156</v>
      </c>
      <c r="D80" s="14">
        <f>VLOOKUP($A80,[1]Data!$A$1:$AG$15000,11,0)</f>
        <v>930744</v>
      </c>
      <c r="E80" s="14">
        <f>VLOOKUP($A80,[1]Data!$A$1:$AG$15000,12,0)</f>
        <v>539999</v>
      </c>
      <c r="F80" s="14">
        <f>VLOOKUP($A80,[2]Data!$A$1:$AF$15000,4,0)</f>
        <v>741594</v>
      </c>
      <c r="G80" s="14">
        <f>VLOOKUP($A80,[2]Data!$A$1:$AF$15000,2,0)</f>
        <v>30000</v>
      </c>
      <c r="H80" s="14">
        <f>VLOOKUP($A80,[2]Data!$A$1:$AF$15000,3,0)</f>
        <v>180113</v>
      </c>
      <c r="I80" s="14">
        <f>VLOOKUP($A80,[2]Data!$A$1:$AF$15000,6,0)</f>
        <v>14086</v>
      </c>
      <c r="J80" s="14">
        <f>VLOOKUP($A80,[3]Data!$A$1:$K$15000,4,0)*$A$2</f>
        <v>1654300</v>
      </c>
      <c r="K80" s="14">
        <f>VLOOKUP($A80,[3]Data!$A$1:$K$15000,6,0)*$A$2</f>
        <v>68000</v>
      </c>
      <c r="R80" s="14">
        <f>VLOOKUP($A80,[1]Data!$A$1:$AH$15000,4,0)</f>
        <v>2686880</v>
      </c>
      <c r="T80" s="14">
        <f>VLOOKUP($A80,[2]Data!$A$1:$AH$15000,34,0)</f>
        <v>631692</v>
      </c>
      <c r="V80" s="14">
        <f>VLOOKUP($A80,[2]Data!$A$1:$AH$15000,8,0)</f>
        <v>26247</v>
      </c>
      <c r="W80" s="14">
        <f>VLOOKUP($A80,[4]Data!$A$1:$AH$15000,19,0)</f>
        <v>65094</v>
      </c>
      <c r="X80" s="14">
        <f>VLOOKUP($A80,[2]Data!$A$1:$AH$15000,17,0)</f>
        <v>140784</v>
      </c>
      <c r="Y80" s="14">
        <f>VLOOKUP($A80,[1]Data!$A$1:$AH$15000,17,0)</f>
        <v>356407</v>
      </c>
      <c r="Z80" s="14">
        <f>VLOOKUP($A80,[2]Data!$A$1:$AH$15000,11,0)</f>
        <v>252820</v>
      </c>
      <c r="AA80" s="14">
        <f>VLOOKUP($A80,[1]Data!$A$1:$AH$15000,21,0)</f>
        <v>341168</v>
      </c>
      <c r="AB80" s="14">
        <f>VLOOKUP($A80,[2]Data!$A$1:$AH$15000,15,0)</f>
        <v>63651</v>
      </c>
      <c r="AC80" s="14">
        <f>VLOOKUP($A80,[1]Data!$A$1:$AH$15000,18,0)</f>
        <v>150613</v>
      </c>
      <c r="AD80" s="14">
        <f>VLOOKUP($A80,[2]Data!$A$1:$AH$15000,18,0)</f>
        <v>102444</v>
      </c>
      <c r="AE80" s="14">
        <f>VLOOKUP($A80,[1]Data!$A$1:$AH$15000,19,0)</f>
        <v>11738</v>
      </c>
      <c r="AF80" s="14">
        <f>VLOOKUP($A80,[2]Data!$A$1:$AH$15000,16,0)</f>
        <v>107360</v>
      </c>
      <c r="AG80" s="14">
        <f>VLOOKUP($A80,[1]Data!$A$1:$AH$15000,20,0)</f>
        <v>100986</v>
      </c>
      <c r="AH80" s="14">
        <f>VLOOKUP($A80,[2]Data!$A$1:$AH$15000,9,0)</f>
        <v>190565</v>
      </c>
      <c r="AI80" s="14">
        <f>VLOOKUP($A80,[1]Data!$A$1:$AH$15000,22,0)</f>
        <v>310586</v>
      </c>
      <c r="AJ80" s="14">
        <f>VLOOKUP($A80,[2]Data!$A$1:$AH$15000,10,0)</f>
        <v>73184</v>
      </c>
      <c r="AK80" s="14">
        <f>VLOOKUP($A80,[1]Data!$A$1:$AH$15000,23,0)</f>
        <v>52925</v>
      </c>
      <c r="AL80" s="14">
        <f>VLOOKUP($A80,[1]Data!$A$1:$AH$15000,24,0)</f>
        <v>900000</v>
      </c>
      <c r="AM80" s="14">
        <f>VLOOKUP($A80,[4]Data!$A$1:$R$15000,9,0)</f>
        <v>74795</v>
      </c>
      <c r="BA80" s="14">
        <f>VLOOKUP($A80,[1]Data!$A$1:$AH$15000,2,0)</f>
        <v>217026</v>
      </c>
      <c r="BC80" s="14">
        <f>VLOOKUP($A80,[2]Data!$A$1:$AH$15000,20,0)</f>
        <v>0</v>
      </c>
      <c r="BD80" s="14">
        <f>VLOOKUP($A80,[2]Data!$A$1:$AH$15000,21,0)</f>
        <v>35602</v>
      </c>
      <c r="BE80" s="14">
        <f>VLOOKUP($A80,[2]Data!$A$1:$AH$15000,22,0)</f>
        <v>0</v>
      </c>
      <c r="BF80" s="14">
        <f>VLOOKUP($A80,[2]Data!$A$1:$AH$15000,19,0)</f>
        <v>0</v>
      </c>
      <c r="BH80" s="14">
        <f>VLOOKUP($A80,[1]Data!$A$1:$AH$15000,3,0)</f>
        <v>312296</v>
      </c>
      <c r="BI80" s="14">
        <f>VLOOKUP($A80,[1]Data!$A$1:$AH$15000,7,0)</f>
        <v>893934</v>
      </c>
      <c r="BJ80" s="14">
        <f>VLOOKUP($A80,[1]Data!$A$1:$AH$15000,8,0)</f>
        <v>0</v>
      </c>
      <c r="BR80" s="14">
        <f>VLOOKUP($A80,[1]Data!$A$1:$AH$15000,13,0)</f>
        <v>83909</v>
      </c>
      <c r="BS80" s="14">
        <f>VLOOKUP($A80,[1]Data!$A$1:$AH$15000,14,0)</f>
        <v>72369</v>
      </c>
      <c r="BT80" s="14">
        <f>VLOOKUP($A80,[1]Data!$A$1:$AH$15000,15,0)</f>
        <v>75664</v>
      </c>
      <c r="BU80" s="14">
        <f>VLOOKUP($A80,[1]Data!$A$1:$AH$15000,16,0)</f>
        <v>84173</v>
      </c>
      <c r="BW80" s="14">
        <f>VLOOKUP($A80,[2]Data!$A$1:$AH$15000,26,0)</f>
        <v>44940</v>
      </c>
      <c r="BX80" s="14">
        <f>VLOOKUP($A80,[2]Data!$A$1:$AH$15000,28,0)</f>
        <v>0</v>
      </c>
      <c r="BY80" s="14">
        <f>VLOOKUP($A80,[2]Data!$A$1:$AH$15000,24,0)</f>
        <v>0</v>
      </c>
      <c r="BZ80" s="14">
        <f>VLOOKUP($A80,[2]Data!$A$1:$AH$15000,25,0)</f>
        <v>40322</v>
      </c>
      <c r="CA80" s="14">
        <f>VLOOKUP($A80,[2]Data!$A$1:$AH$15000,30,0)</f>
        <v>29107</v>
      </c>
      <c r="CB80" s="14">
        <f>VLOOKUP($A80,[2]Data!$A$1:$AH$15000,29,0)</f>
        <v>44518</v>
      </c>
      <c r="CD80" s="52">
        <f>VLOOKUP($A80,[4]Data!$A$1:$R$15000,2,0)</f>
        <v>803527</v>
      </c>
      <c r="CE80" s="14">
        <f>VLOOKUP($A80,[3]Data!$A$1:$K$15000,3,0)*$A$2</f>
        <v>2528400</v>
      </c>
      <c r="CF80" s="14">
        <f>VLOOKUP($A80,[3]Data!$A$1:$K$15000,7,0)*$A$2</f>
        <v>10200</v>
      </c>
      <c r="CG80" s="14">
        <f>VLOOKUP($A80,[3]Data!$A$1:$K$15000,8,0)*$A$2</f>
        <v>83300</v>
      </c>
      <c r="CH80" s="14">
        <f>VLOOKUP($A80,[3]Data!$A$1:$K$15000,2,0)*$A$2</f>
        <v>40300</v>
      </c>
      <c r="CJ80" s="14">
        <f>VLOOKUP($A80,[4]Data!$A$1:$R$15000,18,0)</f>
        <v>49580</v>
      </c>
      <c r="CK80" s="14">
        <f>VLOOKUP($A80,[4]Data!$A$1:$R$15000,3,0)</f>
        <v>371257</v>
      </c>
      <c r="CL80" s="14">
        <f>VLOOKUP($A80,[4]Data!$A$1:$R$15000,4,0)</f>
        <v>14275</v>
      </c>
      <c r="CM80" s="14">
        <f>VLOOKUP($A80,[3]Data!$A$1:$K$15000,10,0)*$A$2</f>
        <v>354800</v>
      </c>
      <c r="CN80" s="52">
        <f>VLOOKUP($A80,[1]Data!$A$1:$AN$15000,34,0)</f>
        <v>122106</v>
      </c>
      <c r="CO80" s="52">
        <f>VLOOKUP($A80,[1]Data!$A$1:$AN$15000,35,0)</f>
        <v>531671</v>
      </c>
      <c r="CP80" s="52">
        <f>VLOOKUP($A80,[1]Data!$A$1:$AN$15000,36,0)</f>
        <v>667212</v>
      </c>
      <c r="CQ80" s="52">
        <f>VLOOKUP($A80,[1]Data!$A$1:$AN$15000,37,0)</f>
        <v>185638</v>
      </c>
      <c r="CR80" s="52">
        <f>VLOOKUP($A80,[1]Data!$A$1:$AN$15000,38,0)</f>
        <v>1960</v>
      </c>
      <c r="CS80" s="52">
        <f>VLOOKUP($A80,[1]Data!$A$1:$AN$15000,39,0)</f>
        <v>2929</v>
      </c>
      <c r="CT80" s="52">
        <f>VLOOKUP($A80,[1]Data!$A$1:$AN$15000,40,0)</f>
        <v>198849</v>
      </c>
      <c r="CU80" s="52">
        <f>VLOOKUP($A80,[1]Data!$A$1:$BA$15000,41,0)</f>
        <v>0</v>
      </c>
      <c r="CV80" s="52">
        <f>VLOOKUP($A80,[1]Data!$A$1:$BA$15000,42,0)</f>
        <v>0</v>
      </c>
      <c r="CW80" s="52">
        <f>VLOOKUP($A80,[1]Data!$A$1:$BA$15000,43,0)</f>
        <v>25224</v>
      </c>
      <c r="CX80" s="52">
        <f>VLOOKUP($A80,[1]Data!$A$1:$BA$15000,44,0)</f>
        <v>27068</v>
      </c>
      <c r="CY80" s="52">
        <f>VLOOKUP($A80,[1]Data!$A$1:$BA$15000,45,0)</f>
        <v>53141</v>
      </c>
      <c r="CZ80" s="52">
        <f>VLOOKUP($A80,[1]Data!$A$1:$BA$15000,46,0)</f>
        <v>6335</v>
      </c>
      <c r="DA80" s="52">
        <f>VLOOKUP($A80,[1]Data!$A$1:$BA$15000,47,0)</f>
        <v>72260</v>
      </c>
      <c r="DB80" s="52">
        <f>VLOOKUP($A80,[1]Data!$A$1:$BA$15000,48,0)</f>
        <v>163433</v>
      </c>
      <c r="DC80" s="52">
        <f>VLOOKUP($A80,[1]Data!$A$1:$BA$15000,53,0)</f>
        <v>-24875</v>
      </c>
      <c r="DD80" s="52">
        <f>VLOOKUP($A80,[4]Data!$A$1:$Z$15000,20,0)</f>
        <v>15000</v>
      </c>
      <c r="DE80" s="52">
        <f>VLOOKUP($A80,[4]Data!$A$1:$Z$15000,25,0)</f>
        <v>255</v>
      </c>
      <c r="DF80" s="52">
        <f>VLOOKUP($A80,[4]Data!$A$1:$Z$15000,26,0)</f>
        <v>0</v>
      </c>
      <c r="DG80" s="52">
        <f>VLOOKUP($A80,[4]Data!$A$1:$Z$15000,21,0)</f>
        <v>5000</v>
      </c>
      <c r="DH80" s="52">
        <f>VLOOKUP($A80,[4]Data!$A$1:$Z$15000,24,0)</f>
        <v>144038</v>
      </c>
      <c r="DI80" s="52">
        <f>VLOOKUP($A80,[7]Data!$A$1:$M$15000,4,0)</f>
        <v>0</v>
      </c>
      <c r="DJ80" s="52">
        <f>VLOOKUP($A80,[7]Data!$A$1:$M$15000,12,0)</f>
        <v>0</v>
      </c>
      <c r="DK80" s="52">
        <f>VLOOKUP($A80,[7]Data!$A$1:$M$15000,11,0)</f>
        <v>0</v>
      </c>
      <c r="DL80" s="52">
        <f>VLOOKUP($A80,[7]Data!$A$1:$M$15000,5,0)</f>
        <v>0</v>
      </c>
      <c r="DM80" s="52">
        <f>VLOOKUP($A80,[7]Data!$A$1:$M$15000,8,0)</f>
        <v>0</v>
      </c>
      <c r="DN80" s="52">
        <f>VLOOKUP($A80,[7]Data!$A$1:$M$15000,6,0)</f>
        <v>0</v>
      </c>
      <c r="DO80" s="52">
        <f>VLOOKUP($A80,[7]Data!$A$1:$M$15000,7,0)</f>
        <v>0</v>
      </c>
      <c r="DP80" s="52">
        <f>VLOOKUP($A80,[7]Data!$A$1:$M$15000,9,0)</f>
        <v>0</v>
      </c>
      <c r="DQ80" s="52">
        <f>VLOOKUP($A80,[7]Data!$A$1:$M$15000,3,0)</f>
        <v>0</v>
      </c>
      <c r="DR80" s="52">
        <f>VLOOKUP($A80,[7]Data!$A$1:$M$15000,10,0)</f>
        <v>0</v>
      </c>
      <c r="DS80" s="52">
        <f>VLOOKUP($A80,[7]Data!$A$1:$M$15000,2,0)</f>
        <v>0</v>
      </c>
      <c r="DT80" s="52">
        <f>VLOOKUP($A80,[7]Data!$A$1:$M$15000,13,0)</f>
        <v>0</v>
      </c>
      <c r="DU80" s="52">
        <f>VLOOKUP($A80,[8]data!$A$1:$M$15000,2,0)</f>
        <v>131100</v>
      </c>
      <c r="DV80" s="52">
        <f>VLOOKUP($A80,[8]data!$A$1:$M$15000,3,0)</f>
        <v>146713</v>
      </c>
      <c r="DW80" s="52">
        <f>VLOOKUP($A80,[8]data!$A$1:$M$15000,4,0)</f>
        <v>172993</v>
      </c>
      <c r="DX80" s="52">
        <f>VLOOKUP($A80,[8]data!$A$1:$M$15000,5,0)</f>
        <v>3219</v>
      </c>
      <c r="DY80" s="52">
        <f>VLOOKUP($A80,[8]data!$A$1:$M$15000,6,0)</f>
        <v>102257</v>
      </c>
      <c r="DZ80" s="52">
        <f>VLOOKUP($A80,[8]data!$A$1:$M$15000,7,0)</f>
        <v>123809</v>
      </c>
      <c r="EA80" s="52">
        <f>VLOOKUP($A80,[8]data!$A$1:$M$15000,8,0)</f>
        <v>81666</v>
      </c>
      <c r="EB80" s="52">
        <f>VLOOKUP($A80,[8]data!$A$1:$M$15000,9,0)</f>
        <v>418423</v>
      </c>
      <c r="EC80" s="52">
        <f>VLOOKUP($A80,[8]data!$A$1:$M$15000,10,0)</f>
        <v>0</v>
      </c>
      <c r="ED80" s="52">
        <f>VLOOKUP($A80,[8]data!$A$1:$Q$15000,11,0)</f>
        <v>6336</v>
      </c>
      <c r="EE80" s="52">
        <f>VLOOKUP($A80,[8]data!$A$1:$Q$15000,12,0)</f>
        <v>207316</v>
      </c>
      <c r="EF80" s="52">
        <f>VLOOKUP($A80,[8]data!$A$1:$Q$15000,13,0)</f>
        <v>140000</v>
      </c>
      <c r="EG80" s="52">
        <f>VLOOKUP($A80,[8]data!$A$1:$Q$15000,14,0)</f>
        <v>23700</v>
      </c>
      <c r="EH80" s="52">
        <f>VLOOKUP($A80,[8]data!$A$1:$Q$15000,15,0)</f>
        <v>107000</v>
      </c>
      <c r="EI80" s="52">
        <f>VLOOKUP($A80,[8]data!$A$1:$Q$15000,17,0)</f>
        <v>23591</v>
      </c>
      <c r="EJ80" s="52">
        <f>VLOOKUP($A80,[8]data!$A$1:$Q$15000,16,0)</f>
        <v>129970</v>
      </c>
      <c r="EK80" s="52">
        <f>VLOOKUP($A80,[9]data!$A$1:$Q$15000,3,0)</f>
        <v>270000</v>
      </c>
      <c r="EL80" s="52">
        <f>VLOOKUP($A80,[9]data!$A$1:$Q$15000,4,0)</f>
        <v>58000</v>
      </c>
      <c r="EM80" s="52">
        <f>VLOOKUP($A80,[9]data!$A$1:$Q$15000,2,0)</f>
        <v>20000</v>
      </c>
      <c r="EN80" s="52">
        <f>VLOOKUP($A80,[9]data!$A$1:$Q$15000,11,0)</f>
        <v>42000</v>
      </c>
      <c r="EO80" s="52">
        <f>VLOOKUP($A80,[9]data!$A$1:$Q$15000,12,0)</f>
        <v>12000</v>
      </c>
      <c r="ES80" s="52">
        <f>VLOOKUP($A80,[9]data!$A$1:$Q$15000,14,0)</f>
        <v>57000</v>
      </c>
      <c r="ET80" s="52">
        <f>VLOOKUP($A80,[9]data!$A$1:$Q$15000,13,0)</f>
        <v>4000</v>
      </c>
      <c r="EU80" s="89">
        <f>VLOOKUP($A80,[4]Data!$A$1:$I$15000,8,0)</f>
        <v>124462</v>
      </c>
      <c r="EV80" s="1">
        <f>VLOOKUP($A80,[1]Data!$A$1:$BG$15000,59,0)</f>
        <v>0</v>
      </c>
    </row>
    <row r="81" spans="1:154">
      <c r="A81" s="20">
        <v>36542</v>
      </c>
      <c r="B81" s="14">
        <f>VLOOKUP($A81,[1]Data!$A$1:$AG$15000,9,0)</f>
        <v>203462</v>
      </c>
      <c r="C81" s="14">
        <f>VLOOKUP($A81,[1]Data!$A$1:$AG$15000,10,0)</f>
        <v>352407</v>
      </c>
      <c r="D81" s="14">
        <f>VLOOKUP($A81,[1]Data!$A$1:$AG$15000,11,0)</f>
        <v>929495</v>
      </c>
      <c r="E81" s="14">
        <f>VLOOKUP($A81,[1]Data!$A$1:$AG$15000,12,0)</f>
        <v>539999</v>
      </c>
      <c r="F81" s="14">
        <f>VLOOKUP($A81,[2]Data!$A$1:$AF$15000,4,0)</f>
        <v>734424</v>
      </c>
      <c r="G81" s="14">
        <f>VLOOKUP($A81,[2]Data!$A$1:$AF$15000,2,0)</f>
        <v>30000</v>
      </c>
      <c r="H81" s="14">
        <f>VLOOKUP($A81,[2]Data!$A$1:$AF$15000,3,0)</f>
        <v>189498</v>
      </c>
      <c r="I81" s="14">
        <f>VLOOKUP($A81,[2]Data!$A$1:$AF$15000,6,0)</f>
        <v>14011</v>
      </c>
      <c r="J81" s="14">
        <f>VLOOKUP($A81,[3]Data!$A$1:$K$15000,4,0)*$A$2</f>
        <v>1668300</v>
      </c>
      <c r="K81" s="14">
        <f>VLOOKUP($A81,[3]Data!$A$1:$K$15000,6,0)*$A$2</f>
        <v>74800</v>
      </c>
      <c r="R81" s="14">
        <f>VLOOKUP($A81,[1]Data!$A$1:$AH$15000,4,0)</f>
        <v>2717255</v>
      </c>
      <c r="T81" s="14">
        <f>VLOOKUP($A81,[2]Data!$A$1:$AH$15000,34,0)</f>
        <v>636513</v>
      </c>
      <c r="V81" s="14">
        <f>VLOOKUP($A81,[2]Data!$A$1:$AH$15000,8,0)</f>
        <v>26247</v>
      </c>
      <c r="W81" s="14">
        <f>VLOOKUP($A81,[4]Data!$A$1:$AH$15000,19,0)</f>
        <v>63061</v>
      </c>
      <c r="X81" s="14">
        <f>VLOOKUP($A81,[2]Data!$A$1:$AH$15000,17,0)</f>
        <v>136268</v>
      </c>
      <c r="Y81" s="14">
        <f>VLOOKUP($A81,[1]Data!$A$1:$AH$15000,17,0)</f>
        <v>355247</v>
      </c>
      <c r="Z81" s="14">
        <f>VLOOKUP($A81,[2]Data!$A$1:$AH$15000,11,0)</f>
        <v>252820</v>
      </c>
      <c r="AA81" s="14">
        <f>VLOOKUP($A81,[1]Data!$A$1:$AH$15000,21,0)</f>
        <v>343003</v>
      </c>
      <c r="AB81" s="14">
        <f>VLOOKUP($A81,[2]Data!$A$1:$AH$15000,15,0)</f>
        <v>63651</v>
      </c>
      <c r="AC81" s="14">
        <f>VLOOKUP($A81,[1]Data!$A$1:$AH$15000,18,0)</f>
        <v>145527</v>
      </c>
      <c r="AD81" s="14">
        <f>VLOOKUP($A81,[2]Data!$A$1:$AH$15000,18,0)</f>
        <v>102444</v>
      </c>
      <c r="AE81" s="14">
        <f>VLOOKUP($A81,[1]Data!$A$1:$AH$15000,19,0)</f>
        <v>11738</v>
      </c>
      <c r="AF81" s="14">
        <f>VLOOKUP($A81,[2]Data!$A$1:$AH$15000,16,0)</f>
        <v>107594</v>
      </c>
      <c r="AG81" s="14">
        <f>VLOOKUP($A81,[1]Data!$A$1:$AH$15000,20,0)</f>
        <v>100880</v>
      </c>
      <c r="AH81" s="14">
        <f>VLOOKUP($A81,[2]Data!$A$1:$AH$15000,9,0)</f>
        <v>194332</v>
      </c>
      <c r="AI81" s="14">
        <f>VLOOKUP($A81,[1]Data!$A$1:$AH$15000,22,0)</f>
        <v>302742</v>
      </c>
      <c r="AJ81" s="14">
        <f>VLOOKUP($A81,[2]Data!$A$1:$AH$15000,10,0)</f>
        <v>73184</v>
      </c>
      <c r="AK81" s="14">
        <f>VLOOKUP($A81,[1]Data!$A$1:$AH$15000,23,0)</f>
        <v>54759</v>
      </c>
      <c r="AL81" s="14">
        <f>VLOOKUP($A81,[1]Data!$A$1:$AH$15000,24,0)</f>
        <v>945995</v>
      </c>
      <c r="AM81" s="14">
        <f>VLOOKUP($A81,[4]Data!$A$1:$R$15000,9,0)</f>
        <v>76405</v>
      </c>
      <c r="BA81" s="14">
        <f>VLOOKUP($A81,[1]Data!$A$1:$AH$15000,2,0)</f>
        <v>217884</v>
      </c>
      <c r="BC81" s="14">
        <f>VLOOKUP($A81,[2]Data!$A$1:$AH$15000,20,0)</f>
        <v>0</v>
      </c>
      <c r="BD81" s="14">
        <f>VLOOKUP($A81,[2]Data!$A$1:$AH$15000,21,0)</f>
        <v>35602</v>
      </c>
      <c r="BE81" s="14">
        <f>VLOOKUP($A81,[2]Data!$A$1:$AH$15000,22,0)</f>
        <v>0</v>
      </c>
      <c r="BF81" s="14">
        <f>VLOOKUP($A81,[2]Data!$A$1:$AH$15000,19,0)</f>
        <v>0</v>
      </c>
      <c r="BH81" s="14">
        <f>VLOOKUP($A81,[1]Data!$A$1:$AH$15000,3,0)</f>
        <v>338289</v>
      </c>
      <c r="BI81" s="14">
        <f>VLOOKUP($A81,[1]Data!$A$1:$AH$15000,7,0)</f>
        <v>925974</v>
      </c>
      <c r="BJ81" s="14">
        <f>VLOOKUP($A81,[1]Data!$A$1:$AH$15000,8,0)</f>
        <v>0</v>
      </c>
      <c r="BR81" s="14">
        <f>VLOOKUP($A81,[1]Data!$A$1:$AH$15000,13,0)</f>
        <v>79345</v>
      </c>
      <c r="BS81" s="14">
        <f>VLOOKUP($A81,[1]Data!$A$1:$AH$15000,14,0)</f>
        <v>72369</v>
      </c>
      <c r="BT81" s="14">
        <f>VLOOKUP($A81,[1]Data!$A$1:$AH$15000,15,0)</f>
        <v>73867</v>
      </c>
      <c r="BU81" s="14">
        <f>VLOOKUP($A81,[1]Data!$A$1:$AH$15000,16,0)</f>
        <v>79746</v>
      </c>
      <c r="BW81" s="14">
        <f>VLOOKUP($A81,[2]Data!$A$1:$AH$15000,26,0)</f>
        <v>44940</v>
      </c>
      <c r="BX81" s="14">
        <f>VLOOKUP($A81,[2]Data!$A$1:$AH$15000,28,0)</f>
        <v>0</v>
      </c>
      <c r="BY81" s="14">
        <f>VLOOKUP($A81,[2]Data!$A$1:$AH$15000,24,0)</f>
        <v>0</v>
      </c>
      <c r="BZ81" s="14">
        <f>VLOOKUP($A81,[2]Data!$A$1:$AH$15000,25,0)</f>
        <v>43960</v>
      </c>
      <c r="CA81" s="14">
        <f>VLOOKUP($A81,[2]Data!$A$1:$AH$15000,30,0)</f>
        <v>9107</v>
      </c>
      <c r="CB81" s="14">
        <f>VLOOKUP($A81,[2]Data!$A$1:$AH$15000,29,0)</f>
        <v>44518</v>
      </c>
      <c r="CD81" s="52">
        <f>VLOOKUP($A81,[4]Data!$A$1:$R$15000,2,0)</f>
        <v>772864</v>
      </c>
      <c r="CE81" s="14">
        <f>VLOOKUP($A81,[3]Data!$A$1:$K$15000,3,0)*$A$2</f>
        <v>2527800</v>
      </c>
      <c r="CF81" s="14">
        <f>VLOOKUP($A81,[3]Data!$A$1:$K$15000,7,0)*$A$2</f>
        <v>10100</v>
      </c>
      <c r="CG81" s="14">
        <f>VLOOKUP($A81,[3]Data!$A$1:$K$15000,8,0)*$A$2</f>
        <v>83300</v>
      </c>
      <c r="CH81" s="14">
        <f>VLOOKUP($A81,[3]Data!$A$1:$K$15000,2,0)*$A$2</f>
        <v>40300</v>
      </c>
      <c r="CJ81" s="14">
        <f>VLOOKUP($A81,[4]Data!$A$1:$R$15000,18,0)</f>
        <v>69412</v>
      </c>
      <c r="CK81" s="14">
        <f>VLOOKUP($A81,[4]Data!$A$1:$R$15000,3,0)</f>
        <v>369654</v>
      </c>
      <c r="CL81" s="14">
        <f>VLOOKUP($A81,[4]Data!$A$1:$R$15000,4,0)</f>
        <v>14134</v>
      </c>
      <c r="CM81" s="14">
        <f>VLOOKUP($A81,[3]Data!$A$1:$K$15000,10,0)*$A$2</f>
        <v>353300</v>
      </c>
      <c r="CN81" s="52">
        <f>VLOOKUP($A81,[1]Data!$A$1:$AN$15000,34,0)</f>
        <v>122106</v>
      </c>
      <c r="CO81" s="52">
        <f>VLOOKUP($A81,[1]Data!$A$1:$AN$15000,35,0)</f>
        <v>527147</v>
      </c>
      <c r="CP81" s="52">
        <f>VLOOKUP($A81,[1]Data!$A$1:$AN$15000,36,0)</f>
        <v>662647</v>
      </c>
      <c r="CQ81" s="52">
        <f>VLOOKUP($A81,[1]Data!$A$1:$AN$15000,37,0)</f>
        <v>195712</v>
      </c>
      <c r="CR81" s="52">
        <f>VLOOKUP($A81,[1]Data!$A$1:$AN$15000,38,0)</f>
        <v>1952</v>
      </c>
      <c r="CS81" s="52">
        <f>VLOOKUP($A81,[1]Data!$A$1:$AN$15000,39,0)</f>
        <v>2929</v>
      </c>
      <c r="CT81" s="52">
        <f>VLOOKUP($A81,[1]Data!$A$1:$AN$15000,40,0)</f>
        <v>198741</v>
      </c>
      <c r="CU81" s="52">
        <f>VLOOKUP($A81,[1]Data!$A$1:$BA$15000,41,0)</f>
        <v>0</v>
      </c>
      <c r="CV81" s="52">
        <f>VLOOKUP($A81,[1]Data!$A$1:$BA$15000,42,0)</f>
        <v>0</v>
      </c>
      <c r="CW81" s="52">
        <f>VLOOKUP($A81,[1]Data!$A$1:$BA$15000,43,0)</f>
        <v>25224</v>
      </c>
      <c r="CX81" s="52">
        <f>VLOOKUP($A81,[1]Data!$A$1:$BA$15000,44,0)</f>
        <v>27024</v>
      </c>
      <c r="CY81" s="52">
        <f>VLOOKUP($A81,[1]Data!$A$1:$BA$15000,45,0)</f>
        <v>53141</v>
      </c>
      <c r="CZ81" s="52">
        <f>VLOOKUP($A81,[1]Data!$A$1:$BA$15000,46,0)</f>
        <v>6335</v>
      </c>
      <c r="DA81" s="52">
        <f>VLOOKUP($A81,[1]Data!$A$1:$BA$15000,47,0)</f>
        <v>72260</v>
      </c>
      <c r="DB81" s="52">
        <f>VLOOKUP($A81,[1]Data!$A$1:$BA$15000,48,0)</f>
        <v>164503</v>
      </c>
      <c r="DC81" s="52">
        <f>VLOOKUP($A81,[1]Data!$A$1:$BA$15000,53,0)</f>
        <v>-24875</v>
      </c>
      <c r="DD81" s="52">
        <f>VLOOKUP($A81,[4]Data!$A$1:$Z$15000,20,0)</f>
        <v>15000</v>
      </c>
      <c r="DE81" s="52">
        <f>VLOOKUP($A81,[4]Data!$A$1:$Z$15000,25,0)</f>
        <v>255</v>
      </c>
      <c r="DF81" s="52">
        <f>VLOOKUP($A81,[4]Data!$A$1:$Z$15000,26,0)</f>
        <v>0</v>
      </c>
      <c r="DG81" s="52">
        <f>VLOOKUP($A81,[4]Data!$A$1:$Z$15000,21,0)</f>
        <v>5000</v>
      </c>
      <c r="DH81" s="52">
        <f>VLOOKUP($A81,[4]Data!$A$1:$Z$15000,24,0)</f>
        <v>144038</v>
      </c>
      <c r="DI81" s="52">
        <f>VLOOKUP($A81,[7]Data!$A$1:$M$15000,4,0)</f>
        <v>471001</v>
      </c>
      <c r="DJ81" s="52">
        <f>VLOOKUP($A81,[7]Data!$A$1:$M$15000,12,0)</f>
        <v>29469</v>
      </c>
      <c r="DK81" s="52">
        <f>VLOOKUP($A81,[7]Data!$A$1:$M$15000,11,0)</f>
        <v>197962</v>
      </c>
      <c r="DL81" s="52">
        <f>VLOOKUP($A81,[7]Data!$A$1:$M$15000,5,0)</f>
        <v>136333</v>
      </c>
      <c r="DM81" s="52">
        <f>VLOOKUP($A81,[7]Data!$A$1:$M$15000,8,0)</f>
        <v>200626</v>
      </c>
      <c r="DN81" s="52">
        <f>VLOOKUP($A81,[7]Data!$A$1:$M$15000,6,0)</f>
        <v>15434</v>
      </c>
      <c r="DO81" s="52">
        <f>VLOOKUP($A81,[7]Data!$A$1:$M$15000,7,0)</f>
        <v>50740</v>
      </c>
      <c r="DP81" s="52">
        <f>VLOOKUP($A81,[7]Data!$A$1:$M$15000,9,0)</f>
        <v>10842</v>
      </c>
      <c r="DQ81" s="52">
        <f>VLOOKUP($A81,[7]Data!$A$1:$M$15000,3,0)</f>
        <v>0</v>
      </c>
      <c r="DR81" s="52">
        <f>VLOOKUP($A81,[7]Data!$A$1:$M$15000,10,0)</f>
        <v>199470</v>
      </c>
      <c r="DS81" s="52">
        <f>VLOOKUP($A81,[7]Data!$A$1:$M$15000,2,0)</f>
        <v>20992</v>
      </c>
      <c r="DT81" s="52">
        <f>VLOOKUP($A81,[7]Data!$A$1:$M$15000,13,0)</f>
        <v>0</v>
      </c>
      <c r="DU81" s="52">
        <f>VLOOKUP($A81,[8]data!$A$1:$M$15000,2,0)</f>
        <v>131100</v>
      </c>
      <c r="DV81" s="52">
        <f>VLOOKUP($A81,[8]data!$A$1:$M$15000,3,0)</f>
        <v>146713</v>
      </c>
      <c r="DW81" s="52">
        <f>VLOOKUP($A81,[8]data!$A$1:$M$15000,4,0)</f>
        <v>172993</v>
      </c>
      <c r="DX81" s="52">
        <f>VLOOKUP($A81,[8]data!$A$1:$M$15000,5,0)</f>
        <v>3219</v>
      </c>
      <c r="DY81" s="52">
        <f>VLOOKUP($A81,[8]data!$A$1:$M$15000,6,0)</f>
        <v>102257</v>
      </c>
      <c r="DZ81" s="52">
        <f>VLOOKUP($A81,[8]data!$A$1:$M$15000,7,0)</f>
        <v>123809</v>
      </c>
      <c r="EA81" s="52">
        <f>VLOOKUP($A81,[8]data!$A$1:$M$15000,8,0)</f>
        <v>81666</v>
      </c>
      <c r="EB81" s="52">
        <f>VLOOKUP($A81,[8]data!$A$1:$M$15000,9,0)</f>
        <v>418424</v>
      </c>
      <c r="EC81" s="52">
        <f>VLOOKUP($A81,[8]data!$A$1:$M$15000,10,0)</f>
        <v>0</v>
      </c>
      <c r="ED81" s="52">
        <f>VLOOKUP($A81,[8]data!$A$1:$Q$15000,11,0)</f>
        <v>6336</v>
      </c>
      <c r="EE81" s="52">
        <f>VLOOKUP($A81,[8]data!$A$1:$Q$15000,12,0)</f>
        <v>207316</v>
      </c>
      <c r="EF81" s="52">
        <f>VLOOKUP($A81,[8]data!$A$1:$Q$15000,13,0)</f>
        <v>140000</v>
      </c>
      <c r="EG81" s="52">
        <f>VLOOKUP($A81,[8]data!$A$1:$Q$15000,14,0)</f>
        <v>23700</v>
      </c>
      <c r="EH81" s="52">
        <f>VLOOKUP($A81,[8]data!$A$1:$Q$15000,15,0)</f>
        <v>107000</v>
      </c>
      <c r="EI81" s="52">
        <f>VLOOKUP($A81,[8]data!$A$1:$Q$15000,17,0)</f>
        <v>19691</v>
      </c>
      <c r="EJ81" s="52">
        <f>VLOOKUP($A81,[8]data!$A$1:$Q$15000,16,0)</f>
        <v>129616</v>
      </c>
      <c r="EK81" s="52">
        <f>VLOOKUP($A81,[9]data!$A$1:$Q$15000,3,0)</f>
        <v>270000</v>
      </c>
      <c r="EL81" s="52">
        <f>VLOOKUP($A81,[9]data!$A$1:$Q$15000,4,0)</f>
        <v>58000</v>
      </c>
      <c r="EM81" s="52">
        <f>VLOOKUP($A81,[9]data!$A$1:$Q$15000,2,0)</f>
        <v>20000</v>
      </c>
      <c r="EN81" s="52">
        <f>VLOOKUP($A81,[9]data!$A$1:$Q$15000,11,0)</f>
        <v>42000</v>
      </c>
      <c r="EO81" s="52">
        <f>VLOOKUP($A81,[9]data!$A$1:$Q$15000,12,0)</f>
        <v>12000</v>
      </c>
      <c r="ES81" s="52">
        <f>VLOOKUP($A81,[9]data!$A$1:$Q$15000,14,0)</f>
        <v>62000</v>
      </c>
      <c r="ET81" s="52">
        <f>VLOOKUP($A81,[9]data!$A$1:$Q$15000,13,0)</f>
        <v>4000</v>
      </c>
      <c r="EU81" s="89">
        <f>VLOOKUP($A81,[4]Data!$A$1:$I$15000,8,0)</f>
        <v>129851</v>
      </c>
      <c r="EV81" s="1">
        <f>VLOOKUP($A81,[1]Data!$A$1:$BG$15000,59,0)</f>
        <v>7749</v>
      </c>
    </row>
    <row r="82" spans="1:154">
      <c r="A82" s="20">
        <v>36543</v>
      </c>
      <c r="B82" s="14">
        <f>VLOOKUP($A82,[1]Data!$A$1:$AG$15000,9,0)</f>
        <v>170759</v>
      </c>
      <c r="C82" s="14">
        <f>VLOOKUP($A82,[1]Data!$A$1:$AG$15000,10,0)</f>
        <v>367492</v>
      </c>
      <c r="D82" s="14">
        <f>VLOOKUP($A82,[1]Data!$A$1:$AG$15000,11,0)</f>
        <v>906946</v>
      </c>
      <c r="E82" s="14">
        <f>VLOOKUP($A82,[1]Data!$A$1:$AG$15000,12,0)</f>
        <v>539463</v>
      </c>
      <c r="F82" s="14">
        <f>VLOOKUP($A82,[2]Data!$A$1:$AF$15000,4,0)</f>
        <v>746898</v>
      </c>
      <c r="G82" s="14">
        <f>VLOOKUP($A82,[2]Data!$A$1:$AF$15000,2,0)</f>
        <v>30000</v>
      </c>
      <c r="H82" s="14">
        <f>VLOOKUP($A82,[2]Data!$A$1:$AF$15000,3,0)</f>
        <v>189557</v>
      </c>
      <c r="I82" s="14">
        <f>VLOOKUP($A82,[2]Data!$A$1:$AF$15000,6,0)</f>
        <v>14086</v>
      </c>
      <c r="J82" s="14">
        <f>VLOOKUP($A82,[3]Data!$A$1:$K$15000,4,0)*$A$2</f>
        <v>1683600</v>
      </c>
      <c r="K82" s="14">
        <f>VLOOKUP($A82,[3]Data!$A$1:$K$15000,6,0)*$A$2</f>
        <v>73100</v>
      </c>
      <c r="R82" s="14">
        <f>VLOOKUP($A82,[1]Data!$A$1:$AH$15000,4,0)</f>
        <v>2630175</v>
      </c>
      <c r="T82" s="14">
        <f>VLOOKUP($A82,[2]Data!$A$1:$AH$15000,34,0)</f>
        <v>662173</v>
      </c>
      <c r="V82" s="14">
        <f>VLOOKUP($A82,[2]Data!$A$1:$AH$15000,8,0)</f>
        <v>26247</v>
      </c>
      <c r="W82" s="14">
        <f>VLOOKUP($A82,[4]Data!$A$1:$AH$15000,19,0)</f>
        <v>62723</v>
      </c>
      <c r="X82" s="14">
        <f>VLOOKUP($A82,[2]Data!$A$1:$AH$15000,17,0)</f>
        <v>146407</v>
      </c>
      <c r="Y82" s="14">
        <f>VLOOKUP($A82,[1]Data!$A$1:$AH$15000,17,0)</f>
        <v>360133</v>
      </c>
      <c r="Z82" s="14">
        <f>VLOOKUP($A82,[2]Data!$A$1:$AH$15000,11,0)</f>
        <v>258903</v>
      </c>
      <c r="AA82" s="14">
        <f>VLOOKUP($A82,[1]Data!$A$1:$AH$15000,21,0)</f>
        <v>203540</v>
      </c>
      <c r="AB82" s="14">
        <f>VLOOKUP($A82,[2]Data!$A$1:$AH$15000,15,0)</f>
        <v>63651</v>
      </c>
      <c r="AC82" s="14">
        <f>VLOOKUP($A82,[1]Data!$A$1:$AH$15000,18,0)</f>
        <v>149796</v>
      </c>
      <c r="AD82" s="14">
        <f>VLOOKUP($A82,[2]Data!$A$1:$AH$15000,18,0)</f>
        <v>74024</v>
      </c>
      <c r="AE82" s="14">
        <f>VLOOKUP($A82,[1]Data!$A$1:$AH$15000,19,0)</f>
        <v>38900</v>
      </c>
      <c r="AF82" s="14">
        <f>VLOOKUP($A82,[2]Data!$A$1:$AH$15000,16,0)</f>
        <v>107360</v>
      </c>
      <c r="AG82" s="14">
        <f>VLOOKUP($A82,[1]Data!$A$1:$AH$15000,20,0)</f>
        <v>75309</v>
      </c>
      <c r="AH82" s="14">
        <f>VLOOKUP($A82,[2]Data!$A$1:$AH$15000,9,0)</f>
        <v>203893</v>
      </c>
      <c r="AI82" s="14">
        <f>VLOOKUP($A82,[1]Data!$A$1:$AH$15000,22,0)</f>
        <v>327797</v>
      </c>
      <c r="AJ82" s="14">
        <f>VLOOKUP($A82,[2]Data!$A$1:$AH$15000,10,0)</f>
        <v>73184</v>
      </c>
      <c r="AK82" s="14">
        <f>VLOOKUP($A82,[1]Data!$A$1:$AH$15000,23,0)</f>
        <v>54111</v>
      </c>
      <c r="AL82" s="14">
        <f>VLOOKUP($A82,[1]Data!$A$1:$AH$15000,24,0)</f>
        <v>973858</v>
      </c>
      <c r="AM82" s="14">
        <f>VLOOKUP($A82,[4]Data!$A$1:$R$15000,9,0)</f>
        <v>85097</v>
      </c>
      <c r="BA82" s="14">
        <f>VLOOKUP($A82,[1]Data!$A$1:$AH$15000,2,0)</f>
        <v>204088</v>
      </c>
      <c r="BC82" s="14">
        <f>VLOOKUP($A82,[2]Data!$A$1:$AH$15000,20,0)</f>
        <v>0</v>
      </c>
      <c r="BD82" s="14">
        <f>VLOOKUP($A82,[2]Data!$A$1:$AH$15000,21,0)</f>
        <v>35602</v>
      </c>
      <c r="BE82" s="14">
        <f>VLOOKUP($A82,[2]Data!$A$1:$AH$15000,22,0)</f>
        <v>0</v>
      </c>
      <c r="BF82" s="14">
        <f>VLOOKUP($A82,[2]Data!$A$1:$AH$15000,19,0)</f>
        <v>0</v>
      </c>
      <c r="BH82" s="14">
        <f>VLOOKUP($A82,[1]Data!$A$1:$AH$15000,3,0)</f>
        <v>299860</v>
      </c>
      <c r="BI82" s="14">
        <f>VLOOKUP($A82,[1]Data!$A$1:$AH$15000,7,0)</f>
        <v>885960</v>
      </c>
      <c r="BJ82" s="14">
        <f>VLOOKUP($A82,[1]Data!$A$1:$AH$15000,8,0)</f>
        <v>0</v>
      </c>
      <c r="BR82" s="14">
        <f>VLOOKUP($A82,[1]Data!$A$1:$AH$15000,13,0)</f>
        <v>80793</v>
      </c>
      <c r="BS82" s="14">
        <f>VLOOKUP($A82,[1]Data!$A$1:$AH$15000,14,0)</f>
        <v>72369</v>
      </c>
      <c r="BT82" s="14">
        <f>VLOOKUP($A82,[1]Data!$A$1:$AH$15000,15,0)</f>
        <v>75662</v>
      </c>
      <c r="BU82" s="14">
        <f>VLOOKUP($A82,[1]Data!$A$1:$AH$15000,16,0)</f>
        <v>97099</v>
      </c>
      <c r="BW82" s="14">
        <f>VLOOKUP($A82,[2]Data!$A$1:$AH$15000,26,0)</f>
        <v>44940</v>
      </c>
      <c r="BX82" s="14">
        <f>VLOOKUP($A82,[2]Data!$A$1:$AH$15000,28,0)</f>
        <v>0</v>
      </c>
      <c r="BY82" s="14">
        <f>VLOOKUP($A82,[2]Data!$A$1:$AH$15000,24,0)</f>
        <v>0</v>
      </c>
      <c r="BZ82" s="14">
        <f>VLOOKUP($A82,[2]Data!$A$1:$AH$15000,25,0)</f>
        <v>23676</v>
      </c>
      <c r="CA82" s="14">
        <f>VLOOKUP($A82,[2]Data!$A$1:$AH$15000,30,0)</f>
        <v>29107</v>
      </c>
      <c r="CB82" s="14">
        <f>VLOOKUP($A82,[2]Data!$A$1:$AH$15000,29,0)</f>
        <v>38859</v>
      </c>
      <c r="CD82" s="52">
        <f>VLOOKUP($A82,[4]Data!$A$1:$R$15000,2,0)</f>
        <v>712013</v>
      </c>
      <c r="CE82" s="14">
        <f>VLOOKUP($A82,[3]Data!$A$1:$K$15000,3,0)*$A$2</f>
        <v>2523900</v>
      </c>
      <c r="CF82" s="14">
        <f>VLOOKUP($A82,[3]Data!$A$1:$K$15000,7,0)*$A$2</f>
        <v>19700</v>
      </c>
      <c r="CG82" s="14">
        <f>VLOOKUP($A82,[3]Data!$A$1:$K$15000,8,0)*$A$2</f>
        <v>83300</v>
      </c>
      <c r="CH82" s="14">
        <f>VLOOKUP($A82,[3]Data!$A$1:$K$15000,2,0)*$A$2</f>
        <v>40300</v>
      </c>
      <c r="CJ82" s="14">
        <f>VLOOKUP($A82,[4]Data!$A$1:$R$15000,18,0)</f>
        <v>69412</v>
      </c>
      <c r="CK82" s="14">
        <f>VLOOKUP($A82,[4]Data!$A$1:$R$15000,3,0)</f>
        <v>369815</v>
      </c>
      <c r="CL82" s="14">
        <f>VLOOKUP($A82,[4]Data!$A$1:$R$15000,4,0)</f>
        <v>14134</v>
      </c>
      <c r="CM82" s="14">
        <f>VLOOKUP($A82,[3]Data!$A$1:$K$15000,10,0)*$A$2</f>
        <v>353900</v>
      </c>
      <c r="CN82" s="52">
        <f>VLOOKUP($A82,[1]Data!$A$1:$AN$15000,34,0)</f>
        <v>122106</v>
      </c>
      <c r="CO82" s="52">
        <f>VLOOKUP($A82,[1]Data!$A$1:$AN$15000,35,0)</f>
        <v>537720</v>
      </c>
      <c r="CP82" s="52">
        <f>VLOOKUP($A82,[1]Data!$A$1:$AN$15000,36,0)</f>
        <v>675009</v>
      </c>
      <c r="CQ82" s="52">
        <f>VLOOKUP($A82,[1]Data!$A$1:$AN$15000,37,0)</f>
        <v>185985</v>
      </c>
      <c r="CR82" s="52">
        <f>VLOOKUP($A82,[1]Data!$A$1:$AN$15000,38,0)</f>
        <v>1954</v>
      </c>
      <c r="CS82" s="52">
        <f>VLOOKUP($A82,[1]Data!$A$1:$AN$15000,39,0)</f>
        <v>2929</v>
      </c>
      <c r="CT82" s="52">
        <f>VLOOKUP($A82,[1]Data!$A$1:$AN$15000,40,0)</f>
        <v>201171</v>
      </c>
      <c r="CU82" s="52">
        <f>VLOOKUP($A82,[1]Data!$A$1:$BA$15000,41,0)</f>
        <v>0</v>
      </c>
      <c r="CV82" s="52">
        <f>VLOOKUP($A82,[1]Data!$A$1:$BA$15000,42,0)</f>
        <v>6170</v>
      </c>
      <c r="CW82" s="52">
        <f>VLOOKUP($A82,[1]Data!$A$1:$BA$15000,43,0)</f>
        <v>25224</v>
      </c>
      <c r="CX82" s="52">
        <f>VLOOKUP($A82,[1]Data!$A$1:$BA$15000,44,0)</f>
        <v>20140</v>
      </c>
      <c r="CY82" s="52">
        <f>VLOOKUP($A82,[1]Data!$A$1:$BA$15000,45,0)</f>
        <v>53141</v>
      </c>
      <c r="CZ82" s="52">
        <f>VLOOKUP($A82,[1]Data!$A$1:$BA$15000,46,0)</f>
        <v>6335</v>
      </c>
      <c r="DA82" s="52">
        <f>VLOOKUP($A82,[1]Data!$A$1:$BA$15000,47,0)</f>
        <v>72130</v>
      </c>
      <c r="DB82" s="52">
        <f>VLOOKUP($A82,[1]Data!$A$1:$BA$15000,48,0)</f>
        <v>151408</v>
      </c>
      <c r="DC82" s="52">
        <f>VLOOKUP($A82,[1]Data!$A$1:$BA$15000,53,0)</f>
        <v>-24875</v>
      </c>
      <c r="DD82" s="52">
        <f>VLOOKUP($A82,[4]Data!$A$1:$Z$15000,20,0)</f>
        <v>17507</v>
      </c>
      <c r="DE82" s="52">
        <f>VLOOKUP($A82,[4]Data!$A$1:$Z$15000,25,0)</f>
        <v>255</v>
      </c>
      <c r="DF82" s="52">
        <f>VLOOKUP($A82,[4]Data!$A$1:$Z$15000,26,0)</f>
        <v>0</v>
      </c>
      <c r="DG82" s="52">
        <f>VLOOKUP($A82,[4]Data!$A$1:$Z$15000,21,0)</f>
        <v>3283</v>
      </c>
      <c r="DH82" s="52">
        <f>VLOOKUP($A82,[4]Data!$A$1:$Z$15000,24,0)</f>
        <v>144038</v>
      </c>
      <c r="DI82" s="52">
        <f>VLOOKUP($A82,[7]Data!$A$1:$M$15000,4,0)</f>
        <v>469429</v>
      </c>
      <c r="DJ82" s="52">
        <f>VLOOKUP($A82,[7]Data!$A$1:$M$15000,12,0)</f>
        <v>29382</v>
      </c>
      <c r="DK82" s="52">
        <f>VLOOKUP($A82,[7]Data!$A$1:$M$15000,11,0)</f>
        <v>165658</v>
      </c>
      <c r="DL82" s="52">
        <f>VLOOKUP($A82,[7]Data!$A$1:$M$15000,5,0)</f>
        <v>136457</v>
      </c>
      <c r="DM82" s="52">
        <f>VLOOKUP($A82,[7]Data!$A$1:$M$15000,8,0)</f>
        <v>173945</v>
      </c>
      <c r="DN82" s="52">
        <f>VLOOKUP($A82,[7]Data!$A$1:$M$15000,6,0)</f>
        <v>7170</v>
      </c>
      <c r="DO82" s="52">
        <f>VLOOKUP($A82,[7]Data!$A$1:$M$15000,7,0)</f>
        <v>57268</v>
      </c>
      <c r="DP82" s="52">
        <f>VLOOKUP($A82,[7]Data!$A$1:$M$15000,9,0)</f>
        <v>10721</v>
      </c>
      <c r="DQ82" s="52">
        <f>VLOOKUP($A82,[7]Data!$A$1:$M$15000,3,0)</f>
        <v>0</v>
      </c>
      <c r="DR82" s="52">
        <f>VLOOKUP($A82,[7]Data!$A$1:$M$15000,10,0)</f>
        <v>198319</v>
      </c>
      <c r="DS82" s="52">
        <f>VLOOKUP($A82,[7]Data!$A$1:$M$15000,2,0)</f>
        <v>21012</v>
      </c>
      <c r="DT82" s="52">
        <f>VLOOKUP($A82,[7]Data!$A$1:$M$15000,13,0)</f>
        <v>0</v>
      </c>
      <c r="DU82" s="52">
        <f>VLOOKUP($A82,[8]data!$A$1:$M$15000,2,0)</f>
        <v>131100</v>
      </c>
      <c r="DV82" s="52">
        <f>VLOOKUP($A82,[8]data!$A$1:$M$15000,3,0)</f>
        <v>138214</v>
      </c>
      <c r="DW82" s="52">
        <f>VLOOKUP($A82,[8]data!$A$1:$M$15000,4,0)</f>
        <v>176458</v>
      </c>
      <c r="DX82" s="52">
        <f>VLOOKUP($A82,[8]data!$A$1:$M$15000,5,0)</f>
        <v>3096</v>
      </c>
      <c r="DY82" s="52">
        <f>VLOOKUP($A82,[8]data!$A$1:$M$15000,6,0)</f>
        <v>102257</v>
      </c>
      <c r="DZ82" s="52">
        <f>VLOOKUP($A82,[8]data!$A$1:$M$15000,7,0)</f>
        <v>123809</v>
      </c>
      <c r="EA82" s="52">
        <f>VLOOKUP($A82,[8]data!$A$1:$M$15000,8,0)</f>
        <v>81666</v>
      </c>
      <c r="EB82" s="52">
        <f>VLOOKUP($A82,[8]data!$A$1:$M$15000,9,0)</f>
        <v>420923</v>
      </c>
      <c r="EC82" s="52">
        <f>VLOOKUP($A82,[8]data!$A$1:$M$15000,10,0)</f>
        <v>3088</v>
      </c>
      <c r="ED82" s="52">
        <f>VLOOKUP($A82,[8]data!$A$1:$Q$15000,11,0)</f>
        <v>6336</v>
      </c>
      <c r="EE82" s="52">
        <f>VLOOKUP($A82,[8]data!$A$1:$Q$15000,12,0)</f>
        <v>209199</v>
      </c>
      <c r="EF82" s="52">
        <f>VLOOKUP($A82,[8]data!$A$1:$Q$15000,13,0)</f>
        <v>140000</v>
      </c>
      <c r="EG82" s="52">
        <f>VLOOKUP($A82,[8]data!$A$1:$Q$15000,14,0)</f>
        <v>23700</v>
      </c>
      <c r="EH82" s="52">
        <f>VLOOKUP($A82,[8]data!$A$1:$Q$15000,15,0)</f>
        <v>107000</v>
      </c>
      <c r="EI82" s="52">
        <f>VLOOKUP($A82,[8]data!$A$1:$Q$15000,17,0)</f>
        <v>18901</v>
      </c>
      <c r="EJ82" s="52">
        <f>VLOOKUP($A82,[8]data!$A$1:$Q$15000,16,0)</f>
        <v>129970</v>
      </c>
      <c r="EK82" s="52">
        <f>VLOOKUP($A82,[9]data!$A$1:$Q$15000,3,0)</f>
        <v>270000</v>
      </c>
      <c r="EL82" s="52">
        <f>VLOOKUP($A82,[9]data!$A$1:$Q$15000,4,0)</f>
        <v>58000</v>
      </c>
      <c r="EM82" s="52">
        <f>VLOOKUP($A82,[9]data!$A$1:$Q$15000,2,0)</f>
        <v>20000</v>
      </c>
      <c r="EN82" s="52">
        <f>VLOOKUP($A82,[9]data!$A$1:$Q$15000,11,0)</f>
        <v>42000</v>
      </c>
      <c r="EO82" s="52">
        <f>VLOOKUP($A82,[9]data!$A$1:$Q$15000,12,0)</f>
        <v>12000</v>
      </c>
      <c r="ES82" s="52">
        <f>VLOOKUP($A82,[9]data!$A$1:$Q$15000,14,0)</f>
        <v>62000</v>
      </c>
      <c r="ET82" s="52">
        <f>VLOOKUP($A82,[9]data!$A$1:$Q$15000,13,0)</f>
        <v>4000</v>
      </c>
      <c r="EU82" s="89">
        <f>VLOOKUP($A82,[4]Data!$A$1:$I$15000,8,0)</f>
        <v>126364</v>
      </c>
      <c r="EV82" s="1">
        <f>VLOOKUP($A82,[1]Data!$A$1:$BG$15000,59,0)</f>
        <v>0</v>
      </c>
    </row>
    <row r="83" spans="1:154">
      <c r="A83" s="20">
        <v>36544</v>
      </c>
      <c r="B83" s="14">
        <f>VLOOKUP($A83,[1]Data!$A$1:$AG$15000,9,0)</f>
        <v>181411</v>
      </c>
      <c r="C83" s="14">
        <f>VLOOKUP($A83,[1]Data!$A$1:$AG$15000,10,0)</f>
        <v>323398</v>
      </c>
      <c r="D83" s="14">
        <f>VLOOKUP($A83,[1]Data!$A$1:$AG$15000,11,0)</f>
        <v>917976</v>
      </c>
      <c r="E83" s="14">
        <f>VLOOKUP($A83,[1]Data!$A$1:$AG$15000,12,0)</f>
        <v>539463</v>
      </c>
      <c r="F83" s="14">
        <f>VLOOKUP($A83,[2]Data!$A$1:$AF$15000,4,0)</f>
        <v>709800</v>
      </c>
      <c r="G83" s="14">
        <f>VLOOKUP($A83,[2]Data!$A$1:$AF$15000,2,0)</f>
        <v>20000</v>
      </c>
      <c r="H83" s="14">
        <f>VLOOKUP($A83,[2]Data!$A$1:$AF$15000,3,0)</f>
        <v>185984</v>
      </c>
      <c r="I83" s="14">
        <f>VLOOKUP($A83,[2]Data!$A$1:$AF$15000,6,0)</f>
        <v>18736</v>
      </c>
      <c r="J83" s="14">
        <f>VLOOKUP($A83,[3]Data!$A$1:$K$15000,4,0)*$A$2</f>
        <v>1681700</v>
      </c>
      <c r="K83" s="14">
        <f>VLOOKUP($A83,[3]Data!$A$1:$K$15000,6,0)*$A$2</f>
        <v>83300</v>
      </c>
      <c r="R83" s="14">
        <f>VLOOKUP($A83,[1]Data!$A$1:$AH$15000,4,0)</f>
        <v>2632163</v>
      </c>
      <c r="T83" s="14">
        <f>VLOOKUP($A83,[2]Data!$A$1:$AH$15000,34,0)</f>
        <v>603367</v>
      </c>
      <c r="V83" s="14">
        <f>VLOOKUP($A83,[2]Data!$A$1:$AH$15000,8,0)</f>
        <v>26247</v>
      </c>
      <c r="W83" s="14">
        <f>VLOOKUP($A83,[4]Data!$A$1:$AH$15000,19,0)</f>
        <v>56390</v>
      </c>
      <c r="X83" s="14">
        <f>VLOOKUP($A83,[2]Data!$A$1:$AH$15000,17,0)</f>
        <v>191646</v>
      </c>
      <c r="Y83" s="14">
        <f>VLOOKUP($A83,[1]Data!$A$1:$AH$15000,17,0)</f>
        <v>321969</v>
      </c>
      <c r="Z83" s="14">
        <f>VLOOKUP($A83,[2]Data!$A$1:$AH$15000,11,0)</f>
        <v>246882</v>
      </c>
      <c r="AA83" s="14">
        <f>VLOOKUP($A83,[1]Data!$A$1:$AH$15000,21,0)</f>
        <v>224050</v>
      </c>
      <c r="AB83" s="14">
        <f>VLOOKUP($A83,[2]Data!$A$1:$AH$15000,15,0)</f>
        <v>63651</v>
      </c>
      <c r="AC83" s="14">
        <f>VLOOKUP($A83,[1]Data!$A$1:$AH$15000,18,0)</f>
        <v>137955</v>
      </c>
      <c r="AD83" s="14">
        <f>VLOOKUP($A83,[2]Data!$A$1:$AH$15000,18,0)</f>
        <v>87710</v>
      </c>
      <c r="AE83" s="14">
        <f>VLOOKUP($A83,[1]Data!$A$1:$AH$15000,19,0)</f>
        <v>48947</v>
      </c>
      <c r="AF83" s="14">
        <f>VLOOKUP($A83,[2]Data!$A$1:$AH$15000,16,0)</f>
        <v>97231</v>
      </c>
      <c r="AG83" s="14">
        <f>VLOOKUP($A83,[1]Data!$A$1:$AH$15000,20,0)</f>
        <v>103431</v>
      </c>
      <c r="AH83" s="14">
        <f>VLOOKUP($A83,[2]Data!$A$1:$AH$15000,9,0)</f>
        <v>152888</v>
      </c>
      <c r="AI83" s="14">
        <f>VLOOKUP($A83,[1]Data!$A$1:$AH$15000,22,0)</f>
        <v>355502</v>
      </c>
      <c r="AJ83" s="14">
        <f>VLOOKUP($A83,[2]Data!$A$1:$AH$15000,10,0)</f>
        <v>73184</v>
      </c>
      <c r="AK83" s="14">
        <f>VLOOKUP($A83,[1]Data!$A$1:$AH$15000,23,0)</f>
        <v>53737</v>
      </c>
      <c r="AL83" s="14">
        <f>VLOOKUP($A83,[1]Data!$A$1:$AH$15000,24,0)</f>
        <v>905082</v>
      </c>
      <c r="AM83" s="14">
        <f>VLOOKUP($A83,[4]Data!$A$1:$R$15000,9,0)</f>
        <v>114004</v>
      </c>
      <c r="BA83" s="14">
        <f>VLOOKUP($A83,[1]Data!$A$1:$AH$15000,2,0)</f>
        <v>251887</v>
      </c>
      <c r="BC83" s="14">
        <f>VLOOKUP($A83,[2]Data!$A$1:$AH$15000,20,0)</f>
        <v>0</v>
      </c>
      <c r="BD83" s="14">
        <f>VLOOKUP($A83,[2]Data!$A$1:$AH$15000,21,0)</f>
        <v>35655</v>
      </c>
      <c r="BE83" s="14">
        <f>VLOOKUP($A83,[2]Data!$A$1:$AH$15000,22,0)</f>
        <v>0</v>
      </c>
      <c r="BF83" s="14">
        <f>VLOOKUP($A83,[2]Data!$A$1:$AH$15000,19,0)</f>
        <v>0</v>
      </c>
      <c r="BH83" s="14">
        <f>VLOOKUP($A83,[1]Data!$A$1:$AH$15000,3,0)</f>
        <v>296183</v>
      </c>
      <c r="BI83" s="14">
        <f>VLOOKUP($A83,[1]Data!$A$1:$AH$15000,7,0)</f>
        <v>847194</v>
      </c>
      <c r="BJ83" s="14">
        <f>VLOOKUP($A83,[1]Data!$A$1:$AH$15000,8,0)</f>
        <v>0</v>
      </c>
      <c r="BR83" s="14">
        <f>VLOOKUP($A83,[1]Data!$A$1:$AH$15000,13,0)</f>
        <v>82279</v>
      </c>
      <c r="BS83" s="14">
        <f>VLOOKUP($A83,[1]Data!$A$1:$AH$15000,14,0)</f>
        <v>113482</v>
      </c>
      <c r="BT83" s="14">
        <f>VLOOKUP($A83,[1]Data!$A$1:$AH$15000,15,0)</f>
        <v>32641</v>
      </c>
      <c r="BU83" s="14">
        <f>VLOOKUP($A83,[1]Data!$A$1:$AH$15000,16,0)</f>
        <v>65846</v>
      </c>
      <c r="BW83" s="14">
        <f>VLOOKUP($A83,[2]Data!$A$1:$AH$15000,26,0)</f>
        <v>29000</v>
      </c>
      <c r="BX83" s="14">
        <f>VLOOKUP($A83,[2]Data!$A$1:$AH$15000,28,0)</f>
        <v>0</v>
      </c>
      <c r="BY83" s="14">
        <f>VLOOKUP($A83,[2]Data!$A$1:$AH$15000,24,0)</f>
        <v>0</v>
      </c>
      <c r="BZ83" s="14">
        <f>VLOOKUP($A83,[2]Data!$A$1:$AH$15000,25,0)</f>
        <v>60000</v>
      </c>
      <c r="CA83" s="14">
        <f>VLOOKUP($A83,[2]Data!$A$1:$AH$15000,30,0)</f>
        <v>32054</v>
      </c>
      <c r="CB83" s="14">
        <f>VLOOKUP($A83,[2]Data!$A$1:$AH$15000,29,0)</f>
        <v>52393</v>
      </c>
      <c r="CD83" s="52">
        <f>VLOOKUP($A83,[4]Data!$A$1:$R$15000,2,0)</f>
        <v>687929</v>
      </c>
      <c r="CE83" s="14">
        <f>VLOOKUP($A83,[3]Data!$A$1:$K$15000,3,0)*$A$2</f>
        <v>2514400</v>
      </c>
      <c r="CF83" s="14">
        <f>VLOOKUP($A83,[3]Data!$A$1:$K$15000,7,0)*$A$2</f>
        <v>19700</v>
      </c>
      <c r="CG83" s="14">
        <f>VLOOKUP($A83,[3]Data!$A$1:$K$15000,8,0)*$A$2</f>
        <v>83300</v>
      </c>
      <c r="CH83" s="14">
        <f>VLOOKUP($A83,[3]Data!$A$1:$K$15000,2,0)*$A$2</f>
        <v>40300</v>
      </c>
      <c r="CJ83" s="14">
        <f>VLOOKUP($A83,[4]Data!$A$1:$R$15000,18,0)</f>
        <v>69113</v>
      </c>
      <c r="CK83" s="14">
        <f>VLOOKUP($A83,[4]Data!$A$1:$R$15000,3,0)</f>
        <v>366680</v>
      </c>
      <c r="CL83" s="14">
        <f>VLOOKUP($A83,[4]Data!$A$1:$R$15000,4,0)</f>
        <v>14807</v>
      </c>
      <c r="CM83" s="14">
        <f>VLOOKUP($A83,[3]Data!$A$1:$K$15000,10,0)*$A$2</f>
        <v>354900</v>
      </c>
      <c r="CN83" s="52">
        <f>VLOOKUP($A83,[1]Data!$A$1:$AN$15000,34,0)</f>
        <v>117258</v>
      </c>
      <c r="CO83" s="52">
        <f>VLOOKUP($A83,[1]Data!$A$1:$AN$15000,35,0)</f>
        <v>500113</v>
      </c>
      <c r="CP83" s="52">
        <f>VLOOKUP($A83,[1]Data!$A$1:$AN$15000,36,0)</f>
        <v>675009</v>
      </c>
      <c r="CQ83" s="52">
        <f>VLOOKUP($A83,[1]Data!$A$1:$AN$15000,37,0)</f>
        <v>195578</v>
      </c>
      <c r="CR83" s="52">
        <f>VLOOKUP($A83,[1]Data!$A$1:$AN$15000,38,0)</f>
        <v>2501</v>
      </c>
      <c r="CS83" s="52">
        <f>VLOOKUP($A83,[1]Data!$A$1:$AN$15000,39,0)</f>
        <v>0</v>
      </c>
      <c r="CT83" s="52">
        <f>VLOOKUP($A83,[1]Data!$A$1:$AN$15000,40,0)</f>
        <v>208727</v>
      </c>
      <c r="CU83" s="52">
        <f>VLOOKUP($A83,[1]Data!$A$1:$BA$15000,41,0)</f>
        <v>3748</v>
      </c>
      <c r="CV83" s="52">
        <f>VLOOKUP($A83,[1]Data!$A$1:$BA$15000,42,0)</f>
        <v>4195</v>
      </c>
      <c r="CW83" s="52">
        <f>VLOOKUP($A83,[1]Data!$A$1:$BA$15000,43,0)</f>
        <v>46659</v>
      </c>
      <c r="CX83" s="52">
        <f>VLOOKUP($A83,[1]Data!$A$1:$BA$15000,44,0)</f>
        <v>19757</v>
      </c>
      <c r="CY83" s="52">
        <f>VLOOKUP($A83,[1]Data!$A$1:$BA$15000,45,0)</f>
        <v>53141</v>
      </c>
      <c r="CZ83" s="52">
        <f>VLOOKUP($A83,[1]Data!$A$1:$BA$15000,46,0)</f>
        <v>7810</v>
      </c>
      <c r="DA83" s="52">
        <f>VLOOKUP($A83,[1]Data!$A$1:$BA$15000,47,0)</f>
        <v>80385</v>
      </c>
      <c r="DB83" s="52">
        <f>VLOOKUP($A83,[1]Data!$A$1:$BA$15000,48,0)</f>
        <v>168877</v>
      </c>
      <c r="DC83" s="52">
        <f>VLOOKUP($A83,[1]Data!$A$1:$BA$15000,53,0)</f>
        <v>-24748</v>
      </c>
      <c r="DD83" s="52">
        <f>VLOOKUP($A83,[4]Data!$A$1:$Z$15000,20,0)</f>
        <v>34437</v>
      </c>
      <c r="DE83" s="52">
        <f>VLOOKUP($A83,[4]Data!$A$1:$Z$15000,25,0)</f>
        <v>5255</v>
      </c>
      <c r="DF83" s="52">
        <f>VLOOKUP($A83,[4]Data!$A$1:$Z$15000,26,0)</f>
        <v>0</v>
      </c>
      <c r="DG83" s="52">
        <f>VLOOKUP($A83,[4]Data!$A$1:$Z$15000,21,0)</f>
        <v>100</v>
      </c>
      <c r="DH83" s="52">
        <f>VLOOKUP($A83,[4]Data!$A$1:$Z$15000,24,0)</f>
        <v>145663</v>
      </c>
      <c r="DI83" s="52">
        <f>VLOOKUP($A83,[7]Data!$A$1:$M$15000,4,0)</f>
        <v>495020</v>
      </c>
      <c r="DJ83" s="52">
        <f>VLOOKUP($A83,[7]Data!$A$1:$M$15000,12,0)</f>
        <v>19685</v>
      </c>
      <c r="DK83" s="52">
        <f>VLOOKUP($A83,[7]Data!$A$1:$M$15000,11,0)</f>
        <v>175994</v>
      </c>
      <c r="DL83" s="52">
        <f>VLOOKUP($A83,[7]Data!$A$1:$M$15000,5,0)</f>
        <v>136566</v>
      </c>
      <c r="DM83" s="52">
        <f>VLOOKUP($A83,[7]Data!$A$1:$M$15000,8,0)</f>
        <v>203405</v>
      </c>
      <c r="DN83" s="52">
        <f>VLOOKUP($A83,[7]Data!$A$1:$M$15000,6,0)</f>
        <v>7170</v>
      </c>
      <c r="DO83" s="52">
        <f>VLOOKUP($A83,[7]Data!$A$1:$M$15000,7,0)</f>
        <v>54390</v>
      </c>
      <c r="DP83" s="52">
        <f>VLOOKUP($A83,[7]Data!$A$1:$M$15000,9,0)</f>
        <v>10611</v>
      </c>
      <c r="DQ83" s="52">
        <f>VLOOKUP($A83,[7]Data!$A$1:$M$15000,3,0)</f>
        <v>0</v>
      </c>
      <c r="DR83" s="52">
        <f>VLOOKUP($A83,[7]Data!$A$1:$M$15000,10,0)</f>
        <v>193240</v>
      </c>
      <c r="DS83" s="52">
        <f>VLOOKUP($A83,[7]Data!$A$1:$M$15000,2,0)</f>
        <v>21012</v>
      </c>
      <c r="DT83" s="52">
        <f>VLOOKUP($A83,[7]Data!$A$1:$M$15000,13,0)</f>
        <v>0</v>
      </c>
      <c r="DU83" s="52">
        <f>VLOOKUP($A83,[8]data!$A$1:$M$15000,2,0)</f>
        <v>131100</v>
      </c>
      <c r="DV83" s="52">
        <f>VLOOKUP($A83,[8]data!$A$1:$M$15000,3,0)</f>
        <v>143213</v>
      </c>
      <c r="DW83" s="52">
        <f>VLOOKUP($A83,[8]data!$A$1:$M$15000,4,0)</f>
        <v>177223</v>
      </c>
      <c r="DX83" s="52">
        <f>VLOOKUP($A83,[8]data!$A$1:$M$15000,5,0)</f>
        <v>5535</v>
      </c>
      <c r="DY83" s="52">
        <f>VLOOKUP($A83,[8]data!$A$1:$M$15000,6,0)</f>
        <v>102257</v>
      </c>
      <c r="DZ83" s="52">
        <f>VLOOKUP($A83,[8]data!$A$1:$M$15000,7,0)</f>
        <v>119604</v>
      </c>
      <c r="EA83" s="52">
        <f>VLOOKUP($A83,[8]data!$A$1:$M$15000,8,0)</f>
        <v>81666</v>
      </c>
      <c r="EB83" s="52">
        <f>VLOOKUP($A83,[8]data!$A$1:$M$15000,9,0)</f>
        <v>414671</v>
      </c>
      <c r="EC83" s="52">
        <f>VLOOKUP($A83,[8]data!$A$1:$M$15000,10,0)</f>
        <v>2641</v>
      </c>
      <c r="ED83" s="52">
        <f>VLOOKUP($A83,[8]data!$A$1:$Q$15000,11,0)</f>
        <v>6336</v>
      </c>
      <c r="EE83" s="52">
        <f>VLOOKUP($A83,[8]data!$A$1:$Q$15000,12,0)</f>
        <v>243616</v>
      </c>
      <c r="EF83" s="52">
        <f>VLOOKUP($A83,[8]data!$A$1:$Q$15000,13,0)</f>
        <v>135000</v>
      </c>
      <c r="EG83" s="52">
        <f>VLOOKUP($A83,[8]data!$A$1:$Q$15000,14,0)</f>
        <v>23700</v>
      </c>
      <c r="EH83" s="52">
        <f>VLOOKUP($A83,[8]data!$A$1:$Q$15000,15,0)</f>
        <v>107000</v>
      </c>
      <c r="EI83" s="52">
        <f>VLOOKUP($A83,[8]data!$A$1:$Q$15000,17,0)</f>
        <v>16867</v>
      </c>
      <c r="EJ83" s="52">
        <f>VLOOKUP($A83,[8]data!$A$1:$Q$15000,16,0)</f>
        <v>121105</v>
      </c>
      <c r="EK83" s="52">
        <f>VLOOKUP($A83,[9]data!$A$1:$Q$15000,3,0)</f>
        <v>270000</v>
      </c>
      <c r="EL83" s="52">
        <f>VLOOKUP($A83,[9]data!$A$1:$Q$15000,4,0)</f>
        <v>58000</v>
      </c>
      <c r="EM83" s="52">
        <f>VLOOKUP($A83,[9]data!$A$1:$Q$15000,2,0)</f>
        <v>20000</v>
      </c>
      <c r="EN83" s="52">
        <f>VLOOKUP($A83,[9]data!$A$1:$Q$15000,11,0)</f>
        <v>42000</v>
      </c>
      <c r="EO83" s="52">
        <f>VLOOKUP($A83,[9]data!$A$1:$Q$15000,12,0)</f>
        <v>12000</v>
      </c>
      <c r="ES83" s="52">
        <f>VLOOKUP($A83,[9]data!$A$1:$Q$15000,14,0)</f>
        <v>66000</v>
      </c>
      <c r="ET83" s="52">
        <f>VLOOKUP($A83,[9]data!$A$1:$Q$15000,13,0)</f>
        <v>4000</v>
      </c>
      <c r="EU83" s="89">
        <f>VLOOKUP($A83,[4]Data!$A$1:$I$15000,8,0)</f>
        <v>119375</v>
      </c>
      <c r="EV83" s="1">
        <f>VLOOKUP($A83,[1]Data!$A$1:$BG$15000,59,0)</f>
        <v>24773</v>
      </c>
    </row>
    <row r="84" spans="1:154">
      <c r="A84" s="20">
        <v>36545</v>
      </c>
      <c r="B84" s="14">
        <f>VLOOKUP($A84,[1]Data!$A$1:$AG$15000,9,0)</f>
        <v>222451</v>
      </c>
      <c r="C84" s="14">
        <f>VLOOKUP($A84,[1]Data!$A$1:$AG$15000,10,0)</f>
        <v>301546</v>
      </c>
      <c r="D84" s="14">
        <f>VLOOKUP($A84,[1]Data!$A$1:$AG$15000,11,0)</f>
        <v>897707</v>
      </c>
      <c r="E84" s="14">
        <f>VLOOKUP($A84,[1]Data!$A$1:$AG$15000,12,0)</f>
        <v>541073</v>
      </c>
      <c r="F84" s="14">
        <f>VLOOKUP($A84,[2]Data!$A$1:$AF$15000,4,0)</f>
        <v>762000</v>
      </c>
      <c r="G84" s="14">
        <f>VLOOKUP($A84,[2]Data!$A$1:$AF$15000,2,0)</f>
        <v>29500</v>
      </c>
      <c r="H84" s="14">
        <f>VLOOKUP($A84,[2]Data!$A$1:$AF$15000,3,0)</f>
        <v>82569</v>
      </c>
      <c r="I84" s="14">
        <f>VLOOKUP($A84,[2]Data!$A$1:$AF$15000,6,0)</f>
        <v>15072</v>
      </c>
      <c r="J84" s="14">
        <f>VLOOKUP($A84,[3]Data!$A$1:$K$15000,4,0)*$A$2</f>
        <v>1681200</v>
      </c>
      <c r="K84" s="14">
        <f>VLOOKUP($A84,[3]Data!$A$1:$K$15000,6,0)*$A$2</f>
        <v>82800</v>
      </c>
      <c r="R84" s="14">
        <f>VLOOKUP($A84,[1]Data!$A$1:$AH$15000,4,0)</f>
        <v>2655647</v>
      </c>
      <c r="T84" s="14">
        <f>VLOOKUP($A84,[2]Data!$A$1:$AH$15000,34,0)</f>
        <v>637848</v>
      </c>
      <c r="V84" s="14">
        <f>VLOOKUP($A84,[2]Data!$A$1:$AH$15000,8,0)</f>
        <v>26247</v>
      </c>
      <c r="W84" s="14">
        <f>VLOOKUP($A84,[4]Data!$A$1:$AH$15000,19,0)</f>
        <v>55122</v>
      </c>
      <c r="X84" s="14">
        <f>VLOOKUP($A84,[2]Data!$A$1:$AH$15000,17,0)</f>
        <v>185785</v>
      </c>
      <c r="Y84" s="14">
        <f>VLOOKUP($A84,[1]Data!$A$1:$AH$15000,17,0)</f>
        <v>311764</v>
      </c>
      <c r="Z84" s="14">
        <f>VLOOKUP($A84,[2]Data!$A$1:$AH$15000,11,0)</f>
        <v>233054</v>
      </c>
      <c r="AA84" s="14">
        <f>VLOOKUP($A84,[1]Data!$A$1:$AH$15000,21,0)</f>
        <v>242395</v>
      </c>
      <c r="AB84" s="14">
        <f>VLOOKUP($A84,[2]Data!$A$1:$AH$15000,15,0)</f>
        <v>63651</v>
      </c>
      <c r="AC84" s="14">
        <f>VLOOKUP($A84,[1]Data!$A$1:$AH$15000,18,0)</f>
        <v>139315</v>
      </c>
      <c r="AD84" s="14">
        <f>VLOOKUP($A84,[2]Data!$A$1:$AH$15000,18,0)</f>
        <v>85146</v>
      </c>
      <c r="AE84" s="14">
        <f>VLOOKUP($A84,[1]Data!$A$1:$AH$15000,19,0)</f>
        <v>55734</v>
      </c>
      <c r="AF84" s="14">
        <f>VLOOKUP($A84,[2]Data!$A$1:$AH$15000,16,0)</f>
        <v>107360</v>
      </c>
      <c r="AG84" s="14">
        <f>VLOOKUP($A84,[1]Data!$A$1:$AH$15000,20,0)</f>
        <v>92837</v>
      </c>
      <c r="AH84" s="14">
        <f>VLOOKUP($A84,[2]Data!$A$1:$AH$15000,9,0)</f>
        <v>212697</v>
      </c>
      <c r="AI84" s="14">
        <f>VLOOKUP($A84,[1]Data!$A$1:$AH$15000,22,0)</f>
        <v>329163</v>
      </c>
      <c r="AJ84" s="14">
        <f>VLOOKUP($A84,[2]Data!$A$1:$AH$15000,10,0)</f>
        <v>73184</v>
      </c>
      <c r="AK84" s="14">
        <f>VLOOKUP($A84,[1]Data!$A$1:$AH$15000,23,0)</f>
        <v>54429</v>
      </c>
      <c r="AL84" s="14">
        <f>VLOOKUP($A84,[1]Data!$A$1:$AH$15000,24,0)</f>
        <v>899241</v>
      </c>
      <c r="AM84" s="14">
        <f>VLOOKUP($A84,[4]Data!$A$1:$R$15000,9,0)</f>
        <v>129440</v>
      </c>
      <c r="BA84" s="14">
        <f>VLOOKUP($A84,[1]Data!$A$1:$AH$15000,2,0)</f>
        <v>293378</v>
      </c>
      <c r="BC84" s="14">
        <f>VLOOKUP($A84,[2]Data!$A$1:$AH$15000,20,0)</f>
        <v>2000</v>
      </c>
      <c r="BD84" s="14">
        <f>VLOOKUP($A84,[2]Data!$A$1:$AH$15000,21,0)</f>
        <v>35655</v>
      </c>
      <c r="BE84" s="14">
        <f>VLOOKUP($A84,[2]Data!$A$1:$AH$15000,22,0)</f>
        <v>0</v>
      </c>
      <c r="BF84" s="14">
        <f>VLOOKUP($A84,[2]Data!$A$1:$AH$15000,19,0)</f>
        <v>0</v>
      </c>
      <c r="BH84" s="14">
        <f>VLOOKUP($A84,[1]Data!$A$1:$AH$15000,3,0)</f>
        <v>238417</v>
      </c>
      <c r="BI84" s="14">
        <f>VLOOKUP($A84,[1]Data!$A$1:$AH$15000,7,0)</f>
        <v>750756</v>
      </c>
      <c r="BJ84" s="14">
        <f>VLOOKUP($A84,[1]Data!$A$1:$AH$15000,8,0)</f>
        <v>0</v>
      </c>
      <c r="BR84" s="14">
        <f>VLOOKUP($A84,[1]Data!$A$1:$AH$15000,13,0)</f>
        <v>50285</v>
      </c>
      <c r="BS84" s="14">
        <f>VLOOKUP($A84,[1]Data!$A$1:$AH$15000,14,0)</f>
        <v>50285</v>
      </c>
      <c r="BT84" s="14">
        <f>VLOOKUP($A84,[1]Data!$A$1:$AH$15000,15,0)</f>
        <v>53211</v>
      </c>
      <c r="BU84" s="14">
        <f>VLOOKUP($A84,[1]Data!$A$1:$AH$15000,16,0)</f>
        <v>89428</v>
      </c>
      <c r="BW84" s="14">
        <f>VLOOKUP($A84,[2]Data!$A$1:$AH$15000,26,0)</f>
        <v>51117</v>
      </c>
      <c r="BX84" s="14">
        <f>VLOOKUP($A84,[2]Data!$A$1:$AH$15000,28,0)</f>
        <v>0</v>
      </c>
      <c r="BY84" s="14">
        <f>VLOOKUP($A84,[2]Data!$A$1:$AH$15000,24,0)</f>
        <v>0</v>
      </c>
      <c r="BZ84" s="14">
        <f>VLOOKUP($A84,[2]Data!$A$1:$AH$15000,25,0)</f>
        <v>78432</v>
      </c>
      <c r="CA84" s="14">
        <f>VLOOKUP($A84,[2]Data!$A$1:$AH$15000,30,0)</f>
        <v>36869</v>
      </c>
      <c r="CB84" s="14">
        <f>VLOOKUP($A84,[2]Data!$A$1:$AH$15000,29,0)</f>
        <v>55933</v>
      </c>
      <c r="CD84" s="52">
        <f>VLOOKUP($A84,[4]Data!$A$1:$R$15000,2,0)</f>
        <v>745271</v>
      </c>
      <c r="CE84" s="14">
        <f>VLOOKUP($A84,[3]Data!$A$1:$K$15000,3,0)*$A$2</f>
        <v>2518300</v>
      </c>
      <c r="CF84" s="14">
        <f>VLOOKUP($A84,[3]Data!$A$1:$K$15000,7,0)*$A$2</f>
        <v>19700</v>
      </c>
      <c r="CG84" s="14">
        <f>VLOOKUP($A84,[3]Data!$A$1:$K$15000,8,0)*$A$2</f>
        <v>83300</v>
      </c>
      <c r="CH84" s="14">
        <f>VLOOKUP($A84,[3]Data!$A$1:$K$15000,2,0)*$A$2</f>
        <v>40300</v>
      </c>
      <c r="CJ84" s="14">
        <f>VLOOKUP($A84,[4]Data!$A$1:$R$15000,18,0)</f>
        <v>74361</v>
      </c>
      <c r="CK84" s="14">
        <f>VLOOKUP($A84,[4]Data!$A$1:$R$15000,3,0)</f>
        <v>376856</v>
      </c>
      <c r="CL84" s="14">
        <f>VLOOKUP($A84,[4]Data!$A$1:$R$15000,4,0)</f>
        <v>18636</v>
      </c>
      <c r="CM84" s="14">
        <f>VLOOKUP($A84,[3]Data!$A$1:$K$15000,10,0)*$A$2</f>
        <v>356100</v>
      </c>
      <c r="CN84" s="52">
        <f>VLOOKUP($A84,[1]Data!$A$1:$AN$15000,34,0)</f>
        <v>126629</v>
      </c>
      <c r="CO84" s="52">
        <f>VLOOKUP($A84,[1]Data!$A$1:$AN$15000,35,0)</f>
        <v>503779</v>
      </c>
      <c r="CP84" s="52">
        <f>VLOOKUP($A84,[1]Data!$A$1:$AN$15000,36,0)</f>
        <v>675009</v>
      </c>
      <c r="CQ84" s="52">
        <f>VLOOKUP($A84,[1]Data!$A$1:$AN$15000,37,0)</f>
        <v>196079</v>
      </c>
      <c r="CR84" s="52">
        <f>VLOOKUP($A84,[1]Data!$A$1:$AN$15000,38,0)</f>
        <v>6876</v>
      </c>
      <c r="CS84" s="52">
        <f>VLOOKUP($A84,[1]Data!$A$1:$AN$15000,39,0)</f>
        <v>0</v>
      </c>
      <c r="CT84" s="52">
        <f>VLOOKUP($A84,[1]Data!$A$1:$AN$15000,40,0)</f>
        <v>205008</v>
      </c>
      <c r="CU84" s="52">
        <f>VLOOKUP($A84,[1]Data!$A$1:$BA$15000,41,0)</f>
        <v>4462</v>
      </c>
      <c r="CV84" s="52">
        <f>VLOOKUP($A84,[1]Data!$A$1:$BA$15000,42,0)</f>
        <v>0</v>
      </c>
      <c r="CW84" s="52">
        <f>VLOOKUP($A84,[1]Data!$A$1:$BA$15000,43,0)</f>
        <v>58125</v>
      </c>
      <c r="CX84" s="52">
        <f>VLOOKUP($A84,[1]Data!$A$1:$BA$15000,44,0)</f>
        <v>24533</v>
      </c>
      <c r="CY84" s="52">
        <f>VLOOKUP($A84,[1]Data!$A$1:$BA$15000,45,0)</f>
        <v>53141</v>
      </c>
      <c r="CZ84" s="52">
        <f>VLOOKUP($A84,[1]Data!$A$1:$BA$15000,46,0)</f>
        <v>7810</v>
      </c>
      <c r="DA84" s="52">
        <f>VLOOKUP($A84,[1]Data!$A$1:$BA$15000,47,0)</f>
        <v>99991</v>
      </c>
      <c r="DB84" s="52">
        <f>VLOOKUP($A84,[1]Data!$A$1:$BA$15000,48,0)</f>
        <v>200008</v>
      </c>
      <c r="DC84" s="52">
        <f>VLOOKUP($A84,[1]Data!$A$1:$BA$15000,53,0)</f>
        <v>-67902</v>
      </c>
      <c r="DD84" s="52">
        <f>VLOOKUP($A84,[4]Data!$A$1:$Z$15000,20,0)</f>
        <v>56449</v>
      </c>
      <c r="DE84" s="52">
        <f>VLOOKUP($A84,[4]Data!$A$1:$Z$15000,25,0)</f>
        <v>5255</v>
      </c>
      <c r="DF84" s="52">
        <f>VLOOKUP($A84,[4]Data!$A$1:$Z$15000,26,0)</f>
        <v>0</v>
      </c>
      <c r="DG84" s="52">
        <f>VLOOKUP($A84,[4]Data!$A$1:$Z$15000,21,0)</f>
        <v>0</v>
      </c>
      <c r="DH84" s="52">
        <f>VLOOKUP($A84,[4]Data!$A$1:$Z$15000,24,0)</f>
        <v>145663</v>
      </c>
      <c r="DI84" s="52">
        <f>VLOOKUP($A84,[7]Data!$A$1:$M$15000,4,0)</f>
        <v>495020</v>
      </c>
      <c r="DJ84" s="52">
        <f>VLOOKUP($A84,[7]Data!$A$1:$M$15000,12,0)</f>
        <v>19685</v>
      </c>
      <c r="DK84" s="52">
        <f>VLOOKUP($A84,[7]Data!$A$1:$M$15000,11,0)</f>
        <v>175994</v>
      </c>
      <c r="DL84" s="52">
        <f>VLOOKUP($A84,[7]Data!$A$1:$M$15000,5,0)</f>
        <v>136566</v>
      </c>
      <c r="DM84" s="52">
        <f>VLOOKUP($A84,[7]Data!$A$1:$M$15000,8,0)</f>
        <v>203405</v>
      </c>
      <c r="DN84" s="52">
        <f>VLOOKUP($A84,[7]Data!$A$1:$M$15000,6,0)</f>
        <v>7170</v>
      </c>
      <c r="DO84" s="52">
        <f>VLOOKUP($A84,[7]Data!$A$1:$M$15000,7,0)</f>
        <v>54390</v>
      </c>
      <c r="DP84" s="52">
        <f>VLOOKUP($A84,[7]Data!$A$1:$M$15000,9,0)</f>
        <v>10611</v>
      </c>
      <c r="DQ84" s="52">
        <f>VLOOKUP($A84,[7]Data!$A$1:$M$15000,3,0)</f>
        <v>0</v>
      </c>
      <c r="DR84" s="52">
        <f>VLOOKUP($A84,[7]Data!$A$1:$M$15000,10,0)</f>
        <v>193240</v>
      </c>
      <c r="DS84" s="52">
        <f>VLOOKUP($A84,[7]Data!$A$1:$M$15000,2,0)</f>
        <v>21012</v>
      </c>
      <c r="DT84" s="52">
        <f>VLOOKUP($A84,[7]Data!$A$1:$M$15000,13,0)</f>
        <v>0</v>
      </c>
      <c r="DU84" s="52">
        <f>VLOOKUP($A84,[8]data!$A$1:$M$15000,2,0)</f>
        <v>131100</v>
      </c>
      <c r="DV84" s="52">
        <f>VLOOKUP($A84,[8]data!$A$1:$M$15000,3,0)</f>
        <v>143213</v>
      </c>
      <c r="DW84" s="52">
        <f>VLOOKUP($A84,[8]data!$A$1:$M$15000,4,0)</f>
        <v>162862</v>
      </c>
      <c r="DX84" s="52">
        <f>VLOOKUP($A84,[8]data!$A$1:$M$15000,5,0)</f>
        <v>2160</v>
      </c>
      <c r="DY84" s="52">
        <f>VLOOKUP($A84,[8]data!$A$1:$M$15000,6,0)</f>
        <v>103041</v>
      </c>
      <c r="DZ84" s="52">
        <f>VLOOKUP($A84,[8]data!$A$1:$M$15000,7,0)</f>
        <v>126635</v>
      </c>
      <c r="EA84" s="52">
        <f>VLOOKUP($A84,[8]data!$A$1:$M$15000,8,0)</f>
        <v>81666</v>
      </c>
      <c r="EB84" s="52">
        <f>VLOOKUP($A84,[8]data!$A$1:$M$15000,9,0)</f>
        <v>405359</v>
      </c>
      <c r="EC84" s="52">
        <f>VLOOKUP($A84,[8]data!$A$1:$M$15000,10,0)</f>
        <v>15634</v>
      </c>
      <c r="ED84" s="52">
        <f>VLOOKUP($A84,[8]data!$A$1:$Q$15000,11,0)</f>
        <v>6336</v>
      </c>
      <c r="EE84" s="52">
        <f>VLOOKUP($A84,[8]data!$A$1:$Q$15000,12,0)</f>
        <v>237267</v>
      </c>
      <c r="EF84" s="52">
        <f>VLOOKUP($A84,[8]data!$A$1:$Q$15000,13,0)</f>
        <v>131300</v>
      </c>
      <c r="EG84" s="52">
        <f>VLOOKUP($A84,[8]data!$A$1:$Q$15000,14,0)</f>
        <v>23700</v>
      </c>
      <c r="EH84" s="52">
        <f>VLOOKUP($A84,[8]data!$A$1:$Q$15000,15,0)</f>
        <v>107000</v>
      </c>
      <c r="EI84" s="52">
        <f>VLOOKUP($A84,[8]data!$A$1:$Q$15000,17,0)</f>
        <v>16867</v>
      </c>
      <c r="EJ84" s="52">
        <f>VLOOKUP($A84,[8]data!$A$1:$Q$15000,16,0)</f>
        <v>140152</v>
      </c>
      <c r="EK84" s="52">
        <f>VLOOKUP($A84,[9]data!$A$1:$Q$15000,3,0)</f>
        <v>270000</v>
      </c>
      <c r="EL84" s="52">
        <f>VLOOKUP($A84,[9]data!$A$1:$Q$15000,4,0)</f>
        <v>54000</v>
      </c>
      <c r="EM84" s="52">
        <f>VLOOKUP($A84,[9]data!$A$1:$Q$15000,2,0)</f>
        <v>12000</v>
      </c>
      <c r="EN84" s="52">
        <f>VLOOKUP($A84,[9]data!$A$1:$Q$15000,11,0)</f>
        <v>57000</v>
      </c>
      <c r="EO84" s="52">
        <f>VLOOKUP($A84,[9]data!$A$1:$Q$15000,12,0)</f>
        <v>8000</v>
      </c>
      <c r="ES84" s="52">
        <f>VLOOKUP($A84,[9]data!$A$1:$Q$15000,14,0)</f>
        <v>12000</v>
      </c>
      <c r="ET84" s="52">
        <f>VLOOKUP($A84,[9]data!$A$1:$Q$15000,13,0)</f>
        <v>0</v>
      </c>
      <c r="EU84" s="89">
        <f>VLOOKUP($A84,[4]Data!$A$1:$I$15000,8,0)</f>
        <v>105118</v>
      </c>
      <c r="EV84" s="1">
        <f>VLOOKUP($A84,[1]Data!$A$1:$BG$15000,59,0)</f>
        <v>76627</v>
      </c>
      <c r="EW84" s="14">
        <f t="shared" ref="EW84:EW94" si="0">+BI84+EV84-BJ84</f>
        <v>827383</v>
      </c>
    </row>
    <row r="85" spans="1:154">
      <c r="A85" s="20">
        <v>36546</v>
      </c>
      <c r="B85" s="14">
        <f>VLOOKUP($A85,[1]Data!$A$1:$AG$15000,9,0)</f>
        <v>191146</v>
      </c>
      <c r="C85" s="14">
        <f>VLOOKUP($A85,[1]Data!$A$1:$AG$15000,10,0)</f>
        <v>313748</v>
      </c>
      <c r="D85" s="14">
        <f>VLOOKUP($A85,[1]Data!$A$1:$AG$15000,11,0)</f>
        <v>793627</v>
      </c>
      <c r="E85" s="14">
        <f>VLOOKUP($A85,[1]Data!$A$1:$AG$15000,12,0)</f>
        <v>540536</v>
      </c>
      <c r="F85" s="14">
        <f>VLOOKUP($A85,[2]Data!$A$1:$AF$15000,4,0)</f>
        <v>757003</v>
      </c>
      <c r="G85" s="14">
        <f>VLOOKUP($A85,[2]Data!$A$1:$AF$15000,2,0)</f>
        <v>29500</v>
      </c>
      <c r="H85" s="14">
        <f>VLOOKUP($A85,[2]Data!$A$1:$AF$15000,3,0)</f>
        <v>29558</v>
      </c>
      <c r="I85" s="14">
        <f>VLOOKUP($A85,[2]Data!$A$1:$AF$15000,6,0)</f>
        <v>5238</v>
      </c>
      <c r="J85" s="14">
        <f>VLOOKUP($A85,[3]Data!$A$1:$K$15000,4,0)*$A$2</f>
        <v>1635700</v>
      </c>
      <c r="K85" s="14">
        <f>VLOOKUP($A85,[3]Data!$A$1:$K$15000,6,0)*$A$2</f>
        <v>83100</v>
      </c>
      <c r="R85" s="14">
        <f>VLOOKUP($A85,[1]Data!$A$1:$AH$15000,4,0)</f>
        <v>2638219</v>
      </c>
      <c r="T85" s="14">
        <f>VLOOKUP($A85,[2]Data!$A$1:$AH$15000,34,0)</f>
        <v>673408</v>
      </c>
      <c r="V85" s="14">
        <f>VLOOKUP($A85,[2]Data!$A$1:$AH$15000,8,0)</f>
        <v>26247</v>
      </c>
      <c r="W85" s="14">
        <f>VLOOKUP($A85,[4]Data!$A$1:$AH$15000,19,0)</f>
        <v>65037</v>
      </c>
      <c r="X85" s="14">
        <f>VLOOKUP($A85,[2]Data!$A$1:$AH$15000,17,0)</f>
        <v>166201</v>
      </c>
      <c r="Y85" s="14">
        <f>VLOOKUP($A85,[1]Data!$A$1:$AH$15000,17,0)</f>
        <v>337539</v>
      </c>
      <c r="Z85" s="14">
        <f>VLOOKUP($A85,[2]Data!$A$1:$AH$15000,11,0)</f>
        <v>256627</v>
      </c>
      <c r="AA85" s="14">
        <f>VLOOKUP($A85,[1]Data!$A$1:$AH$15000,21,0)</f>
        <v>235680</v>
      </c>
      <c r="AB85" s="14">
        <f>VLOOKUP($A85,[2]Data!$A$1:$AH$15000,15,0)</f>
        <v>71984</v>
      </c>
      <c r="AC85" s="14">
        <f>VLOOKUP($A85,[1]Data!$A$1:$AH$15000,18,0)</f>
        <v>144104</v>
      </c>
      <c r="AD85" s="14">
        <f>VLOOKUP($A85,[2]Data!$A$1:$AH$15000,18,0)</f>
        <v>93731</v>
      </c>
      <c r="AE85" s="14">
        <f>VLOOKUP($A85,[1]Data!$A$1:$AH$15000,19,0)</f>
        <v>45699</v>
      </c>
      <c r="AF85" s="14">
        <f>VLOOKUP($A85,[2]Data!$A$1:$AH$15000,16,0)</f>
        <v>111375</v>
      </c>
      <c r="AG85" s="14">
        <f>VLOOKUP($A85,[1]Data!$A$1:$AH$15000,20,0)</f>
        <v>86054</v>
      </c>
      <c r="AH85" s="14">
        <f>VLOOKUP($A85,[2]Data!$A$1:$AH$15000,9,0)</f>
        <v>207900</v>
      </c>
      <c r="AI85" s="14">
        <f>VLOOKUP($A85,[1]Data!$A$1:$AH$15000,22,0)</f>
        <v>315889</v>
      </c>
      <c r="AJ85" s="14">
        <f>VLOOKUP($A85,[2]Data!$A$1:$AH$15000,10,0)</f>
        <v>73184</v>
      </c>
      <c r="AK85" s="14">
        <f>VLOOKUP($A85,[1]Data!$A$1:$AH$15000,23,0)</f>
        <v>48607</v>
      </c>
      <c r="AL85" s="14">
        <f>VLOOKUP($A85,[1]Data!$A$1:$AH$15000,24,0)</f>
        <v>916476</v>
      </c>
      <c r="AM85" s="14">
        <f>VLOOKUP($A85,[4]Data!$A$1:$R$15000,9,0)</f>
        <v>98061</v>
      </c>
      <c r="BA85" s="14">
        <f>VLOOKUP($A85,[1]Data!$A$1:$AH$15000,2,0)</f>
        <v>274853</v>
      </c>
      <c r="BC85" s="14">
        <f>VLOOKUP($A85,[2]Data!$A$1:$AH$15000,20,0)</f>
        <v>0</v>
      </c>
      <c r="BD85" s="14">
        <f>VLOOKUP($A85,[2]Data!$A$1:$AH$15000,21,0)</f>
        <v>35669</v>
      </c>
      <c r="BE85" s="14">
        <f>VLOOKUP($A85,[2]Data!$A$1:$AH$15000,22,0)</f>
        <v>0</v>
      </c>
      <c r="BF85" s="14">
        <f>VLOOKUP($A85,[2]Data!$A$1:$AH$15000,19,0)</f>
        <v>15000</v>
      </c>
      <c r="BH85" s="14">
        <f>VLOOKUP($A85,[1]Data!$A$1:$AH$15000,3,0)</f>
        <v>265122</v>
      </c>
      <c r="BI85" s="14">
        <f>VLOOKUP($A85,[1]Data!$A$1:$AH$15000,7,0)</f>
        <v>741682</v>
      </c>
      <c r="BJ85" s="14">
        <f>VLOOKUP($A85,[1]Data!$A$1:$AH$15000,8,0)</f>
        <v>0</v>
      </c>
      <c r="BR85" s="14">
        <f>VLOOKUP($A85,[1]Data!$A$1:$AH$15000,13,0)</f>
        <v>110089</v>
      </c>
      <c r="BS85" s="14">
        <f>VLOOKUP($A85,[1]Data!$A$1:$AH$15000,14,0)</f>
        <v>83213</v>
      </c>
      <c r="BT85" s="14">
        <f>VLOOKUP($A85,[1]Data!$A$1:$AH$15000,15,0)</f>
        <v>71213</v>
      </c>
      <c r="BU85" s="14">
        <f>VLOOKUP($A85,[1]Data!$A$1:$AH$15000,16,0)</f>
        <v>150647</v>
      </c>
      <c r="BW85" s="14">
        <f>VLOOKUP($A85,[2]Data!$A$1:$AH$15000,26,0)</f>
        <v>84325</v>
      </c>
      <c r="BX85" s="14">
        <f>VLOOKUP($A85,[2]Data!$A$1:$AH$15000,28,0)</f>
        <v>0</v>
      </c>
      <c r="BY85" s="14">
        <f>VLOOKUP($A85,[2]Data!$A$1:$AH$15000,24,0)</f>
        <v>0</v>
      </c>
      <c r="BZ85" s="14">
        <f>VLOOKUP($A85,[2]Data!$A$1:$AH$15000,25,0)</f>
        <v>55798</v>
      </c>
      <c r="CA85" s="14">
        <f>VLOOKUP($A85,[2]Data!$A$1:$AH$15000,30,0)</f>
        <v>65107</v>
      </c>
      <c r="CB85" s="14">
        <f>VLOOKUP($A85,[2]Data!$A$1:$AH$15000,29,0)</f>
        <v>70268</v>
      </c>
      <c r="CD85" s="52">
        <f>VLOOKUP($A85,[4]Data!$A$1:$R$15000,2,0)</f>
        <v>681388</v>
      </c>
      <c r="CE85" s="14">
        <f>VLOOKUP($A85,[3]Data!$A$1:$K$15000,3,0)*$A$2</f>
        <v>2514900</v>
      </c>
      <c r="CF85" s="14">
        <f>VLOOKUP($A85,[3]Data!$A$1:$K$15000,7,0)*$A$2</f>
        <v>4900</v>
      </c>
      <c r="CG85" s="14">
        <f>VLOOKUP($A85,[3]Data!$A$1:$K$15000,8,0)*$A$2</f>
        <v>83300</v>
      </c>
      <c r="CH85" s="14">
        <f>VLOOKUP($A85,[3]Data!$A$1:$K$15000,2,0)*$A$2</f>
        <v>40300</v>
      </c>
      <c r="CJ85" s="14">
        <f>VLOOKUP($A85,[4]Data!$A$1:$R$15000,18,0)</f>
        <v>44622</v>
      </c>
      <c r="CK85" s="14">
        <f>VLOOKUP($A85,[4]Data!$A$1:$R$15000,3,0)</f>
        <v>381902</v>
      </c>
      <c r="CL85" s="14">
        <f>VLOOKUP($A85,[4]Data!$A$1:$R$15000,4,0)</f>
        <v>10190</v>
      </c>
      <c r="CM85" s="14">
        <f>VLOOKUP($A85,[3]Data!$A$1:$K$15000,10,0)*$A$2</f>
        <v>366800</v>
      </c>
      <c r="CN85" s="52">
        <f>VLOOKUP($A85,[1]Data!$A$1:$AN$15000,34,0)</f>
        <v>131361</v>
      </c>
      <c r="CO85" s="52">
        <f>VLOOKUP($A85,[1]Data!$A$1:$AN$15000,35,0)</f>
        <v>520211</v>
      </c>
      <c r="CP85" s="52">
        <f>VLOOKUP($A85,[1]Data!$A$1:$AN$15000,36,0)</f>
        <v>675009</v>
      </c>
      <c r="CQ85" s="52">
        <f>VLOOKUP($A85,[1]Data!$A$1:$AN$15000,37,0)</f>
        <v>195749</v>
      </c>
      <c r="CR85" s="52">
        <f>VLOOKUP($A85,[1]Data!$A$1:$AN$15000,38,0)</f>
        <v>2594</v>
      </c>
      <c r="CS85" s="52">
        <f>VLOOKUP($A85,[1]Data!$A$1:$AN$15000,39,0)</f>
        <v>0</v>
      </c>
      <c r="CT85" s="52">
        <f>VLOOKUP($A85,[1]Data!$A$1:$AN$15000,40,0)</f>
        <v>209403</v>
      </c>
      <c r="CU85" s="52">
        <f>VLOOKUP($A85,[1]Data!$A$1:$BA$15000,41,0)</f>
        <v>4846</v>
      </c>
      <c r="CV85" s="52">
        <f>VLOOKUP($A85,[1]Data!$A$1:$BA$15000,42,0)</f>
        <v>1700</v>
      </c>
      <c r="CW85" s="52">
        <f>VLOOKUP($A85,[1]Data!$A$1:$BA$15000,43,0)</f>
        <v>60378</v>
      </c>
      <c r="CX85" s="52">
        <f>VLOOKUP($A85,[1]Data!$A$1:$BA$15000,44,0)</f>
        <v>28425</v>
      </c>
      <c r="CY85" s="52">
        <f>VLOOKUP($A85,[1]Data!$A$1:$BA$15000,45,0)</f>
        <v>53141</v>
      </c>
      <c r="CZ85" s="52">
        <f>VLOOKUP($A85,[1]Data!$A$1:$BA$15000,46,0)</f>
        <v>7810</v>
      </c>
      <c r="DA85" s="52">
        <f>VLOOKUP($A85,[1]Data!$A$1:$BA$15000,47,0)</f>
        <v>76847</v>
      </c>
      <c r="DB85" s="52">
        <f>VLOOKUP($A85,[1]Data!$A$1:$BA$15000,48,0)</f>
        <v>172749</v>
      </c>
      <c r="DC85" s="52">
        <f>VLOOKUP($A85,[1]Data!$A$1:$BA$15000,53,0)</f>
        <v>-64000</v>
      </c>
      <c r="DD85" s="52">
        <f>VLOOKUP($A85,[4]Data!$A$1:$Z$15000,20,0)</f>
        <v>27857</v>
      </c>
      <c r="DE85" s="52">
        <f>VLOOKUP($A85,[4]Data!$A$1:$Z$15000,25,0)</f>
        <v>5255</v>
      </c>
      <c r="DF85" s="52">
        <f>VLOOKUP($A85,[4]Data!$A$1:$Z$15000,26,0)</f>
        <v>0</v>
      </c>
      <c r="DG85" s="52">
        <f>VLOOKUP($A85,[4]Data!$A$1:$Z$15000,21,0)</f>
        <v>0</v>
      </c>
      <c r="DH85" s="52">
        <f>VLOOKUP($A85,[4]Data!$A$1:$Z$15000,24,0)</f>
        <v>144859</v>
      </c>
      <c r="DI85" s="52">
        <f>VLOOKUP($A85,[7]Data!$A$1:$M$15000,4,0)</f>
        <v>511778</v>
      </c>
      <c r="DJ85" s="52">
        <f>VLOOKUP($A85,[7]Data!$A$1:$M$15000,12,0)</f>
        <v>29035</v>
      </c>
      <c r="DK85" s="52">
        <f>VLOOKUP($A85,[7]Data!$A$1:$M$15000,11,0)</f>
        <v>185438</v>
      </c>
      <c r="DL85" s="52">
        <f>VLOOKUP($A85,[7]Data!$A$1:$M$15000,5,0)</f>
        <v>136707</v>
      </c>
      <c r="DM85" s="52">
        <f>VLOOKUP($A85,[7]Data!$A$1:$M$15000,8,0)</f>
        <v>250035</v>
      </c>
      <c r="DN85" s="52">
        <f>VLOOKUP($A85,[7]Data!$A$1:$M$15000,6,0)</f>
        <v>7170</v>
      </c>
      <c r="DO85" s="52">
        <f>VLOOKUP($A85,[7]Data!$A$1:$M$15000,7,0)</f>
        <v>54592</v>
      </c>
      <c r="DP85" s="52">
        <f>VLOOKUP($A85,[7]Data!$A$1:$M$15000,9,0)</f>
        <v>10698</v>
      </c>
      <c r="DQ85" s="52">
        <f>VLOOKUP($A85,[7]Data!$A$1:$M$15000,3,0)</f>
        <v>0</v>
      </c>
      <c r="DR85" s="52">
        <f>VLOOKUP($A85,[7]Data!$A$1:$M$15000,10,0)</f>
        <v>180819</v>
      </c>
      <c r="DS85" s="52">
        <f>VLOOKUP($A85,[7]Data!$A$1:$M$15000,2,0)</f>
        <v>21012</v>
      </c>
      <c r="DT85" s="52">
        <f>VLOOKUP($A85,[7]Data!$A$1:$M$15000,13,0)</f>
        <v>0</v>
      </c>
      <c r="DU85" s="52">
        <f>VLOOKUP($A85,[8]data!$A$1:$M$15000,2,0)</f>
        <v>131100</v>
      </c>
      <c r="DV85" s="52">
        <f>VLOOKUP($A85,[8]data!$A$1:$M$15000,3,0)</f>
        <v>143213</v>
      </c>
      <c r="DW85" s="52">
        <f>VLOOKUP($A85,[8]data!$A$1:$M$15000,4,0)</f>
        <v>172361</v>
      </c>
      <c r="DX85" s="52">
        <f>VLOOKUP($A85,[8]data!$A$1:$M$15000,5,0)</f>
        <v>1694</v>
      </c>
      <c r="DY85" s="52">
        <f>VLOOKUP($A85,[8]data!$A$1:$M$15000,6,0)</f>
        <v>103041</v>
      </c>
      <c r="DZ85" s="52">
        <f>VLOOKUP($A85,[8]data!$A$1:$M$15000,7,0)</f>
        <v>116551</v>
      </c>
      <c r="EA85" s="52">
        <f>VLOOKUP($A85,[8]data!$A$1:$M$15000,8,0)</f>
        <v>81666</v>
      </c>
      <c r="EB85" s="52">
        <f>VLOOKUP($A85,[8]data!$A$1:$M$15000,9,0)</f>
        <v>409335</v>
      </c>
      <c r="EC85" s="52">
        <f>VLOOKUP($A85,[8]data!$A$1:$M$15000,10,0)</f>
        <v>19462</v>
      </c>
      <c r="ED85" s="52">
        <f>VLOOKUP($A85,[8]data!$A$1:$Q$15000,11,0)</f>
        <v>6336</v>
      </c>
      <c r="EE85" s="52">
        <f>VLOOKUP($A85,[8]data!$A$1:$Q$15000,12,0)</f>
        <v>252316</v>
      </c>
      <c r="EF85" s="52">
        <f>VLOOKUP($A85,[8]data!$A$1:$Q$15000,13,0)</f>
        <v>137300</v>
      </c>
      <c r="EG85" s="52">
        <f>VLOOKUP($A85,[8]data!$A$1:$Q$15000,14,0)</f>
        <v>23700</v>
      </c>
      <c r="EH85" s="52">
        <f>VLOOKUP($A85,[8]data!$A$1:$Q$15000,15,0)</f>
        <v>107000</v>
      </c>
      <c r="EI85" s="52">
        <f>VLOOKUP($A85,[8]data!$A$1:$Q$15000,17,0)</f>
        <v>16868</v>
      </c>
      <c r="EJ85" s="52">
        <f>VLOOKUP($A85,[8]data!$A$1:$Q$15000,16,0)</f>
        <v>128738</v>
      </c>
      <c r="EK85" s="52">
        <f>VLOOKUP($A85,[9]data!$A$1:$Q$15000,3,0)</f>
        <v>270000</v>
      </c>
      <c r="EL85" s="52">
        <f>VLOOKUP($A85,[9]data!$A$1:$Q$15000,4,0)</f>
        <v>58000</v>
      </c>
      <c r="EM85" s="52">
        <f>VLOOKUP($A85,[9]data!$A$1:$Q$15000,2,0)</f>
        <v>15000</v>
      </c>
      <c r="EN85" s="52">
        <f>VLOOKUP($A85,[9]data!$A$1:$Q$15000,11,0)</f>
        <v>52000</v>
      </c>
      <c r="EO85" s="52">
        <f>VLOOKUP($A85,[9]data!$A$1:$Q$15000,12,0)</f>
        <v>33000</v>
      </c>
      <c r="ES85" s="52">
        <f>VLOOKUP($A85,[9]data!$A$1:$Q$15000,14,0)</f>
        <v>54000</v>
      </c>
      <c r="ET85" s="52">
        <f>VLOOKUP($A85,[9]data!$A$1:$Q$15000,13,0)</f>
        <v>10000</v>
      </c>
      <c r="EU85" s="89">
        <f>VLOOKUP($A85,[4]Data!$A$1:$I$15000,8,0)</f>
        <v>122048</v>
      </c>
      <c r="EV85" s="1">
        <f>VLOOKUP($A85,[1]Data!$A$1:$BG$15000,59,0)</f>
        <v>0</v>
      </c>
      <c r="EW85" s="14">
        <f t="shared" si="0"/>
        <v>741682</v>
      </c>
    </row>
    <row r="86" spans="1:154">
      <c r="A86" s="20">
        <v>36547</v>
      </c>
      <c r="B86" s="14">
        <f>VLOOKUP($A86,[1]Data!$A$1:$AG$15000,9,0)</f>
        <v>215216</v>
      </c>
      <c r="C86" s="14">
        <f>VLOOKUP($A86,[1]Data!$A$1:$AG$15000,10,0)</f>
        <v>297504</v>
      </c>
      <c r="D86" s="14">
        <f>VLOOKUP($A86,[1]Data!$A$1:$AG$15000,11,0)</f>
        <v>825799</v>
      </c>
      <c r="E86" s="14">
        <f>VLOOKUP($A86,[1]Data!$A$1:$AG$15000,12,0)</f>
        <v>539999</v>
      </c>
      <c r="F86" s="14">
        <f>VLOOKUP($A86,[2]Data!$A$1:$AF$15000,4,0)</f>
        <v>757003</v>
      </c>
      <c r="G86" s="14">
        <f>VLOOKUP($A86,[2]Data!$A$1:$AF$15000,2,0)</f>
        <v>29500</v>
      </c>
      <c r="H86" s="14">
        <f>VLOOKUP($A86,[2]Data!$A$1:$AF$15000,3,0)</f>
        <v>29558</v>
      </c>
      <c r="I86" s="14">
        <f>VLOOKUP($A86,[2]Data!$A$1:$AF$15000,6,0)</f>
        <v>5238</v>
      </c>
      <c r="J86" s="14">
        <f>VLOOKUP($A86,[3]Data!$A$1:$K$15000,4,0)*$A$2</f>
        <v>1641000</v>
      </c>
      <c r="K86" s="14">
        <f>VLOOKUP($A86,[3]Data!$A$1:$K$15000,6,0)*$A$2</f>
        <v>82400</v>
      </c>
      <c r="R86" s="14">
        <f>VLOOKUP($A86,[1]Data!$A$1:$AH$15000,4,0)</f>
        <v>2670503</v>
      </c>
      <c r="T86" s="14">
        <f>VLOOKUP($A86,[2]Data!$A$1:$AH$15000,34,0)</f>
        <v>673408</v>
      </c>
      <c r="V86" s="14">
        <f>VLOOKUP($A86,[2]Data!$A$1:$AH$15000,8,0)</f>
        <v>26247</v>
      </c>
      <c r="W86" s="14">
        <f>VLOOKUP($A86,[4]Data!$A$1:$AH$15000,19,0)</f>
        <v>93463</v>
      </c>
      <c r="X86" s="14">
        <f>VLOOKUP($A86,[2]Data!$A$1:$AH$15000,17,0)</f>
        <v>166201</v>
      </c>
      <c r="Y86" s="14">
        <f>VLOOKUP($A86,[1]Data!$A$1:$AH$15000,17,0)</f>
        <v>311620</v>
      </c>
      <c r="Z86" s="14">
        <f>VLOOKUP($A86,[2]Data!$A$1:$AH$15000,11,0)</f>
        <v>256627</v>
      </c>
      <c r="AA86" s="14">
        <f>VLOOKUP($A86,[1]Data!$A$1:$AH$15000,21,0)</f>
        <v>236842</v>
      </c>
      <c r="AB86" s="14">
        <f>VLOOKUP($A86,[2]Data!$A$1:$AH$15000,15,0)</f>
        <v>71984</v>
      </c>
      <c r="AC86" s="14">
        <f>VLOOKUP($A86,[1]Data!$A$1:$AH$15000,18,0)</f>
        <v>162337</v>
      </c>
      <c r="AD86" s="14">
        <f>VLOOKUP($A86,[2]Data!$A$1:$AH$15000,18,0)</f>
        <v>93731</v>
      </c>
      <c r="AE86" s="14">
        <f>VLOOKUP($A86,[1]Data!$A$1:$AH$15000,19,0)</f>
        <v>47933</v>
      </c>
      <c r="AF86" s="14">
        <f>VLOOKUP($A86,[2]Data!$A$1:$AH$15000,16,0)</f>
        <v>111375</v>
      </c>
      <c r="AG86" s="14">
        <f>VLOOKUP($A86,[1]Data!$A$1:$AH$15000,20,0)</f>
        <v>90763</v>
      </c>
      <c r="AH86" s="14">
        <f>VLOOKUP($A86,[2]Data!$A$1:$AH$15000,9,0)</f>
        <v>207900</v>
      </c>
      <c r="AI86" s="14">
        <f>VLOOKUP($A86,[1]Data!$A$1:$AH$15000,22,0)</f>
        <v>336502</v>
      </c>
      <c r="AJ86" s="14">
        <f>VLOOKUP($A86,[2]Data!$A$1:$AH$15000,10,0)</f>
        <v>73184</v>
      </c>
      <c r="AK86" s="14">
        <f>VLOOKUP($A86,[1]Data!$A$1:$AH$15000,23,0)</f>
        <v>51630</v>
      </c>
      <c r="AL86" s="14">
        <f>VLOOKUP($A86,[1]Data!$A$1:$AH$15000,24,0)</f>
        <v>934998</v>
      </c>
      <c r="AM86" s="14">
        <f>VLOOKUP($A86,[4]Data!$A$1:$R$15000,9,0)</f>
        <v>75144</v>
      </c>
      <c r="BA86" s="14">
        <f>VLOOKUP($A86,[1]Data!$A$1:$AH$15000,2,0)</f>
        <v>244182</v>
      </c>
      <c r="BC86" s="14">
        <f>VLOOKUP($A86,[2]Data!$A$1:$AH$15000,20,0)</f>
        <v>0</v>
      </c>
      <c r="BD86" s="14">
        <f>VLOOKUP($A86,[2]Data!$A$1:$AH$15000,21,0)</f>
        <v>35669</v>
      </c>
      <c r="BE86" s="14">
        <f>VLOOKUP($A86,[2]Data!$A$1:$AH$15000,22,0)</f>
        <v>0</v>
      </c>
      <c r="BF86" s="14">
        <f>VLOOKUP($A86,[2]Data!$A$1:$AH$15000,19,0)</f>
        <v>15000</v>
      </c>
      <c r="BH86" s="14">
        <f>VLOOKUP($A86,[1]Data!$A$1:$AH$15000,3,0)</f>
        <v>219992</v>
      </c>
      <c r="BI86" s="14">
        <f>VLOOKUP($A86,[1]Data!$A$1:$AH$15000,7,0)</f>
        <v>757721</v>
      </c>
      <c r="BJ86" s="14">
        <f>VLOOKUP($A86,[1]Data!$A$1:$AH$15000,8,0)</f>
        <v>0</v>
      </c>
      <c r="BR86" s="14">
        <f>VLOOKUP($A86,[1]Data!$A$1:$AH$15000,13,0)</f>
        <v>109257</v>
      </c>
      <c r="BS86" s="14">
        <f>VLOOKUP($A86,[1]Data!$A$1:$AH$15000,14,0)</f>
        <v>82773</v>
      </c>
      <c r="BT86" s="14">
        <f>VLOOKUP($A86,[1]Data!$A$1:$AH$15000,15,0)</f>
        <v>80031</v>
      </c>
      <c r="BU86" s="14">
        <f>VLOOKUP($A86,[1]Data!$A$1:$AH$15000,16,0)</f>
        <v>83243</v>
      </c>
      <c r="BW86" s="14">
        <f>VLOOKUP($A86,[2]Data!$A$1:$AH$15000,26,0)</f>
        <v>84325</v>
      </c>
      <c r="BX86" s="14">
        <f>VLOOKUP($A86,[2]Data!$A$1:$AH$15000,28,0)</f>
        <v>0</v>
      </c>
      <c r="BY86" s="14">
        <f>VLOOKUP($A86,[2]Data!$A$1:$AH$15000,24,0)</f>
        <v>0</v>
      </c>
      <c r="BZ86" s="14">
        <f>VLOOKUP($A86,[2]Data!$A$1:$AH$15000,25,0)</f>
        <v>55798</v>
      </c>
      <c r="CA86" s="14">
        <f>VLOOKUP($A86,[2]Data!$A$1:$AH$15000,30,0)</f>
        <v>65107</v>
      </c>
      <c r="CB86" s="14">
        <f>VLOOKUP($A86,[2]Data!$A$1:$AH$15000,29,0)</f>
        <v>70268</v>
      </c>
      <c r="CD86" s="52">
        <f>VLOOKUP($A86,[4]Data!$A$1:$R$15000,2,0)</f>
        <v>721486</v>
      </c>
      <c r="CE86" s="14">
        <f>VLOOKUP($A86,[3]Data!$A$1:$K$15000,3,0)*$A$2</f>
        <v>2522400</v>
      </c>
      <c r="CF86" s="14">
        <f>VLOOKUP($A86,[3]Data!$A$1:$K$15000,7,0)*$A$2</f>
        <v>4900</v>
      </c>
      <c r="CG86" s="14">
        <f>VLOOKUP($A86,[3]Data!$A$1:$K$15000,8,0)*$A$2</f>
        <v>83300</v>
      </c>
      <c r="CH86" s="14">
        <f>VLOOKUP($A86,[3]Data!$A$1:$K$15000,2,0)*$A$2</f>
        <v>40300</v>
      </c>
      <c r="CJ86" s="14">
        <f>VLOOKUP($A86,[4]Data!$A$1:$R$15000,18,0)</f>
        <v>1277</v>
      </c>
      <c r="CK86" s="14">
        <f>VLOOKUP($A86,[4]Data!$A$1:$R$15000,3,0)</f>
        <v>391470</v>
      </c>
      <c r="CL86" s="14">
        <f>VLOOKUP($A86,[4]Data!$A$1:$R$15000,4,0)</f>
        <v>5398</v>
      </c>
      <c r="CM86" s="14">
        <f>VLOOKUP($A86,[3]Data!$A$1:$K$15000,10,0)*$A$2</f>
        <v>385500</v>
      </c>
      <c r="CN86" s="52">
        <f>VLOOKUP($A86,[1]Data!$A$1:$AN$15000,34,0)</f>
        <v>134855</v>
      </c>
      <c r="CO86" s="52">
        <f>VLOOKUP($A86,[1]Data!$A$1:$AN$15000,35,0)</f>
        <v>513625</v>
      </c>
      <c r="CP86" s="52">
        <f>VLOOKUP($A86,[1]Data!$A$1:$AN$15000,36,0)</f>
        <v>675029</v>
      </c>
      <c r="CQ86" s="52">
        <f>VLOOKUP($A86,[1]Data!$A$1:$AN$15000,37,0)</f>
        <v>195312</v>
      </c>
      <c r="CR86" s="52">
        <f>VLOOKUP($A86,[1]Data!$A$1:$AN$15000,38,0)</f>
        <v>14561</v>
      </c>
      <c r="CS86" s="52">
        <f>VLOOKUP($A86,[1]Data!$A$1:$AN$15000,39,0)</f>
        <v>0</v>
      </c>
      <c r="CT86" s="52">
        <f>VLOOKUP($A86,[1]Data!$A$1:$AN$15000,40,0)</f>
        <v>209403</v>
      </c>
      <c r="CU86" s="52">
        <f>VLOOKUP($A86,[1]Data!$A$1:$BA$15000,41,0)</f>
        <v>1394</v>
      </c>
      <c r="CV86" s="52">
        <f>VLOOKUP($A86,[1]Data!$A$1:$BA$15000,42,0)</f>
        <v>15618</v>
      </c>
      <c r="CW86" s="52">
        <f>VLOOKUP($A86,[1]Data!$A$1:$BA$15000,43,0)</f>
        <v>39183</v>
      </c>
      <c r="CX86" s="52">
        <f>VLOOKUP($A86,[1]Data!$A$1:$BA$15000,44,0)</f>
        <v>28458</v>
      </c>
      <c r="CY86" s="52">
        <f>VLOOKUP($A86,[1]Data!$A$1:$BA$15000,45,0)</f>
        <v>53141</v>
      </c>
      <c r="CZ86" s="52">
        <f>VLOOKUP($A86,[1]Data!$A$1:$BA$15000,46,0)</f>
        <v>7810</v>
      </c>
      <c r="DA86" s="52">
        <f>VLOOKUP($A86,[1]Data!$A$1:$BA$15000,47,0)</f>
        <v>80684</v>
      </c>
      <c r="DB86" s="52">
        <f>VLOOKUP($A86,[1]Data!$A$1:$BA$15000,48,0)</f>
        <v>166544</v>
      </c>
      <c r="DC86" s="52">
        <f>VLOOKUP($A86,[1]Data!$A$1:$BA$15000,53,0)</f>
        <v>-59107</v>
      </c>
      <c r="DD86" s="52">
        <f>VLOOKUP($A86,[4]Data!$A$1:$Z$15000,20,0)</f>
        <v>34267</v>
      </c>
      <c r="DE86" s="52">
        <f>VLOOKUP($A86,[4]Data!$A$1:$Z$15000,25,0)</f>
        <v>5255</v>
      </c>
      <c r="DF86" s="52">
        <f>VLOOKUP($A86,[4]Data!$A$1:$Z$15000,26,0)</f>
        <v>0</v>
      </c>
      <c r="DG86" s="52">
        <f>VLOOKUP($A86,[4]Data!$A$1:$Z$15000,21,0)</f>
        <v>0</v>
      </c>
      <c r="DH86" s="52">
        <f>VLOOKUP($A86,[4]Data!$A$1:$Z$15000,24,0)</f>
        <v>143947</v>
      </c>
      <c r="DI86" s="52">
        <f>VLOOKUP($A86,[7]Data!$A$1:$M$15000,4,0)</f>
        <v>462313</v>
      </c>
      <c r="DJ86" s="52">
        <f>VLOOKUP($A86,[7]Data!$A$1:$M$15000,12,0)</f>
        <v>24630</v>
      </c>
      <c r="DK86" s="52">
        <f>VLOOKUP($A86,[7]Data!$A$1:$M$15000,11,0)</f>
        <v>207426</v>
      </c>
      <c r="DL86" s="52">
        <f>VLOOKUP($A86,[7]Data!$A$1:$M$15000,5,0)</f>
        <v>136708</v>
      </c>
      <c r="DM86" s="52">
        <f>VLOOKUP($A86,[7]Data!$A$1:$M$15000,8,0)</f>
        <v>289756</v>
      </c>
      <c r="DN86" s="52">
        <f>VLOOKUP($A86,[7]Data!$A$1:$M$15000,6,0)</f>
        <v>7149</v>
      </c>
      <c r="DO86" s="52">
        <f>VLOOKUP($A86,[7]Data!$A$1:$M$15000,7,0)</f>
        <v>59990</v>
      </c>
      <c r="DP86" s="52">
        <f>VLOOKUP($A86,[7]Data!$A$1:$M$15000,9,0)</f>
        <v>10844</v>
      </c>
      <c r="DQ86" s="52">
        <f>VLOOKUP($A86,[7]Data!$A$1:$M$15000,3,0)</f>
        <v>0</v>
      </c>
      <c r="DR86" s="52">
        <f>VLOOKUP($A86,[7]Data!$A$1:$M$15000,10,0)</f>
        <v>182336</v>
      </c>
      <c r="DS86" s="52">
        <f>VLOOKUP($A86,[7]Data!$A$1:$M$15000,2,0)</f>
        <v>20952</v>
      </c>
      <c r="DT86" s="52">
        <f>VLOOKUP($A86,[7]Data!$A$1:$M$15000,13,0)</f>
        <v>0</v>
      </c>
      <c r="DU86" s="52">
        <f>VLOOKUP($A86,[8]data!$A$1:$M$15000,2,0)</f>
        <v>131100</v>
      </c>
      <c r="DV86" s="52">
        <f>VLOOKUP($A86,[8]data!$A$1:$M$15000,3,0)</f>
        <v>143213</v>
      </c>
      <c r="DW86" s="52">
        <f>VLOOKUP($A86,[8]data!$A$1:$M$15000,4,0)</f>
        <v>169263</v>
      </c>
      <c r="DX86" s="52">
        <f>VLOOKUP($A86,[8]data!$A$1:$M$15000,5,0)</f>
        <v>3659</v>
      </c>
      <c r="DY86" s="52">
        <f>VLOOKUP($A86,[8]data!$A$1:$M$15000,6,0)</f>
        <v>102782</v>
      </c>
      <c r="DZ86" s="52">
        <f>VLOOKUP($A86,[8]data!$A$1:$M$15000,7,0)</f>
        <v>106056</v>
      </c>
      <c r="EA86" s="52">
        <f>VLOOKUP($A86,[8]data!$A$1:$M$15000,8,0)</f>
        <v>82631</v>
      </c>
      <c r="EB86" s="52">
        <f>VLOOKUP($A86,[8]data!$A$1:$M$15000,9,0)</f>
        <v>416874</v>
      </c>
      <c r="EC86" s="52">
        <f>VLOOKUP($A86,[8]data!$A$1:$M$15000,10,0)</f>
        <v>46444</v>
      </c>
      <c r="ED86" s="52">
        <f>VLOOKUP($A86,[8]data!$A$1:$Q$15000,11,0)</f>
        <v>6336</v>
      </c>
      <c r="EE86" s="52">
        <f>VLOOKUP($A86,[8]data!$A$1:$Q$15000,12,0)</f>
        <v>257316</v>
      </c>
      <c r="EF86" s="52">
        <f>VLOOKUP($A86,[8]data!$A$1:$Q$15000,13,0)</f>
        <v>140000</v>
      </c>
      <c r="EG86" s="52">
        <f>VLOOKUP($A86,[8]data!$A$1:$Q$15000,14,0)</f>
        <v>23700</v>
      </c>
      <c r="EH86" s="52">
        <f>VLOOKUP($A86,[8]data!$A$1:$Q$15000,15,0)</f>
        <v>107000</v>
      </c>
      <c r="EI86" s="52">
        <f>VLOOKUP($A86,[8]data!$A$1:$Q$15000,17,0)</f>
        <v>23916</v>
      </c>
      <c r="EJ86" s="52">
        <f>VLOOKUP($A86,[8]data!$A$1:$Q$15000,16,0)</f>
        <v>144003</v>
      </c>
      <c r="EK86" s="52">
        <f>VLOOKUP($A86,[9]data!$A$1:$Q$15000,3,0)</f>
        <v>0</v>
      </c>
      <c r="EL86" s="52">
        <f>VLOOKUP($A86,[9]data!$A$1:$Q$15000,4,0)</f>
        <v>0</v>
      </c>
      <c r="EM86" s="52">
        <f>VLOOKUP($A86,[9]data!$A$1:$Q$15000,2,0)</f>
        <v>0</v>
      </c>
      <c r="EN86" s="52">
        <f>VLOOKUP($A86,[9]data!$A$1:$Q$15000,11,0)</f>
        <v>0</v>
      </c>
      <c r="EO86" s="52">
        <f>VLOOKUP($A86,[9]data!$A$1:$Q$15000,12,0)</f>
        <v>0</v>
      </c>
      <c r="ES86" s="52">
        <f>VLOOKUP($A86,[9]data!$A$1:$Q$15000,14,0)</f>
        <v>0</v>
      </c>
      <c r="ET86" s="52">
        <f>VLOOKUP($A86,[9]data!$A$1:$Q$15000,13,0)</f>
        <v>0</v>
      </c>
      <c r="EU86" s="89">
        <f>VLOOKUP($A86,[4]Data!$A$1:$I$15000,8,0)</f>
        <v>155041</v>
      </c>
      <c r="EV86" s="1">
        <f>VLOOKUP($A86,[1]Data!$A$1:$BG$15000,59,0)</f>
        <v>0</v>
      </c>
      <c r="EW86" s="14">
        <f t="shared" si="0"/>
        <v>757721</v>
      </c>
    </row>
    <row r="87" spans="1:154">
      <c r="A87" s="20">
        <v>36548</v>
      </c>
      <c r="B87" s="14">
        <f>VLOOKUP($A87,[1]Data!$A$1:$AG$15000,9,0)</f>
        <v>226854</v>
      </c>
      <c r="C87" s="14">
        <f>VLOOKUP($A87,[1]Data!$A$1:$AG$15000,10,0)</f>
        <v>295153</v>
      </c>
      <c r="D87" s="14">
        <f>VLOOKUP($A87,[1]Data!$A$1:$AG$15000,11,0)</f>
        <v>813462</v>
      </c>
      <c r="E87" s="14">
        <f>VLOOKUP($A87,[1]Data!$A$1:$AG$15000,12,0)</f>
        <v>525053</v>
      </c>
      <c r="F87" s="14">
        <f>VLOOKUP($A87,[2]Data!$A$1:$AF$15000,4,0)</f>
        <v>757003</v>
      </c>
      <c r="G87" s="14">
        <f>VLOOKUP($A87,[2]Data!$A$1:$AF$15000,2,0)</f>
        <v>29500</v>
      </c>
      <c r="H87" s="14">
        <f>VLOOKUP($A87,[2]Data!$A$1:$AF$15000,3,0)</f>
        <v>29558</v>
      </c>
      <c r="I87" s="14">
        <f>VLOOKUP($A87,[2]Data!$A$1:$AF$15000,6,0)</f>
        <v>5238</v>
      </c>
      <c r="J87" s="14">
        <f>VLOOKUP($A87,[3]Data!$A$1:$K$15000,4,0)*$A$2</f>
        <v>1639900</v>
      </c>
      <c r="K87" s="14">
        <f>VLOOKUP($A87,[3]Data!$A$1:$K$15000,6,0)*$A$2</f>
        <v>74000</v>
      </c>
      <c r="R87" s="14">
        <f>VLOOKUP($A87,[1]Data!$A$1:$AH$15000,4,0)</f>
        <v>2643348</v>
      </c>
      <c r="T87" s="14">
        <f>VLOOKUP($A87,[2]Data!$A$1:$AH$15000,34,0)</f>
        <v>673408</v>
      </c>
      <c r="V87" s="14">
        <f>VLOOKUP($A87,[2]Data!$A$1:$AH$15000,8,0)</f>
        <v>26247</v>
      </c>
      <c r="W87" s="14">
        <f>VLOOKUP($A87,[4]Data!$A$1:$AH$15000,19,0)</f>
        <v>93373</v>
      </c>
      <c r="X87" s="14">
        <f>VLOOKUP($A87,[2]Data!$A$1:$AH$15000,17,0)</f>
        <v>166201</v>
      </c>
      <c r="Y87" s="14">
        <f>VLOOKUP($A87,[1]Data!$A$1:$AH$15000,17,0)</f>
        <v>316061</v>
      </c>
      <c r="Z87" s="14">
        <f>VLOOKUP($A87,[2]Data!$A$1:$AH$15000,11,0)</f>
        <v>256627</v>
      </c>
      <c r="AA87" s="14">
        <f>VLOOKUP($A87,[1]Data!$A$1:$AH$15000,21,0)</f>
        <v>252480</v>
      </c>
      <c r="AB87" s="14">
        <f>VLOOKUP($A87,[2]Data!$A$1:$AH$15000,15,0)</f>
        <v>71984</v>
      </c>
      <c r="AC87" s="14">
        <f>VLOOKUP($A87,[1]Data!$A$1:$AH$15000,18,0)</f>
        <v>162741</v>
      </c>
      <c r="AD87" s="14">
        <f>VLOOKUP($A87,[2]Data!$A$1:$AH$15000,18,0)</f>
        <v>93731</v>
      </c>
      <c r="AE87" s="14">
        <f>VLOOKUP($A87,[1]Data!$A$1:$AH$15000,19,0)</f>
        <v>46020</v>
      </c>
      <c r="AF87" s="14">
        <f>VLOOKUP($A87,[2]Data!$A$1:$AH$15000,16,0)</f>
        <v>111375</v>
      </c>
      <c r="AG87" s="14">
        <f>VLOOKUP($A87,[1]Data!$A$1:$AH$15000,20,0)</f>
        <v>98762</v>
      </c>
      <c r="AH87" s="14">
        <f>VLOOKUP($A87,[2]Data!$A$1:$AH$15000,9,0)</f>
        <v>207900</v>
      </c>
      <c r="AI87" s="14">
        <f>VLOOKUP($A87,[1]Data!$A$1:$AH$15000,22,0)</f>
        <v>336142</v>
      </c>
      <c r="AJ87" s="14">
        <f>VLOOKUP($A87,[2]Data!$A$1:$AH$15000,10,0)</f>
        <v>73184</v>
      </c>
      <c r="AK87" s="14">
        <f>VLOOKUP($A87,[1]Data!$A$1:$AH$15000,23,0)</f>
        <v>52256</v>
      </c>
      <c r="AL87" s="14">
        <f>VLOOKUP($A87,[1]Data!$A$1:$AH$15000,24,0)</f>
        <v>905000</v>
      </c>
      <c r="AM87" s="14">
        <f>VLOOKUP($A87,[4]Data!$A$1:$R$15000,9,0)</f>
        <v>58966</v>
      </c>
      <c r="BA87" s="14">
        <f>VLOOKUP($A87,[1]Data!$A$1:$AH$15000,2,0)</f>
        <v>241818</v>
      </c>
      <c r="BC87" s="14">
        <f>VLOOKUP($A87,[2]Data!$A$1:$AH$15000,20,0)</f>
        <v>0</v>
      </c>
      <c r="BD87" s="14">
        <f>VLOOKUP($A87,[2]Data!$A$1:$AH$15000,21,0)</f>
        <v>35669</v>
      </c>
      <c r="BE87" s="14">
        <f>VLOOKUP($A87,[2]Data!$A$1:$AH$15000,22,0)</f>
        <v>0</v>
      </c>
      <c r="BF87" s="14">
        <f>VLOOKUP($A87,[2]Data!$A$1:$AH$15000,19,0)</f>
        <v>15000</v>
      </c>
      <c r="BG87" s="14">
        <f t="shared" ref="BG87:BG96" si="1">+BC87+BD87+BE87+BF87</f>
        <v>50669</v>
      </c>
      <c r="BH87" s="14">
        <f>VLOOKUP($A87,[1]Data!$A$1:$AH$15000,3,0)</f>
        <v>223202</v>
      </c>
      <c r="BI87" s="14">
        <f>VLOOKUP($A87,[1]Data!$A$1:$AH$15000,7,0)</f>
        <v>735544</v>
      </c>
      <c r="BJ87" s="14">
        <f>VLOOKUP($A87,[1]Data!$A$1:$AH$15000,8,0)</f>
        <v>0</v>
      </c>
      <c r="BR87" s="14">
        <f>VLOOKUP($A87,[1]Data!$A$1:$AH$15000,13,0)</f>
        <v>114047</v>
      </c>
      <c r="BS87" s="14">
        <f>VLOOKUP($A87,[1]Data!$A$1:$AH$15000,14,0)</f>
        <v>82773</v>
      </c>
      <c r="BT87" s="14">
        <f>VLOOKUP($A87,[1]Data!$A$1:$AH$15000,15,0)</f>
        <v>80031</v>
      </c>
      <c r="BU87" s="14">
        <f>VLOOKUP($A87,[1]Data!$A$1:$AH$15000,16,0)</f>
        <v>84614</v>
      </c>
      <c r="BW87" s="14">
        <f>VLOOKUP($A87,[2]Data!$A$1:$AH$15000,26,0)</f>
        <v>84325</v>
      </c>
      <c r="BX87" s="14">
        <f>VLOOKUP($A87,[2]Data!$A$1:$AH$15000,28,0)</f>
        <v>0</v>
      </c>
      <c r="BY87" s="14">
        <f>VLOOKUP($A87,[2]Data!$A$1:$AH$15000,24,0)</f>
        <v>0</v>
      </c>
      <c r="BZ87" s="14">
        <f>VLOOKUP($A87,[2]Data!$A$1:$AH$15000,25,0)</f>
        <v>55798</v>
      </c>
      <c r="CA87" s="14">
        <f>VLOOKUP($A87,[2]Data!$A$1:$AH$15000,30,0)</f>
        <v>65107</v>
      </c>
      <c r="CB87" s="14">
        <f>VLOOKUP($A87,[2]Data!$A$1:$AH$15000,29,0)</f>
        <v>70268</v>
      </c>
      <c r="CD87" s="52">
        <f>VLOOKUP($A87,[4]Data!$A$1:$R$15000,2,0)</f>
        <v>747001</v>
      </c>
      <c r="CE87" s="14">
        <f>VLOOKUP($A87,[3]Data!$A$1:$K$15000,3,0)*$A$2</f>
        <v>2514100</v>
      </c>
      <c r="CF87" s="14">
        <f>VLOOKUP($A87,[3]Data!$A$1:$K$15000,7,0)*$A$2</f>
        <v>4900</v>
      </c>
      <c r="CG87" s="14">
        <f>VLOOKUP($A87,[3]Data!$A$1:$K$15000,8,0)*$A$2</f>
        <v>83300</v>
      </c>
      <c r="CH87" s="14">
        <f>VLOOKUP($A87,[3]Data!$A$1:$K$15000,2,0)*$A$2</f>
        <v>40300</v>
      </c>
      <c r="CJ87" s="14">
        <f>VLOOKUP($A87,[4]Data!$A$1:$R$15000,18,0)</f>
        <v>33010</v>
      </c>
      <c r="CK87" s="14">
        <f>VLOOKUP($A87,[4]Data!$A$1:$R$15000,3,0)</f>
        <v>388844</v>
      </c>
      <c r="CL87" s="14">
        <f>VLOOKUP($A87,[4]Data!$A$1:$R$15000,4,0)</f>
        <v>17010</v>
      </c>
      <c r="CM87" s="14">
        <f>VLOOKUP($A87,[3]Data!$A$1:$K$15000,10,0)*$A$2</f>
        <v>371200</v>
      </c>
      <c r="CN87" s="52">
        <f>VLOOKUP($A87,[1]Data!$A$1:$AN$15000,34,0)</f>
        <v>134605</v>
      </c>
      <c r="CO87" s="52">
        <f>VLOOKUP($A87,[1]Data!$A$1:$AN$15000,35,0)</f>
        <v>507610</v>
      </c>
      <c r="CP87" s="52">
        <f>VLOOKUP($A87,[1]Data!$A$1:$AN$15000,36,0)</f>
        <v>675029</v>
      </c>
      <c r="CQ87" s="52">
        <f>VLOOKUP($A87,[1]Data!$A$1:$AN$15000,37,0)</f>
        <v>195112</v>
      </c>
      <c r="CR87" s="52">
        <f>VLOOKUP($A87,[1]Data!$A$1:$AN$15000,38,0)</f>
        <v>14728</v>
      </c>
      <c r="CS87" s="52">
        <f>VLOOKUP($A87,[1]Data!$A$1:$AN$15000,39,0)</f>
        <v>0</v>
      </c>
      <c r="CT87" s="52">
        <f>VLOOKUP($A87,[1]Data!$A$1:$AN$15000,40,0)</f>
        <v>209403</v>
      </c>
      <c r="CU87" s="52">
        <f>VLOOKUP($A87,[1]Data!$A$1:$BA$15000,41,0)</f>
        <v>1394</v>
      </c>
      <c r="CV87" s="52">
        <f>VLOOKUP($A87,[1]Data!$A$1:$BA$15000,42,0)</f>
        <v>14197</v>
      </c>
      <c r="CW87" s="52">
        <f>VLOOKUP($A87,[1]Data!$A$1:$BA$15000,43,0)</f>
        <v>39183</v>
      </c>
      <c r="CX87" s="52">
        <f>VLOOKUP($A87,[1]Data!$A$1:$BA$15000,44,0)</f>
        <v>28459</v>
      </c>
      <c r="CY87" s="52">
        <f>VLOOKUP($A87,[1]Data!$A$1:$BA$15000,45,0)</f>
        <v>53141</v>
      </c>
      <c r="CZ87" s="52">
        <f>VLOOKUP($A87,[1]Data!$A$1:$BA$15000,46,0)</f>
        <v>7810</v>
      </c>
      <c r="DA87" s="52">
        <f>VLOOKUP($A87,[1]Data!$A$1:$BA$15000,47,0)</f>
        <v>80684</v>
      </c>
      <c r="DB87" s="52">
        <f>VLOOKUP($A87,[1]Data!$A$1:$BA$15000,48,0)</f>
        <v>165717</v>
      </c>
      <c r="DC87" s="52">
        <f>VLOOKUP($A87,[1]Data!$A$1:$BA$15000,53,0)</f>
        <v>-59017</v>
      </c>
      <c r="DD87" s="52">
        <f>VLOOKUP($A87,[4]Data!$A$1:$Z$15000,20,0)</f>
        <v>17908</v>
      </c>
      <c r="DE87" s="52">
        <f>VLOOKUP($A87,[4]Data!$A$1:$Z$15000,25,0)</f>
        <v>5255</v>
      </c>
      <c r="DF87" s="52">
        <f>VLOOKUP($A87,[4]Data!$A$1:$Z$15000,26,0)</f>
        <v>0</v>
      </c>
      <c r="DG87" s="52">
        <f>VLOOKUP($A87,[4]Data!$A$1:$Z$15000,21,0)</f>
        <v>0</v>
      </c>
      <c r="DH87" s="52">
        <f>VLOOKUP($A87,[4]Data!$A$1:$Z$15000,24,0)</f>
        <v>144038</v>
      </c>
      <c r="DI87" s="52">
        <f>VLOOKUP($A87,[7]Data!$A$1:$M$15000,4,0)</f>
        <v>505756</v>
      </c>
      <c r="DJ87" s="52">
        <f>VLOOKUP($A87,[7]Data!$A$1:$M$15000,12,0)</f>
        <v>24606</v>
      </c>
      <c r="DK87" s="52">
        <f>VLOOKUP($A87,[7]Data!$A$1:$M$15000,11,0)</f>
        <v>207457</v>
      </c>
      <c r="DL87" s="52">
        <f>VLOOKUP($A87,[7]Data!$A$1:$M$15000,5,0)</f>
        <v>136832</v>
      </c>
      <c r="DM87" s="52">
        <f>VLOOKUP($A87,[7]Data!$A$1:$M$15000,8,0)</f>
        <v>278119</v>
      </c>
      <c r="DN87" s="52">
        <f>VLOOKUP($A87,[7]Data!$A$1:$M$15000,6,0)</f>
        <v>7115</v>
      </c>
      <c r="DO87" s="52">
        <f>VLOOKUP($A87,[7]Data!$A$1:$M$15000,7,0)</f>
        <v>57109</v>
      </c>
      <c r="DP87" s="52">
        <f>VLOOKUP($A87,[7]Data!$A$1:$M$15000,9,0)</f>
        <v>10809</v>
      </c>
      <c r="DQ87" s="52">
        <f>VLOOKUP($A87,[7]Data!$A$1:$M$15000,3,0)</f>
        <v>0</v>
      </c>
      <c r="DR87" s="52">
        <f>VLOOKUP($A87,[7]Data!$A$1:$M$15000,10,0)</f>
        <v>189640</v>
      </c>
      <c r="DS87" s="52">
        <f>VLOOKUP($A87,[7]Data!$A$1:$M$15000,2,0)</f>
        <v>20851</v>
      </c>
      <c r="DT87" s="52">
        <f>VLOOKUP($A87,[7]Data!$A$1:$M$15000,13,0)</f>
        <v>0</v>
      </c>
      <c r="DU87" s="52">
        <f>VLOOKUP($A87,[8]data!$A$1:$M$15000,2,0)</f>
        <v>131100</v>
      </c>
      <c r="DV87" s="52">
        <f>VLOOKUP($A87,[8]data!$A$1:$M$15000,3,0)</f>
        <v>143213</v>
      </c>
      <c r="DW87" s="52">
        <f>VLOOKUP($A87,[8]data!$A$1:$M$15000,4,0)</f>
        <v>169263</v>
      </c>
      <c r="DX87" s="52">
        <f>VLOOKUP($A87,[8]data!$A$1:$M$15000,5,0)</f>
        <v>3659</v>
      </c>
      <c r="DY87" s="52">
        <f>VLOOKUP($A87,[8]data!$A$1:$M$15000,6,0)</f>
        <v>102782</v>
      </c>
      <c r="DZ87" s="52">
        <f>VLOOKUP($A87,[8]data!$A$1:$M$15000,7,0)</f>
        <v>106056</v>
      </c>
      <c r="EA87" s="52">
        <f>VLOOKUP($A87,[8]data!$A$1:$M$15000,8,0)</f>
        <v>81666</v>
      </c>
      <c r="EB87" s="52">
        <f>VLOOKUP($A87,[8]data!$A$1:$M$15000,9,0)</f>
        <v>416874</v>
      </c>
      <c r="EC87" s="52">
        <f>VLOOKUP($A87,[8]data!$A$1:$M$15000,10,0)</f>
        <v>19594</v>
      </c>
      <c r="ED87" s="52">
        <f>VLOOKUP($A87,[8]data!$A$1:$Q$15000,11,0)</f>
        <v>6336</v>
      </c>
      <c r="EE87" s="52">
        <f>VLOOKUP($A87,[8]data!$A$1:$Q$15000,12,0)</f>
        <v>262316</v>
      </c>
      <c r="EF87" s="52">
        <f>VLOOKUP($A87,[8]data!$A$1:$Q$15000,13,0)</f>
        <v>140000</v>
      </c>
      <c r="EG87" s="52">
        <f>VLOOKUP($A87,[8]data!$A$1:$Q$15000,14,0)</f>
        <v>23700</v>
      </c>
      <c r="EH87" s="52">
        <f>VLOOKUP($A87,[8]data!$A$1:$Q$15000,15,0)</f>
        <v>107000</v>
      </c>
      <c r="EI87" s="52">
        <f>VLOOKUP($A87,[8]data!$A$1:$Q$15000,17,0)</f>
        <v>23916</v>
      </c>
      <c r="EJ87" s="52">
        <f>VLOOKUP($A87,[8]data!$A$1:$Q$15000,16,0)</f>
        <v>107303</v>
      </c>
      <c r="EK87" s="52">
        <f>VLOOKUP($A87,[9]data!$A$1:$Q$15000,3,0)</f>
        <v>270000</v>
      </c>
      <c r="EL87" s="52">
        <f>VLOOKUP($A87,[9]data!$A$1:$Q$15000,4,0)</f>
        <v>58000</v>
      </c>
      <c r="EM87" s="52">
        <f>VLOOKUP($A87,[9]data!$A$1:$Q$15000,2,0)</f>
        <v>13000</v>
      </c>
      <c r="EN87" s="52">
        <f>VLOOKUP($A87,[9]data!$A$1:$Q$15000,11,0)</f>
        <v>63000</v>
      </c>
      <c r="EO87" s="52">
        <f>VLOOKUP($A87,[9]data!$A$1:$Q$15000,12,0)</f>
        <v>33000</v>
      </c>
      <c r="ES87" s="52">
        <f>VLOOKUP($A87,[9]data!$A$1:$Q$15000,14,0)</f>
        <v>39000</v>
      </c>
      <c r="ET87" s="52">
        <f>VLOOKUP($A87,[9]data!$A$1:$Q$15000,13,0)</f>
        <v>7000</v>
      </c>
      <c r="EU87" s="89">
        <f>VLOOKUP($A87,[4]Data!$A$1:$I$15000,8,0)</f>
        <v>154993</v>
      </c>
      <c r="EV87" s="1">
        <f>VLOOKUP($A87,[1]Data!$A$1:$BG$15000,59,0)</f>
        <v>0</v>
      </c>
      <c r="EW87" s="14">
        <f t="shared" si="0"/>
        <v>735544</v>
      </c>
    </row>
    <row r="88" spans="1:154">
      <c r="A88" s="20">
        <v>36549</v>
      </c>
      <c r="B88" s="14">
        <f>VLOOKUP($A88,[1]Data!$A$1:$AG$15000,9,0)</f>
        <v>202042</v>
      </c>
      <c r="C88" s="14">
        <f>VLOOKUP($A88,[1]Data!$A$1:$AG$15000,10,0)</f>
        <v>293907</v>
      </c>
      <c r="D88" s="14">
        <f>VLOOKUP($A88,[1]Data!$A$1:$AG$15000,11,0)</f>
        <v>808568</v>
      </c>
      <c r="E88" s="14">
        <f>VLOOKUP($A88,[1]Data!$A$1:$AG$15000,12,0)</f>
        <v>539463</v>
      </c>
      <c r="F88" s="14">
        <f>VLOOKUP($A88,[2]Data!$A$1:$AF$15000,4,0)</f>
        <v>702948</v>
      </c>
      <c r="G88" s="14">
        <f>VLOOKUP($A88,[2]Data!$A$1:$AF$15000,2,0)</f>
        <v>25000</v>
      </c>
      <c r="H88" s="14">
        <f>VLOOKUP($A88,[2]Data!$A$1:$AF$15000,3,0)</f>
        <v>86342</v>
      </c>
      <c r="I88" s="14">
        <f>VLOOKUP($A88,[2]Data!$A$1:$AF$15000,6,0)</f>
        <v>11572</v>
      </c>
      <c r="J88" s="14">
        <f>VLOOKUP($A88,[3]Data!$A$1:$K$15000,4,0)*$A$2</f>
        <v>1636300</v>
      </c>
      <c r="K88" s="14">
        <f>VLOOKUP($A88,[3]Data!$A$1:$K$15000,6,0)*$A$2</f>
        <v>77500</v>
      </c>
      <c r="R88" s="14">
        <f>VLOOKUP($A88,[1]Data!$A$1:$AH$15000,4,0)</f>
        <v>2676438</v>
      </c>
      <c r="T88" s="14">
        <f>VLOOKUP($A88,[2]Data!$A$1:$AH$15000,34,0)</f>
        <v>658135</v>
      </c>
      <c r="V88" s="14">
        <f>VLOOKUP($A88,[2]Data!$A$1:$AH$15000,8,0)</f>
        <v>26247</v>
      </c>
      <c r="W88" s="14">
        <f>VLOOKUP($A88,[4]Data!$A$1:$AH$15000,19,0)</f>
        <v>93477</v>
      </c>
      <c r="X88" s="14">
        <f>VLOOKUP($A88,[2]Data!$A$1:$AH$15000,17,0)</f>
        <v>140625</v>
      </c>
      <c r="Y88" s="14">
        <f>VLOOKUP($A88,[1]Data!$A$1:$AH$15000,17,0)</f>
        <v>321964</v>
      </c>
      <c r="Z88" s="14">
        <f>VLOOKUP($A88,[2]Data!$A$1:$AH$15000,11,0)</f>
        <v>244137</v>
      </c>
      <c r="AA88" s="14">
        <f>VLOOKUP($A88,[1]Data!$A$1:$AH$15000,21,0)</f>
        <v>254043</v>
      </c>
      <c r="AB88" s="14">
        <f>VLOOKUP($A88,[2]Data!$A$1:$AH$15000,15,0)</f>
        <v>63651</v>
      </c>
      <c r="AC88" s="14">
        <f>VLOOKUP($A88,[1]Data!$A$1:$AH$15000,18,0)</f>
        <v>161356</v>
      </c>
      <c r="AD88" s="14">
        <f>VLOOKUP($A88,[2]Data!$A$1:$AH$15000,18,0)</f>
        <v>93830</v>
      </c>
      <c r="AE88" s="14">
        <f>VLOOKUP($A88,[1]Data!$A$1:$AH$15000,19,0)</f>
        <v>50020</v>
      </c>
      <c r="AF88" s="14">
        <f>VLOOKUP($A88,[2]Data!$A$1:$AH$15000,16,0)</f>
        <v>106764</v>
      </c>
      <c r="AG88" s="14">
        <f>VLOOKUP($A88,[1]Data!$A$1:$AH$15000,20,0)</f>
        <v>91012</v>
      </c>
      <c r="AH88" s="14">
        <f>VLOOKUP($A88,[2]Data!$A$1:$AH$15000,9,0)</f>
        <v>195512</v>
      </c>
      <c r="AI88" s="14">
        <f>VLOOKUP($A88,[1]Data!$A$1:$AH$15000,22,0)</f>
        <v>344525</v>
      </c>
      <c r="AJ88" s="14">
        <f>VLOOKUP($A88,[2]Data!$A$1:$AH$15000,10,0)</f>
        <v>78789</v>
      </c>
      <c r="AK88" s="14">
        <f>VLOOKUP($A88,[1]Data!$A$1:$AH$15000,23,0)</f>
        <v>51425</v>
      </c>
      <c r="AL88" s="14">
        <f>VLOOKUP($A88,[1]Data!$A$1:$AH$15000,24,0)</f>
        <v>932906</v>
      </c>
      <c r="AM88" s="14">
        <f>VLOOKUP($A88,[4]Data!$A$1:$R$15000,9,0)</f>
        <v>55684</v>
      </c>
      <c r="BA88" s="14">
        <f>VLOOKUP($A88,[1]Data!$A$1:$AH$15000,2,0)</f>
        <v>250409</v>
      </c>
      <c r="BC88" s="14">
        <f>VLOOKUP($A88,[2]Data!$A$1:$AH$15000,20,0)</f>
        <v>0</v>
      </c>
      <c r="BD88" s="14">
        <f>VLOOKUP($A88,[2]Data!$A$1:$AH$15000,21,0)</f>
        <v>35681</v>
      </c>
      <c r="BE88" s="14">
        <f>VLOOKUP($A88,[2]Data!$A$1:$AH$15000,22,0)</f>
        <v>0</v>
      </c>
      <c r="BF88" s="14">
        <f>VLOOKUP($A88,[2]Data!$A$1:$AH$15000,19,0)</f>
        <v>0</v>
      </c>
      <c r="BG88" s="14">
        <f t="shared" si="1"/>
        <v>35681</v>
      </c>
      <c r="BH88" s="14">
        <f>VLOOKUP($A88,[1]Data!$A$1:$AH$15000,3,0)</f>
        <v>249499</v>
      </c>
      <c r="BI88" s="14">
        <f>VLOOKUP($A88,[1]Data!$A$1:$AH$15000,7,0)</f>
        <v>774007</v>
      </c>
      <c r="BJ88" s="14">
        <f>VLOOKUP($A88,[1]Data!$A$1:$AH$15000,8,0)</f>
        <v>0</v>
      </c>
      <c r="BR88" s="14">
        <f>VLOOKUP($A88,[1]Data!$A$1:$AH$15000,13,0)</f>
        <v>115974</v>
      </c>
      <c r="BS88" s="14">
        <f>VLOOKUP($A88,[1]Data!$A$1:$AH$15000,14,0)</f>
        <v>81334</v>
      </c>
      <c r="BT88" s="14">
        <f>VLOOKUP($A88,[1]Data!$A$1:$AH$15000,15,0)</f>
        <v>80031</v>
      </c>
      <c r="BU88" s="14">
        <f>VLOOKUP($A88,[1]Data!$A$1:$AH$15000,16,0)</f>
        <v>55292</v>
      </c>
      <c r="BW88" s="14">
        <f>VLOOKUP($A88,[2]Data!$A$1:$AH$15000,26,0)</f>
        <v>75000</v>
      </c>
      <c r="BX88" s="14">
        <f>VLOOKUP($A88,[2]Data!$A$1:$AH$15000,28,0)</f>
        <v>0</v>
      </c>
      <c r="BY88" s="14">
        <f>VLOOKUP($A88,[2]Data!$A$1:$AH$15000,24,0)</f>
        <v>0</v>
      </c>
      <c r="BZ88" s="14">
        <f>VLOOKUP($A88,[2]Data!$A$1:$AH$15000,25,0)</f>
        <v>57774</v>
      </c>
      <c r="CA88" s="14">
        <f>VLOOKUP($A88,[2]Data!$A$1:$AH$15000,30,0)</f>
        <v>25674</v>
      </c>
      <c r="CB88" s="14">
        <f>VLOOKUP($A88,[2]Data!$A$1:$AH$15000,29,0)</f>
        <v>46932</v>
      </c>
      <c r="CD88" s="52">
        <f>VLOOKUP($A88,[4]Data!$A$1:$R$15000,2,0)</f>
        <v>747560</v>
      </c>
      <c r="CE88" s="14">
        <f>VLOOKUP($A88,[3]Data!$A$1:$K$15000,3,0)*$A$2</f>
        <v>2518600</v>
      </c>
      <c r="CF88" s="14">
        <f>VLOOKUP($A88,[3]Data!$A$1:$K$15000,7,0)*$A$2</f>
        <v>1600</v>
      </c>
      <c r="CG88" s="14">
        <f>VLOOKUP($A88,[3]Data!$A$1:$K$15000,8,0)*$A$2</f>
        <v>83300</v>
      </c>
      <c r="CH88" s="14">
        <f>VLOOKUP($A88,[3]Data!$A$1:$K$15000,2,0)*$A$2</f>
        <v>40300</v>
      </c>
      <c r="CJ88" s="14">
        <f>VLOOKUP($A88,[4]Data!$A$1:$R$15000,18,0)</f>
        <v>44622</v>
      </c>
      <c r="CK88" s="14">
        <f>VLOOKUP($A88,[4]Data!$A$1:$R$15000,3,0)</f>
        <v>389553</v>
      </c>
      <c r="CL88" s="14">
        <f>VLOOKUP($A88,[4]Data!$A$1:$R$15000,4,0)</f>
        <v>2007</v>
      </c>
      <c r="CM88" s="14">
        <f>VLOOKUP($A88,[3]Data!$A$1:$K$15000,10,0)*$A$2</f>
        <v>385800</v>
      </c>
      <c r="CN88" s="52">
        <f>VLOOKUP($A88,[1]Data!$A$1:$AN$15000,34,0)</f>
        <v>131365</v>
      </c>
      <c r="CO88" s="52">
        <f>VLOOKUP($A88,[1]Data!$A$1:$AN$15000,35,0)</f>
        <v>511207</v>
      </c>
      <c r="CP88" s="52">
        <f>VLOOKUP($A88,[1]Data!$A$1:$AN$15000,36,0)</f>
        <v>675009</v>
      </c>
      <c r="CQ88" s="52">
        <f>VLOOKUP($A88,[1]Data!$A$1:$AN$15000,37,0)</f>
        <v>195109</v>
      </c>
      <c r="CR88" s="52">
        <f>VLOOKUP($A88,[1]Data!$A$1:$AN$15000,38,0)</f>
        <v>10344</v>
      </c>
      <c r="CS88" s="52">
        <f>VLOOKUP($A88,[1]Data!$A$1:$AN$15000,39,0)</f>
        <v>0</v>
      </c>
      <c r="CT88" s="52">
        <f>VLOOKUP($A88,[1]Data!$A$1:$AN$15000,40,0)</f>
        <v>206205</v>
      </c>
      <c r="CU88" s="52">
        <f>VLOOKUP($A88,[1]Data!$A$1:$BA$15000,41,0)</f>
        <v>1394</v>
      </c>
      <c r="CV88" s="52">
        <f>VLOOKUP($A88,[1]Data!$A$1:$BA$15000,42,0)</f>
        <v>0</v>
      </c>
      <c r="CW88" s="52">
        <f>VLOOKUP($A88,[1]Data!$A$1:$BA$15000,43,0)</f>
        <v>39183</v>
      </c>
      <c r="CX88" s="52">
        <f>VLOOKUP($A88,[1]Data!$A$1:$BA$15000,44,0)</f>
        <v>28389</v>
      </c>
      <c r="CY88" s="52">
        <f>VLOOKUP($A88,[1]Data!$A$1:$BA$15000,45,0)</f>
        <v>53141</v>
      </c>
      <c r="CZ88" s="52">
        <f>VLOOKUP($A88,[1]Data!$A$1:$BA$15000,46,0)</f>
        <v>7810</v>
      </c>
      <c r="DA88" s="52">
        <f>VLOOKUP($A88,[1]Data!$A$1:$BA$15000,47,0)</f>
        <v>80684</v>
      </c>
      <c r="DB88" s="52">
        <f>VLOOKUP($A88,[1]Data!$A$1:$BA$15000,48,0)</f>
        <v>174275</v>
      </c>
      <c r="DC88" s="52">
        <f>VLOOKUP($A88,[1]Data!$A$1:$BA$15000,53,0)</f>
        <v>-66050</v>
      </c>
      <c r="DD88" s="52">
        <f>VLOOKUP($A88,[4]Data!$A$1:$Z$15000,20,0)</f>
        <v>17610</v>
      </c>
      <c r="DE88" s="52">
        <f>VLOOKUP($A88,[4]Data!$A$1:$Z$15000,25,0)</f>
        <v>5255</v>
      </c>
      <c r="DF88" s="52">
        <f>VLOOKUP($A88,[4]Data!$A$1:$Z$15000,26,0)</f>
        <v>0</v>
      </c>
      <c r="DG88" s="52">
        <f>VLOOKUP($A88,[4]Data!$A$1:$Z$15000,21,0)</f>
        <v>0</v>
      </c>
      <c r="DH88" s="52">
        <f>VLOOKUP($A88,[4]Data!$A$1:$Z$15000,24,0)</f>
        <v>144308</v>
      </c>
      <c r="DI88" s="52">
        <f>VLOOKUP($A88,[7]Data!$A$1:$M$15000,4,0)</f>
        <v>493170</v>
      </c>
      <c r="DJ88" s="52">
        <f>VLOOKUP($A88,[7]Data!$A$1:$M$15000,12,0)</f>
        <v>24606</v>
      </c>
      <c r="DK88" s="52">
        <f>VLOOKUP($A88,[7]Data!$A$1:$M$15000,11,0)</f>
        <v>196006</v>
      </c>
      <c r="DL88" s="52">
        <f>VLOOKUP($A88,[7]Data!$A$1:$M$15000,5,0)</f>
        <v>136957</v>
      </c>
      <c r="DM88" s="52">
        <f>VLOOKUP($A88,[7]Data!$A$1:$M$15000,8,0)</f>
        <v>233409</v>
      </c>
      <c r="DN88" s="52">
        <f>VLOOKUP($A88,[7]Data!$A$1:$M$15000,6,0)</f>
        <v>7163</v>
      </c>
      <c r="DO88" s="52">
        <f>VLOOKUP($A88,[7]Data!$A$1:$M$15000,7,0)</f>
        <v>57215</v>
      </c>
      <c r="DP88" s="52">
        <f>VLOOKUP($A88,[7]Data!$A$1:$M$15000,9,0)</f>
        <v>10688</v>
      </c>
      <c r="DQ88" s="52">
        <f>VLOOKUP($A88,[7]Data!$A$1:$M$15000,3,0)</f>
        <v>0</v>
      </c>
      <c r="DR88" s="52">
        <f>VLOOKUP($A88,[7]Data!$A$1:$M$15000,10,0)</f>
        <v>180572</v>
      </c>
      <c r="DS88" s="52">
        <f>VLOOKUP($A88,[7]Data!$A$1:$M$15000,2,0)</f>
        <v>20992</v>
      </c>
      <c r="DT88" s="52">
        <f>VLOOKUP($A88,[7]Data!$A$1:$M$15000,13,0)</f>
        <v>0</v>
      </c>
      <c r="DU88" s="52">
        <f>VLOOKUP($A88,[8]data!$A$1:$M$15000,2,0)</f>
        <v>131100</v>
      </c>
      <c r="DV88" s="52">
        <f>VLOOKUP($A88,[8]data!$A$1:$M$15000,3,0)</f>
        <v>143213</v>
      </c>
      <c r="DW88" s="52">
        <f>VLOOKUP($A88,[8]data!$A$1:$M$15000,4,0)</f>
        <v>169263</v>
      </c>
      <c r="DX88" s="52">
        <f>VLOOKUP($A88,[8]data!$A$1:$M$15000,5,0)</f>
        <v>3659</v>
      </c>
      <c r="DY88" s="52">
        <f>VLOOKUP($A88,[8]data!$A$1:$M$15000,6,0)</f>
        <v>102782</v>
      </c>
      <c r="DZ88" s="52">
        <f>VLOOKUP($A88,[8]data!$A$1:$M$15000,7,0)</f>
        <v>109310</v>
      </c>
      <c r="EA88" s="52">
        <f>VLOOKUP($A88,[8]data!$A$1:$M$15000,8,0)</f>
        <v>81666</v>
      </c>
      <c r="EB88" s="52">
        <f>VLOOKUP($A88,[8]data!$A$1:$M$15000,9,0)</f>
        <v>418464</v>
      </c>
      <c r="EC88" s="52">
        <f>VLOOKUP($A88,[8]data!$A$1:$M$15000,10,0)</f>
        <v>21624</v>
      </c>
      <c r="ED88" s="52">
        <f>VLOOKUP($A88,[8]data!$A$1:$Q$15000,11,0)</f>
        <v>6336</v>
      </c>
      <c r="EE88" s="52">
        <f>VLOOKUP($A88,[8]data!$A$1:$Q$15000,12,0)</f>
        <v>257316</v>
      </c>
      <c r="EF88" s="52">
        <f>VLOOKUP($A88,[8]data!$A$1:$Q$15000,13,0)</f>
        <v>140000</v>
      </c>
      <c r="EG88" s="52">
        <f>VLOOKUP($A88,[8]data!$A$1:$Q$15000,14,0)</f>
        <v>23700</v>
      </c>
      <c r="EH88" s="52">
        <f>VLOOKUP($A88,[8]data!$A$1:$Q$15000,15,0)</f>
        <v>107000</v>
      </c>
      <c r="EI88" s="52">
        <f>VLOOKUP($A88,[8]data!$A$1:$Q$15000,17,0)</f>
        <v>19747</v>
      </c>
      <c r="EJ88" s="52">
        <f>VLOOKUP($A88,[8]data!$A$1:$Q$15000,16,0)</f>
        <v>107303</v>
      </c>
      <c r="EK88" s="52">
        <f>VLOOKUP($A88,[9]data!$A$1:$Q$15000,3,0)</f>
        <v>270000</v>
      </c>
      <c r="EL88" s="52">
        <f>VLOOKUP($A88,[9]data!$A$1:$Q$15000,4,0)</f>
        <v>58000</v>
      </c>
      <c r="EM88" s="52">
        <f>VLOOKUP($A88,[9]data!$A$1:$Q$15000,2,0)</f>
        <v>13000</v>
      </c>
      <c r="EN88" s="52">
        <f>VLOOKUP($A88,[9]data!$A$1:$Q$15000,11,0)</f>
        <v>63000</v>
      </c>
      <c r="EO88" s="52">
        <f>VLOOKUP($A88,[9]data!$A$1:$Q$15000,12,0)</f>
        <v>33000</v>
      </c>
      <c r="ES88" s="52">
        <f>VLOOKUP($A88,[9]data!$A$1:$Q$15000,14,0)</f>
        <v>39000</v>
      </c>
      <c r="ET88" s="52">
        <f>VLOOKUP($A88,[9]data!$A$1:$Q$15000,13,0)</f>
        <v>7000</v>
      </c>
      <c r="EU88" s="89">
        <f>VLOOKUP($A88,[4]Data!$A$1:$I$15000,8,0)</f>
        <v>154994</v>
      </c>
      <c r="EV88" s="1">
        <f>VLOOKUP($A88,[1]Data!$A$1:$BG$15000,59,0)</f>
        <v>0</v>
      </c>
      <c r="EW88" s="14">
        <f t="shared" si="0"/>
        <v>774007</v>
      </c>
    </row>
    <row r="89" spans="1:154">
      <c r="A89" s="20">
        <v>36550</v>
      </c>
      <c r="B89" s="14">
        <f>VLOOKUP($A89,[1]Data!$A$1:$AG$15000,9,0)</f>
        <v>207478</v>
      </c>
      <c r="C89" s="14">
        <f>VLOOKUP($A89,[1]Data!$A$1:$AG$15000,10,0)</f>
        <v>346719</v>
      </c>
      <c r="D89" s="14">
        <f>VLOOKUP($A89,[1]Data!$A$1:$AG$15000,11,0)</f>
        <v>797911</v>
      </c>
      <c r="E89" s="14">
        <f>VLOOKUP($A89,[1]Data!$A$1:$AG$15000,12,0)</f>
        <v>528420</v>
      </c>
      <c r="F89" s="14">
        <f>VLOOKUP($A89,[2]Data!$A$1:$AF$15000,4,0)</f>
        <v>702851</v>
      </c>
      <c r="G89" s="14">
        <f>VLOOKUP($A89,[2]Data!$A$1:$AF$15000,2,0)</f>
        <v>34249</v>
      </c>
      <c r="H89" s="14">
        <f>VLOOKUP($A89,[2]Data!$A$1:$AF$15000,3,0)</f>
        <v>30507</v>
      </c>
      <c r="I89" s="14">
        <f>VLOOKUP($A89,[2]Data!$A$1:$AF$15000,6,0)</f>
        <v>15563</v>
      </c>
      <c r="J89" s="14">
        <f>VLOOKUP($A89,[3]Data!$A$1:$K$15000,4,0)*$A$2</f>
        <v>1691200</v>
      </c>
      <c r="K89" s="14">
        <f>VLOOKUP($A89,[3]Data!$A$1:$K$15000,6,0)*$A$2</f>
        <v>79400</v>
      </c>
      <c r="R89" s="14">
        <f>VLOOKUP($A89,[1]Data!$A$1:$AH$15000,4,0)</f>
        <v>2718978</v>
      </c>
      <c r="T89" s="14">
        <f>VLOOKUP($A89,[2]Data!$A$1:$AH$15000,34,0)</f>
        <v>655290</v>
      </c>
      <c r="V89" s="14">
        <f>VLOOKUP($A89,[2]Data!$A$1:$AH$15000,8,0)</f>
        <v>26247</v>
      </c>
      <c r="W89" s="14">
        <f>VLOOKUP($A89,[4]Data!$A$1:$AH$15000,19,0)</f>
        <v>68761</v>
      </c>
      <c r="X89" s="14">
        <f>VLOOKUP($A89,[2]Data!$A$1:$AH$15000,17,0)</f>
        <v>163794</v>
      </c>
      <c r="Y89" s="14">
        <f>VLOOKUP($A89,[1]Data!$A$1:$AH$15000,17,0)</f>
        <v>319917</v>
      </c>
      <c r="Z89" s="14">
        <f>VLOOKUP($A89,[2]Data!$A$1:$AH$15000,11,0)</f>
        <v>256406</v>
      </c>
      <c r="AA89" s="14">
        <f>VLOOKUP($A89,[1]Data!$A$1:$AH$15000,21,0)</f>
        <v>329494</v>
      </c>
      <c r="AB89" s="14">
        <f>VLOOKUP($A89,[2]Data!$A$1:$AH$15000,15,0)</f>
        <v>63651</v>
      </c>
      <c r="AC89" s="14">
        <f>VLOOKUP($A89,[1]Data!$A$1:$AH$15000,18,0)</f>
        <v>167523</v>
      </c>
      <c r="AD89" s="14">
        <f>VLOOKUP($A89,[2]Data!$A$1:$AH$15000,18,0)</f>
        <v>77210</v>
      </c>
      <c r="AE89" s="14">
        <f>VLOOKUP($A89,[1]Data!$A$1:$AH$15000,19,0)</f>
        <v>12432</v>
      </c>
      <c r="AF89" s="14">
        <f>VLOOKUP($A89,[2]Data!$A$1:$AH$15000,16,0)</f>
        <v>106693</v>
      </c>
      <c r="AG89" s="14">
        <f>VLOOKUP($A89,[1]Data!$A$1:$AH$15000,20,0)</f>
        <v>105799</v>
      </c>
      <c r="AH89" s="14">
        <f>VLOOKUP($A89,[2]Data!$A$1:$AH$15000,9,0)</f>
        <v>187078</v>
      </c>
      <c r="AI89" s="14">
        <f>VLOOKUP($A89,[1]Data!$A$1:$AH$15000,22,0)</f>
        <v>337008</v>
      </c>
      <c r="AJ89" s="14">
        <f>VLOOKUP($A89,[2]Data!$A$1:$AH$15000,10,0)</f>
        <v>79866</v>
      </c>
      <c r="AK89" s="14">
        <f>VLOOKUP($A89,[1]Data!$A$1:$AH$15000,23,0)</f>
        <v>49214</v>
      </c>
      <c r="AL89" s="14">
        <f>VLOOKUP($A89,[1]Data!$A$1:$AH$15000,24,0)</f>
        <v>917211</v>
      </c>
      <c r="AM89" s="14">
        <f>VLOOKUP($A89,[4]Data!$A$1:$R$15000,9,0)</f>
        <v>85203</v>
      </c>
      <c r="BA89" s="14">
        <f>VLOOKUP($A89,[1]Data!$A$1:$AH$15000,2,0)</f>
        <v>288004</v>
      </c>
      <c r="BC89" s="14">
        <f>VLOOKUP($A89,[2]Data!$A$1:$AH$15000,20,0)</f>
        <v>0</v>
      </c>
      <c r="BD89" s="14">
        <f>VLOOKUP($A89,[2]Data!$A$1:$AH$15000,21,0)</f>
        <v>52102</v>
      </c>
      <c r="BE89" s="14">
        <f>VLOOKUP($A89,[2]Data!$A$1:$AH$15000,22,0)</f>
        <v>0</v>
      </c>
      <c r="BF89" s="14">
        <f>VLOOKUP($A89,[2]Data!$A$1:$AH$15000,19,0)</f>
        <v>30000</v>
      </c>
      <c r="BG89" s="14">
        <f t="shared" si="1"/>
        <v>82102</v>
      </c>
      <c r="BH89" s="14">
        <f>VLOOKUP($A89,[1]Data!$A$1:$AH$15000,3,0)</f>
        <v>238868</v>
      </c>
      <c r="BI89" s="14">
        <f>VLOOKUP($A89,[1]Data!$A$1:$AH$15000,7,0)</f>
        <v>694303</v>
      </c>
      <c r="BJ89" s="14">
        <f>VLOOKUP($A89,[1]Data!$A$1:$AH$15000,8,0)</f>
        <v>0</v>
      </c>
      <c r="BR89" s="14">
        <f>VLOOKUP($A89,[1]Data!$A$1:$AH$15000,13,0)</f>
        <v>100246</v>
      </c>
      <c r="BS89" s="14">
        <f>VLOOKUP($A89,[1]Data!$A$1:$AH$15000,14,0)</f>
        <v>137227</v>
      </c>
      <c r="BT89" s="14">
        <f>VLOOKUP($A89,[1]Data!$A$1:$AH$15000,15,0)</f>
        <v>71470</v>
      </c>
      <c r="BU89" s="14">
        <f>VLOOKUP($A89,[1]Data!$A$1:$AH$15000,16,0)</f>
        <v>90885</v>
      </c>
      <c r="BV89" s="14">
        <f t="shared" ref="BV89:BV96" si="2">SUM(BR89:BU89)</f>
        <v>399828</v>
      </c>
      <c r="BW89" s="14">
        <f>VLOOKUP($A89,[2]Data!$A$1:$AH$15000,26,0)</f>
        <v>74940</v>
      </c>
      <c r="BX89" s="14">
        <f>VLOOKUP($A89,[2]Data!$A$1:$AH$15000,28,0)</f>
        <v>0</v>
      </c>
      <c r="BY89" s="14">
        <f>VLOOKUP($A89,[2]Data!$A$1:$AH$15000,24,0)</f>
        <v>0</v>
      </c>
      <c r="BZ89" s="14">
        <f>VLOOKUP($A89,[2]Data!$A$1:$AH$15000,25,0)</f>
        <v>63965</v>
      </c>
      <c r="CA89" s="14">
        <f>VLOOKUP($A89,[2]Data!$A$1:$AH$15000,30,0)</f>
        <v>41789</v>
      </c>
      <c r="CB89" s="14">
        <f>VLOOKUP($A89,[2]Data!$A$1:$AH$15000,29,0)</f>
        <v>88485</v>
      </c>
      <c r="CC89" s="14">
        <f t="shared" ref="CC89:CC96" si="3">SUM(BW89:CB89)</f>
        <v>269179</v>
      </c>
      <c r="CD89" s="52">
        <f>VLOOKUP($A89,[4]Data!$A$1:$R$15000,2,0)</f>
        <v>849504</v>
      </c>
      <c r="CE89" s="14">
        <f>VLOOKUP($A89,[3]Data!$A$1:$K$15000,3,0)*$A$2</f>
        <v>2516000</v>
      </c>
      <c r="CF89" s="14">
        <f>VLOOKUP($A89,[3]Data!$A$1:$K$15000,7,0)*$A$2</f>
        <v>0</v>
      </c>
      <c r="CG89" s="14">
        <f>VLOOKUP($A89,[3]Data!$A$1:$K$15000,8,0)*$A$2</f>
        <v>83300</v>
      </c>
      <c r="CH89" s="14">
        <f>VLOOKUP($A89,[3]Data!$A$1:$K$15000,2,0)*$A$2</f>
        <v>40300</v>
      </c>
      <c r="CJ89" s="14">
        <f>VLOOKUP($A89,[4]Data!$A$1:$R$15000,18,0)</f>
        <v>64453</v>
      </c>
      <c r="CK89" s="14">
        <f>VLOOKUP($A89,[4]Data!$A$1:$R$15000,3,0)</f>
        <v>348635</v>
      </c>
      <c r="CL89" s="14">
        <f>VLOOKUP($A89,[4]Data!$A$1:$R$15000,4,0)</f>
        <v>18086</v>
      </c>
      <c r="CM89" s="14">
        <f>VLOOKUP($A89,[3]Data!$A$1:$K$15000,10,0)*$A$2</f>
        <v>328600</v>
      </c>
      <c r="CN89" s="52">
        <f>VLOOKUP($A89,[1]Data!$A$1:$AN$15000,34,0)</f>
        <v>126072</v>
      </c>
      <c r="CO89" s="52">
        <f>VLOOKUP($A89,[1]Data!$A$1:$AN$15000,35,0)</f>
        <v>518318</v>
      </c>
      <c r="CP89" s="52">
        <f>VLOOKUP($A89,[1]Data!$A$1:$AN$15000,36,0)</f>
        <v>664810</v>
      </c>
      <c r="CQ89" s="52">
        <f>VLOOKUP($A89,[1]Data!$A$1:$AN$15000,37,0)</f>
        <v>201589</v>
      </c>
      <c r="CR89" s="52">
        <f>VLOOKUP($A89,[1]Data!$A$1:$AN$15000,38,0)</f>
        <v>14695</v>
      </c>
      <c r="CS89" s="52">
        <f>VLOOKUP($A89,[1]Data!$A$1:$AN$15000,39,0)</f>
        <v>0</v>
      </c>
      <c r="CT89" s="52">
        <f>VLOOKUP($A89,[1]Data!$A$1:$AN$15000,40,0)</f>
        <v>199621</v>
      </c>
      <c r="CU89" s="52">
        <f>VLOOKUP($A89,[1]Data!$A$1:$BA$15000,41,0)</f>
        <v>5136</v>
      </c>
      <c r="CV89" s="52">
        <f>VLOOKUP($A89,[1]Data!$A$1:$BA$15000,42,0)</f>
        <v>0</v>
      </c>
      <c r="CW89" s="52">
        <f>VLOOKUP($A89,[1]Data!$A$1:$BA$15000,43,0)</f>
        <v>60120</v>
      </c>
      <c r="CX89" s="52">
        <f>VLOOKUP($A89,[1]Data!$A$1:$BA$15000,44,0)</f>
        <v>36013</v>
      </c>
      <c r="CY89" s="52">
        <f>VLOOKUP($A89,[1]Data!$A$1:$BA$15000,45,0)</f>
        <v>53141</v>
      </c>
      <c r="CZ89" s="52">
        <f>VLOOKUP($A89,[1]Data!$A$1:$BA$15000,46,0)</f>
        <v>9776</v>
      </c>
      <c r="DA89" s="52">
        <f>VLOOKUP($A89,[1]Data!$A$1:$BA$15000,47,0)</f>
        <v>76996</v>
      </c>
      <c r="DB89" s="52">
        <f>VLOOKUP($A89,[1]Data!$A$1:$BA$15000,48,0)</f>
        <v>177427</v>
      </c>
      <c r="DC89" s="52">
        <f>VLOOKUP($A89,[1]Data!$A$1:$BA$15000,53,0)</f>
        <v>-67981</v>
      </c>
      <c r="DD89" s="52">
        <f>VLOOKUP($A89,[4]Data!$A$1:$Z$15000,20,0)</f>
        <v>20871</v>
      </c>
      <c r="DE89" s="52">
        <f>VLOOKUP($A89,[4]Data!$A$1:$Z$15000,25,0)</f>
        <v>5255</v>
      </c>
      <c r="DF89" s="52">
        <f>VLOOKUP($A89,[4]Data!$A$1:$Z$15000,26,0)</f>
        <v>0</v>
      </c>
      <c r="DG89" s="52">
        <f>VLOOKUP($A89,[4]Data!$A$1:$Z$15000,21,0)</f>
        <v>0</v>
      </c>
      <c r="DH89" s="52">
        <f>VLOOKUP($A89,[4]Data!$A$1:$Z$15000,24,0)</f>
        <v>144038</v>
      </c>
      <c r="DI89" s="52">
        <f>VLOOKUP($A89,[7]Data!$A$1:$M$15000,4,0)</f>
        <v>502943</v>
      </c>
      <c r="DJ89" s="52">
        <f>VLOOKUP($A89,[7]Data!$A$1:$M$15000,12,0)</f>
        <v>33909</v>
      </c>
      <c r="DK89" s="52">
        <f>VLOOKUP($A89,[7]Data!$A$1:$M$15000,11,0)</f>
        <v>201083</v>
      </c>
      <c r="DL89" s="52">
        <f>VLOOKUP($A89,[7]Data!$A$1:$M$15000,5,0)</f>
        <v>137872</v>
      </c>
      <c r="DM89" s="52">
        <f>VLOOKUP($A89,[7]Data!$A$1:$M$15000,8,0)</f>
        <v>228065</v>
      </c>
      <c r="DN89" s="52">
        <f>VLOOKUP($A89,[7]Data!$A$1:$M$15000,6,0)</f>
        <v>7115</v>
      </c>
      <c r="DO89" s="52">
        <f>VLOOKUP($A89,[7]Data!$A$1:$M$15000,7,0)</f>
        <v>60046</v>
      </c>
      <c r="DP89" s="52">
        <f>VLOOKUP($A89,[7]Data!$A$1:$M$15000,9,0)</f>
        <v>10854</v>
      </c>
      <c r="DQ89" s="52">
        <f>VLOOKUP($A89,[7]Data!$A$1:$M$15000,3,0)</f>
        <v>0</v>
      </c>
      <c r="DR89" s="52">
        <f>VLOOKUP($A89,[7]Data!$A$1:$M$15000,10,0)</f>
        <v>191971</v>
      </c>
      <c r="DS89" s="52">
        <f>VLOOKUP($A89,[7]Data!$A$1:$M$15000,2,0)</f>
        <v>20851</v>
      </c>
      <c r="DT89" s="52">
        <f>VLOOKUP($A89,[7]Data!$A$1:$M$15000,13,0)</f>
        <v>0</v>
      </c>
      <c r="DU89" s="52">
        <f>VLOOKUP($A89,[8]data!$A$1:$M$15000,2,0)</f>
        <v>131100</v>
      </c>
      <c r="DV89" s="52">
        <f>VLOOKUP($A89,[8]data!$A$1:$M$15000,3,0)</f>
        <v>143213</v>
      </c>
      <c r="DW89" s="52">
        <f>VLOOKUP($A89,[8]data!$A$1:$M$15000,4,0)</f>
        <v>176459</v>
      </c>
      <c r="DX89" s="52">
        <f>VLOOKUP($A89,[8]data!$A$1:$M$15000,5,0)</f>
        <v>3659</v>
      </c>
      <c r="DY89" s="52">
        <f>VLOOKUP($A89,[8]data!$A$1:$M$15000,6,0)</f>
        <v>103041</v>
      </c>
      <c r="DZ89" s="52">
        <f>VLOOKUP($A89,[8]data!$A$1:$M$15000,7,0)</f>
        <v>115745</v>
      </c>
      <c r="EA89" s="52">
        <f>VLOOKUP($A89,[8]data!$A$1:$M$15000,8,0)</f>
        <v>81666</v>
      </c>
      <c r="EB89" s="52">
        <f>VLOOKUP($A89,[8]data!$A$1:$M$15000,9,0)</f>
        <v>409985</v>
      </c>
      <c r="EC89" s="52">
        <f>VLOOKUP($A89,[8]data!$A$1:$M$15000,10,0)</f>
        <v>14318</v>
      </c>
      <c r="ED89" s="52">
        <f>VLOOKUP($A89,[8]data!$A$1:$Q$15000,11,0)</f>
        <v>6336</v>
      </c>
      <c r="EE89" s="52">
        <f>VLOOKUP($A89,[8]data!$A$1:$Q$15000,12,0)</f>
        <v>257316</v>
      </c>
      <c r="EF89" s="52">
        <f>VLOOKUP($A89,[8]data!$A$1:$Q$15000,13,0)</f>
        <v>140000</v>
      </c>
      <c r="EG89" s="52">
        <f>VLOOKUP($A89,[8]data!$A$1:$Q$15000,14,0)</f>
        <v>23700</v>
      </c>
      <c r="EH89" s="52">
        <f>VLOOKUP($A89,[8]data!$A$1:$Q$15000,15,0)</f>
        <v>107000</v>
      </c>
      <c r="EI89" s="52">
        <f>VLOOKUP($A89,[8]data!$A$1:$Q$15000,17,0)</f>
        <v>20122</v>
      </c>
      <c r="EJ89" s="52">
        <f>VLOOKUP($A89,[8]data!$A$1:$Q$15000,16,0)</f>
        <v>112756</v>
      </c>
      <c r="EK89" s="52">
        <f>VLOOKUP($A89,[9]data!$A$1:$Q$15000,3,0)</f>
        <v>270000</v>
      </c>
      <c r="EL89" s="52">
        <f>VLOOKUP($A89,[9]data!$A$1:$Q$15000,4,0)</f>
        <v>56000</v>
      </c>
      <c r="EM89" s="52">
        <f>VLOOKUP($A89,[9]data!$A$1:$Q$15000,2,0)</f>
        <v>25000</v>
      </c>
      <c r="EN89" s="52">
        <f>VLOOKUP($A89,[9]data!$A$1:$Q$15000,11,0)</f>
        <v>51000</v>
      </c>
      <c r="EO89" s="52">
        <f>VLOOKUP($A89,[9]data!$A$1:$Q$15000,12,0)</f>
        <v>15000</v>
      </c>
      <c r="ES89" s="52">
        <f>VLOOKUP($A89,[9]data!$A$1:$Q$15000,14,0)</f>
        <v>40000</v>
      </c>
      <c r="ET89" s="52">
        <f>VLOOKUP($A89,[9]data!$A$1:$Q$15000,13,0)</f>
        <v>0</v>
      </c>
      <c r="EU89" s="89">
        <f>VLOOKUP($A89,[4]Data!$A$1:$I$15000,8,0)</f>
        <v>143250</v>
      </c>
      <c r="EV89" s="1">
        <f>VLOOKUP($A89,[1]Data!$A$1:$BG$15000,59,0)</f>
        <v>0</v>
      </c>
      <c r="EW89" s="14">
        <f t="shared" si="0"/>
        <v>694303</v>
      </c>
    </row>
    <row r="90" spans="1:154">
      <c r="A90" s="20">
        <v>36551</v>
      </c>
      <c r="B90" s="14">
        <f>VLOOKUP($A90,[1]Data!$A$1:$AG$15000,9,0)</f>
        <v>204003</v>
      </c>
      <c r="C90" s="14">
        <f>VLOOKUP($A90,[1]Data!$A$1:$AG$15000,10,0)</f>
        <v>317033</v>
      </c>
      <c r="D90" s="14">
        <f>VLOOKUP($A90,[1]Data!$A$1:$AG$15000,11,0)</f>
        <v>771094</v>
      </c>
      <c r="E90" s="14">
        <f>VLOOKUP($A90,[1]Data!$A$1:$AG$15000,12,0)</f>
        <v>528943</v>
      </c>
      <c r="F90" s="14">
        <f>VLOOKUP($A90,[2]Data!$A$1:$AF$15000,4,0)</f>
        <v>558814</v>
      </c>
      <c r="G90" s="14">
        <f>VLOOKUP($A90,[2]Data!$A$1:$AF$15000,2,0)</f>
        <v>20949</v>
      </c>
      <c r="H90" s="14">
        <f>VLOOKUP($A90,[2]Data!$A$1:$AF$15000,3,0)</f>
        <v>149557</v>
      </c>
      <c r="I90" s="14">
        <f>VLOOKUP($A90,[2]Data!$A$1:$AF$15000,6,0)</f>
        <v>7265</v>
      </c>
      <c r="J90" s="14">
        <f>VLOOKUP($A90,[3]Data!$A$1:$K$15000,4,0)*$A$2</f>
        <v>1696900</v>
      </c>
      <c r="K90" s="14">
        <f>VLOOKUP($A90,[3]Data!$A$1:$K$15000,6,0)*$A$2</f>
        <v>109600</v>
      </c>
      <c r="R90" s="14">
        <f>VLOOKUP($A90,[1]Data!$A$1:$AH$15000,4,0)</f>
        <v>2683584</v>
      </c>
      <c r="T90" s="14">
        <f>VLOOKUP($A90,[2]Data!$A$1:$AH$15000,34,0)</f>
        <v>823133</v>
      </c>
      <c r="V90" s="14">
        <f>VLOOKUP($A90,[2]Data!$A$1:$AH$15000,8,0)</f>
        <v>26247</v>
      </c>
      <c r="W90" s="14">
        <f>VLOOKUP($A90,[4]Data!$A$1:$AH$15000,19,0)</f>
        <v>35290</v>
      </c>
      <c r="X90" s="14">
        <f>VLOOKUP($A90,[2]Data!$A$1:$AH$15000,17,0)</f>
        <v>149861</v>
      </c>
      <c r="Y90" s="14">
        <f>VLOOKUP($A90,[1]Data!$A$1:$AH$15000,17,0)</f>
        <v>336844</v>
      </c>
      <c r="Z90" s="14">
        <f>VLOOKUP($A90,[2]Data!$A$1:$AH$15000,11,0)</f>
        <v>286695</v>
      </c>
      <c r="AA90" s="14">
        <f>VLOOKUP($A90,[1]Data!$A$1:$AH$15000,21,0)</f>
        <v>308002</v>
      </c>
      <c r="AB90" s="14">
        <f>VLOOKUP($A90,[2]Data!$A$1:$AH$15000,15,0)</f>
        <v>63652</v>
      </c>
      <c r="AC90" s="14">
        <f>VLOOKUP($A90,[1]Data!$A$1:$AH$15000,18,0)</f>
        <v>161727</v>
      </c>
      <c r="AD90" s="14">
        <f>VLOOKUP($A90,[2]Data!$A$1:$AH$15000,18,0)</f>
        <v>91939</v>
      </c>
      <c r="AE90" s="14">
        <f>VLOOKUP($A90,[1]Data!$A$1:$AH$15000,19,0)</f>
        <v>12432</v>
      </c>
      <c r="AF90" s="14">
        <f>VLOOKUP($A90,[2]Data!$A$1:$AH$15000,16,0)</f>
        <v>107088</v>
      </c>
      <c r="AG90" s="14">
        <f>VLOOKUP($A90,[1]Data!$A$1:$AH$15000,20,0)</f>
        <v>108040</v>
      </c>
      <c r="AH90" s="14">
        <f>VLOOKUP($A90,[2]Data!$A$1:$AH$15000,9,0)</f>
        <v>200956</v>
      </c>
      <c r="AI90" s="14">
        <f>VLOOKUP($A90,[1]Data!$A$1:$AH$15000,22,0)</f>
        <v>314280</v>
      </c>
      <c r="AJ90" s="14">
        <f>VLOOKUP($A90,[2]Data!$A$1:$AH$15000,10,0)</f>
        <v>79866</v>
      </c>
      <c r="AK90" s="14">
        <f>VLOOKUP($A90,[1]Data!$A$1:$AH$15000,23,0)</f>
        <v>49830</v>
      </c>
      <c r="AL90" s="14">
        <f>VLOOKUP($A90,[1]Data!$A$1:$AH$15000,24,0)</f>
        <v>895396</v>
      </c>
      <c r="AM90" s="14">
        <f>VLOOKUP($A90,[4]Data!$A$1:$R$15000,9,0)</f>
        <v>145304</v>
      </c>
      <c r="BA90" s="14">
        <f>VLOOKUP($A90,[1]Data!$A$1:$AH$15000,2,0)</f>
        <v>287828</v>
      </c>
      <c r="BC90" s="14">
        <f>VLOOKUP($A90,[2]Data!$A$1:$AH$15000,20,0)</f>
        <v>0</v>
      </c>
      <c r="BD90" s="14">
        <f>VLOOKUP($A90,[2]Data!$A$1:$AH$15000,21,0)</f>
        <v>35723</v>
      </c>
      <c r="BE90" s="14">
        <f>VLOOKUP($A90,[2]Data!$A$1:$AH$15000,22,0)</f>
        <v>0</v>
      </c>
      <c r="BF90" s="14">
        <f>VLOOKUP($A90,[2]Data!$A$1:$AH$15000,19,0)</f>
        <v>71239</v>
      </c>
      <c r="BG90" s="14">
        <f t="shared" si="1"/>
        <v>106962</v>
      </c>
      <c r="BH90" s="14">
        <f>VLOOKUP($A90,[1]Data!$A$1:$AH$15000,3,0)</f>
        <v>218767</v>
      </c>
      <c r="BI90" s="14">
        <f>VLOOKUP($A90,[1]Data!$A$1:$AH$15000,7,0)</f>
        <v>639689</v>
      </c>
      <c r="BJ90" s="14">
        <f>VLOOKUP($A90,[1]Data!$A$1:$AH$15000,8,0)</f>
        <v>0</v>
      </c>
      <c r="BR90" s="14">
        <f>VLOOKUP($A90,[1]Data!$A$1:$AH$15000,13,0)</f>
        <v>115404</v>
      </c>
      <c r="BS90" s="14">
        <f>VLOOKUP($A90,[1]Data!$A$1:$AH$15000,14,0)</f>
        <v>64425</v>
      </c>
      <c r="BT90" s="14">
        <f>VLOOKUP($A90,[1]Data!$A$1:$AH$15000,15,0)</f>
        <v>88180</v>
      </c>
      <c r="BU90" s="14">
        <f>VLOOKUP($A90,[1]Data!$A$1:$AH$15000,16,0)</f>
        <v>137031</v>
      </c>
      <c r="BV90" s="14">
        <f t="shared" si="2"/>
        <v>405040</v>
      </c>
      <c r="BW90" s="14">
        <f>VLOOKUP($A90,[2]Data!$A$1:$AH$15000,26,0)</f>
        <v>99940</v>
      </c>
      <c r="BX90" s="14">
        <f>VLOOKUP($A90,[2]Data!$A$1:$AH$15000,28,0)</f>
        <v>0</v>
      </c>
      <c r="BY90" s="14">
        <f>VLOOKUP($A90,[2]Data!$A$1:$AH$15000,24,0)</f>
        <v>0</v>
      </c>
      <c r="BZ90" s="14">
        <f>VLOOKUP($A90,[2]Data!$A$1:$AH$15000,25,0)</f>
        <v>111854</v>
      </c>
      <c r="CA90" s="14">
        <f>VLOOKUP($A90,[2]Data!$A$1:$AH$15000,30,0)</f>
        <v>42396</v>
      </c>
      <c r="CB90" s="14">
        <f>VLOOKUP($A90,[2]Data!$A$1:$AH$15000,29,0)</f>
        <v>144776</v>
      </c>
      <c r="CC90" s="14">
        <f t="shared" si="3"/>
        <v>398966</v>
      </c>
      <c r="CD90" s="52">
        <f>VLOOKUP($A90,[4]Data!$A$1:$R$15000,2,0)</f>
        <v>913816</v>
      </c>
      <c r="CE90" s="14">
        <f>VLOOKUP($A90,[3]Data!$A$1:$K$15000,3,0)*$A$2</f>
        <v>2514300</v>
      </c>
      <c r="CF90" s="14">
        <f>VLOOKUP($A90,[3]Data!$A$1:$K$15000,7,0)*$A$2</f>
        <v>0</v>
      </c>
      <c r="CG90" s="14">
        <f>VLOOKUP($A90,[3]Data!$A$1:$K$15000,8,0)*$A$2</f>
        <v>90600</v>
      </c>
      <c r="CH90" s="14">
        <f>VLOOKUP($A90,[3]Data!$A$1:$K$15000,2,0)*$A$2</f>
        <v>40300</v>
      </c>
      <c r="CJ90" s="14">
        <f>VLOOKUP($A90,[4]Data!$A$1:$R$15000,18,0)</f>
        <v>68809</v>
      </c>
      <c r="CK90" s="14">
        <f>VLOOKUP($A90,[4]Data!$A$1:$R$15000,3,0)</f>
        <v>324934</v>
      </c>
      <c r="CL90" s="14">
        <f>VLOOKUP($A90,[4]Data!$A$1:$R$15000,4,0)</f>
        <v>43157</v>
      </c>
      <c r="CM90" s="14">
        <f>VLOOKUP($A90,[3]Data!$A$1:$K$15000,10,0)*$A$2</f>
        <v>289900</v>
      </c>
      <c r="CN90" s="52">
        <f>VLOOKUP($A90,[1]Data!$A$1:$AN$15000,34,0)</f>
        <v>122666</v>
      </c>
      <c r="CO90" s="52">
        <f>VLOOKUP($A90,[1]Data!$A$1:$AN$15000,35,0)</f>
        <v>530091</v>
      </c>
      <c r="CP90" s="52">
        <f>VLOOKUP($A90,[1]Data!$A$1:$AN$15000,36,0)</f>
        <v>675009</v>
      </c>
      <c r="CQ90" s="52">
        <f>VLOOKUP($A90,[1]Data!$A$1:$AN$15000,37,0)</f>
        <v>193517</v>
      </c>
      <c r="CR90" s="52">
        <f>VLOOKUP($A90,[1]Data!$A$1:$AN$15000,38,0)</f>
        <v>19548</v>
      </c>
      <c r="CS90" s="52">
        <f>VLOOKUP($A90,[1]Data!$A$1:$AN$15000,39,0)</f>
        <v>0</v>
      </c>
      <c r="CT90" s="52">
        <f>VLOOKUP($A90,[1]Data!$A$1:$AN$15000,40,0)</f>
        <v>202390</v>
      </c>
      <c r="CU90" s="52">
        <f>VLOOKUP($A90,[1]Data!$A$1:$BA$15000,41,0)</f>
        <v>7376</v>
      </c>
      <c r="CV90" s="52">
        <f>VLOOKUP($A90,[1]Data!$A$1:$BA$15000,42,0)</f>
        <v>17592</v>
      </c>
      <c r="CW90" s="52">
        <f>VLOOKUP($A90,[1]Data!$A$1:$BA$15000,43,0)</f>
        <v>55134</v>
      </c>
      <c r="CX90" s="52">
        <f>VLOOKUP($A90,[1]Data!$A$1:$BA$15000,44,0)</f>
        <v>32165</v>
      </c>
      <c r="CY90" s="52">
        <f>VLOOKUP($A90,[1]Data!$A$1:$BA$15000,45,0)</f>
        <v>53141</v>
      </c>
      <c r="CZ90" s="52">
        <f>VLOOKUP($A90,[1]Data!$A$1:$BA$15000,46,0)</f>
        <v>9776</v>
      </c>
      <c r="DA90" s="52">
        <f>VLOOKUP($A90,[1]Data!$A$1:$BA$15000,47,0)</f>
        <v>64756</v>
      </c>
      <c r="DB90" s="52">
        <f>VLOOKUP($A90,[1]Data!$A$1:$BA$15000,48,0)</f>
        <v>179652</v>
      </c>
      <c r="DC90" s="52">
        <f>VLOOKUP($A90,[1]Data!$A$1:$BA$15000,53,0)</f>
        <v>-64359</v>
      </c>
      <c r="DD90" s="52">
        <f>VLOOKUP($A90,[4]Data!$A$1:$Z$15000,20,0)</f>
        <v>21245</v>
      </c>
      <c r="DE90" s="52">
        <f>VLOOKUP($A90,[4]Data!$A$1:$Z$15000,25,0)</f>
        <v>15255</v>
      </c>
      <c r="DF90" s="52">
        <f>VLOOKUP($A90,[4]Data!$A$1:$Z$15000,26,0)</f>
        <v>0</v>
      </c>
      <c r="DG90" s="52">
        <f>VLOOKUP($A90,[4]Data!$A$1:$Z$15000,21,0)</f>
        <v>0</v>
      </c>
      <c r="DH90" s="52">
        <f>VLOOKUP($A90,[4]Data!$A$1:$Z$15000,24,0)</f>
        <v>149051</v>
      </c>
      <c r="DI90" s="52">
        <f>VLOOKUP($A90,[7]Data!$A$1:$M$15000,4,0)</f>
        <v>506786</v>
      </c>
      <c r="DJ90" s="52">
        <f>VLOOKUP($A90,[7]Data!$A$1:$M$15000,12,0)</f>
        <v>20803</v>
      </c>
      <c r="DK90" s="52">
        <f>VLOOKUP($A90,[7]Data!$A$1:$M$15000,11,0)</f>
        <v>198485</v>
      </c>
      <c r="DL90" s="52">
        <f>VLOOKUP($A90,[7]Data!$A$1:$M$15000,5,0)</f>
        <v>137821</v>
      </c>
      <c r="DM90" s="52">
        <f>VLOOKUP($A90,[7]Data!$A$1:$M$15000,8,0)</f>
        <v>208992</v>
      </c>
      <c r="DN90" s="52">
        <f>VLOOKUP($A90,[7]Data!$A$1:$M$15000,6,0)</f>
        <v>7177</v>
      </c>
      <c r="DO90" s="52">
        <f>VLOOKUP($A90,[7]Data!$A$1:$M$15000,7,0)</f>
        <v>59935</v>
      </c>
      <c r="DP90" s="52">
        <f>VLOOKUP($A90,[7]Data!$A$1:$M$15000,9,0)</f>
        <v>10787</v>
      </c>
      <c r="DQ90" s="52">
        <f>VLOOKUP($A90,[7]Data!$A$1:$M$15000,3,0)</f>
        <v>0</v>
      </c>
      <c r="DR90" s="52">
        <f>VLOOKUP($A90,[7]Data!$A$1:$M$15000,10,0)</f>
        <v>196468</v>
      </c>
      <c r="DS90" s="52">
        <f>VLOOKUP($A90,[7]Data!$A$1:$M$15000,2,0)</f>
        <v>21032</v>
      </c>
      <c r="DT90" s="52">
        <f>VLOOKUP($A90,[7]Data!$A$1:$M$15000,13,0)</f>
        <v>0</v>
      </c>
      <c r="DU90" s="52">
        <f>VLOOKUP($A90,[8]data!$A$1:$M$15000,2,0)</f>
        <v>131100</v>
      </c>
      <c r="DV90" s="52">
        <f>VLOOKUP($A90,[8]data!$A$1:$M$15000,3,0)</f>
        <v>143213</v>
      </c>
      <c r="DW90" s="52">
        <f>VLOOKUP($A90,[8]data!$A$1:$M$15000,4,0)</f>
        <v>184759</v>
      </c>
      <c r="DX90" s="52">
        <f>VLOOKUP($A90,[8]data!$A$1:$M$15000,5,0)</f>
        <v>2159</v>
      </c>
      <c r="DY90" s="52">
        <f>VLOOKUP($A90,[8]data!$A$1:$M$15000,6,0)</f>
        <v>103041</v>
      </c>
      <c r="DZ90" s="52">
        <f>VLOOKUP($A90,[8]data!$A$1:$M$15000,7,0)</f>
        <v>125640</v>
      </c>
      <c r="EA90" s="52">
        <f>VLOOKUP($A90,[8]data!$A$1:$M$15000,8,0)</f>
        <v>81666</v>
      </c>
      <c r="EB90" s="52">
        <f>VLOOKUP($A90,[8]data!$A$1:$M$15000,9,0)</f>
        <v>374934</v>
      </c>
      <c r="EC90" s="52">
        <f>VLOOKUP($A90,[8]data!$A$1:$M$15000,10,0)</f>
        <v>27083</v>
      </c>
      <c r="ED90" s="52">
        <f>VLOOKUP($A90,[8]data!$A$1:$Q$15000,11,0)</f>
        <v>6336</v>
      </c>
      <c r="EE90" s="52">
        <f>VLOOKUP($A90,[8]data!$A$1:$Q$15000,12,0)</f>
        <v>257316</v>
      </c>
      <c r="EF90" s="52">
        <f>VLOOKUP($A90,[8]data!$A$1:$Q$15000,13,0)</f>
        <v>140000</v>
      </c>
      <c r="EG90" s="52">
        <f>VLOOKUP($A90,[8]data!$A$1:$Q$15000,14,0)</f>
        <v>23700</v>
      </c>
      <c r="EH90" s="52">
        <f>VLOOKUP($A90,[8]data!$A$1:$Q$15000,15,0)</f>
        <v>107000</v>
      </c>
      <c r="EI90" s="52">
        <f>VLOOKUP($A90,[8]data!$A$1:$Q$15000,17,0)</f>
        <v>19747</v>
      </c>
      <c r="EJ90" s="52">
        <f>VLOOKUP($A90,[8]data!$A$1:$Q$15000,16,0)</f>
        <v>112210</v>
      </c>
      <c r="EK90" s="52">
        <f>VLOOKUP($A90,[9]data!$A$1:$Q$15000,3,0)</f>
        <v>270000</v>
      </c>
      <c r="EL90" s="52">
        <f>VLOOKUP($A90,[9]data!$A$1:$Q$15000,4,0)</f>
        <v>56000</v>
      </c>
      <c r="EM90" s="52">
        <f>VLOOKUP($A90,[9]data!$A$1:$Q$15000,2,0)</f>
        <v>54000</v>
      </c>
      <c r="EN90" s="52">
        <f>VLOOKUP($A90,[9]data!$A$1:$Q$15000,11,0)</f>
        <v>83000</v>
      </c>
      <c r="EO90" s="52">
        <f>VLOOKUP($A90,[9]data!$A$1:$Q$15000,12,0)</f>
        <v>31000</v>
      </c>
      <c r="ES90" s="52">
        <f>VLOOKUP($A90,[9]data!$A$1:$Q$15000,14,0)</f>
        <v>48000</v>
      </c>
      <c r="ET90" s="52">
        <f>VLOOKUP($A90,[9]data!$A$1:$Q$15000,13,0)</f>
        <v>2000</v>
      </c>
      <c r="EU90" s="89">
        <f>VLOOKUP($A90,[4]Data!$A$1:$I$15000,8,0)</f>
        <v>128483</v>
      </c>
      <c r="EV90" s="1">
        <f>VLOOKUP($A90,[1]Data!$A$1:$BG$15000,59,0)</f>
        <v>0</v>
      </c>
      <c r="EW90" s="14">
        <f t="shared" si="0"/>
        <v>639689</v>
      </c>
    </row>
    <row r="91" spans="1:154">
      <c r="A91" s="20">
        <v>36552</v>
      </c>
      <c r="B91" s="14">
        <f>VLOOKUP($A91,[1]Data!$A$1:$AG$15000,9,0)</f>
        <v>149861</v>
      </c>
      <c r="C91" s="14">
        <f>VLOOKUP($A91,[1]Data!$A$1:$AG$15000,10,0)</f>
        <v>295346</v>
      </c>
      <c r="D91" s="14">
        <f>VLOOKUP($A91,[1]Data!$A$1:$AG$15000,11,0)</f>
        <v>641858</v>
      </c>
      <c r="E91" s="14">
        <f>VLOOKUP($A91,[1]Data!$A$1:$AG$15000,12,0)</f>
        <v>530528</v>
      </c>
      <c r="F91" s="14">
        <f>VLOOKUP($A91,[2]Data!$A$1:$AF$15000,4,0)</f>
        <v>557071</v>
      </c>
      <c r="G91" s="14">
        <f>VLOOKUP($A91,[2]Data!$A$1:$AF$15000,2,0)</f>
        <v>20000</v>
      </c>
      <c r="H91" s="14">
        <f>VLOOKUP($A91,[2]Data!$A$1:$AF$15000,3,0)</f>
        <v>120982</v>
      </c>
      <c r="I91" s="14">
        <f>VLOOKUP($A91,[2]Data!$A$1:$AF$15000,6,0)</f>
        <v>17401</v>
      </c>
      <c r="J91" s="14">
        <f>VLOOKUP($A91,[3]Data!$A$1:$K$15000,4,0)*$A$2</f>
        <v>1708400</v>
      </c>
      <c r="K91" s="14">
        <f>VLOOKUP($A91,[3]Data!$A$1:$K$15000,6,0)*$A$2</f>
        <v>96300</v>
      </c>
      <c r="R91" s="14">
        <f>VLOOKUP($A91,[1]Data!$A$1:$AH$15000,4,0)</f>
        <v>2636641</v>
      </c>
      <c r="T91" s="14">
        <f>VLOOKUP($A91,[2]Data!$A$1:$AH$15000,34,0)</f>
        <v>823828</v>
      </c>
      <c r="V91" s="14">
        <f>VLOOKUP($A91,[2]Data!$A$1:$AH$15000,8,0)</f>
        <v>26247</v>
      </c>
      <c r="W91" s="14">
        <f>VLOOKUP($A91,[4]Data!$A$1:$AH$15000,19,0)</f>
        <v>25374</v>
      </c>
      <c r="X91" s="14">
        <f>VLOOKUP($A91,[2]Data!$A$1:$AH$15000,17,0)</f>
        <v>157711</v>
      </c>
      <c r="Y91" s="14">
        <f>VLOOKUP($A91,[1]Data!$A$1:$AH$15000,17,0)</f>
        <v>327543</v>
      </c>
      <c r="Z91" s="14">
        <f>VLOOKUP($A91,[2]Data!$A$1:$AH$15000,11,0)</f>
        <v>298677</v>
      </c>
      <c r="AA91" s="14">
        <f>VLOOKUP($A91,[1]Data!$A$1:$AH$15000,21,0)</f>
        <v>294342</v>
      </c>
      <c r="AB91" s="14">
        <f>VLOOKUP($A91,[2]Data!$A$1:$AH$15000,15,0)</f>
        <v>63651</v>
      </c>
      <c r="AC91" s="14">
        <f>VLOOKUP($A91,[1]Data!$A$1:$AH$15000,18,0)</f>
        <v>160904</v>
      </c>
      <c r="AD91" s="14">
        <f>VLOOKUP($A91,[2]Data!$A$1:$AH$15000,18,0)</f>
        <v>91956</v>
      </c>
      <c r="AE91" s="14">
        <f>VLOOKUP($A91,[1]Data!$A$1:$AH$15000,19,0)</f>
        <v>11738</v>
      </c>
      <c r="AF91" s="14">
        <f>VLOOKUP($A91,[2]Data!$A$1:$AH$15000,16,0)</f>
        <v>105745</v>
      </c>
      <c r="AG91" s="14">
        <f>VLOOKUP($A91,[1]Data!$A$1:$AH$15000,20,0)</f>
        <v>98923</v>
      </c>
      <c r="AH91" s="14">
        <f>VLOOKUP($A91,[2]Data!$A$1:$AH$15000,9,0)</f>
        <v>187382</v>
      </c>
      <c r="AI91" s="14">
        <f>VLOOKUP($A91,[1]Data!$A$1:$AH$15000,22,0)</f>
        <v>310427</v>
      </c>
      <c r="AJ91" s="14">
        <f>VLOOKUP($A91,[2]Data!$A$1:$AH$15000,10,0)</f>
        <v>75751</v>
      </c>
      <c r="AK91" s="14">
        <f>VLOOKUP($A91,[1]Data!$A$1:$AH$15000,23,0)</f>
        <v>49080</v>
      </c>
      <c r="AL91" s="14">
        <f>VLOOKUP($A91,[1]Data!$A$1:$AH$15000,24,0)</f>
        <v>888523</v>
      </c>
      <c r="AM91" s="14">
        <f>VLOOKUP($A91,[4]Data!$A$1:$R$15000,9,0)</f>
        <v>170240</v>
      </c>
      <c r="BA91" s="14">
        <f>VLOOKUP($A91,[1]Data!$A$1:$AH$15000,2,0)</f>
        <v>261014</v>
      </c>
      <c r="BC91" s="14">
        <f>VLOOKUP($A91,[2]Data!$A$1:$AH$15000,20,0)</f>
        <v>0</v>
      </c>
      <c r="BD91" s="14">
        <f>VLOOKUP($A91,[2]Data!$A$1:$AH$15000,21,0)</f>
        <v>35723</v>
      </c>
      <c r="BE91" s="14">
        <f>VLOOKUP($A91,[2]Data!$A$1:$AH$15000,22,0)</f>
        <v>0</v>
      </c>
      <c r="BF91" s="14">
        <f>VLOOKUP($A91,[2]Data!$A$1:$AH$15000,19,0)</f>
        <v>4387</v>
      </c>
      <c r="BG91" s="14">
        <f t="shared" si="1"/>
        <v>40110</v>
      </c>
      <c r="BH91" s="14">
        <f>VLOOKUP($A91,[1]Data!$A$1:$AH$15000,3,0)</f>
        <v>251434</v>
      </c>
      <c r="BI91" s="14">
        <f>VLOOKUP($A91,[1]Data!$A$1:$AH$15000,7,0)</f>
        <v>660770</v>
      </c>
      <c r="BJ91" s="14">
        <f>VLOOKUP($A91,[1]Data!$A$1:$AH$15000,8,0)</f>
        <v>85045</v>
      </c>
      <c r="BR91" s="14">
        <f>VLOOKUP($A91,[1]Data!$A$1:$AH$15000,13,0)</f>
        <v>124241</v>
      </c>
      <c r="BS91" s="14">
        <f>VLOOKUP($A91,[1]Data!$A$1:$AH$15000,14,0)</f>
        <v>59101</v>
      </c>
      <c r="BT91" s="14">
        <f>VLOOKUP($A91,[1]Data!$A$1:$AH$15000,15,0)</f>
        <v>121137</v>
      </c>
      <c r="BU91" s="14">
        <f>VLOOKUP($A91,[1]Data!$A$1:$AH$15000,16,0)</f>
        <v>185093</v>
      </c>
      <c r="BV91" s="14">
        <f t="shared" si="2"/>
        <v>489572</v>
      </c>
      <c r="BW91" s="14">
        <f>VLOOKUP($A91,[2]Data!$A$1:$AH$15000,26,0)</f>
        <v>125000</v>
      </c>
      <c r="BX91" s="14">
        <f>VLOOKUP($A91,[2]Data!$A$1:$AH$15000,28,0)</f>
        <v>96987</v>
      </c>
      <c r="BY91" s="14">
        <f>VLOOKUP($A91,[2]Data!$A$1:$AH$15000,24,0)</f>
        <v>0</v>
      </c>
      <c r="BZ91" s="14">
        <f>VLOOKUP($A91,[2]Data!$A$1:$AH$15000,25,0)</f>
        <v>68309</v>
      </c>
      <c r="CA91" s="14">
        <f>VLOOKUP($A91,[2]Data!$A$1:$AH$15000,30,0)</f>
        <v>81721</v>
      </c>
      <c r="CB91" s="14">
        <f>VLOOKUP($A91,[2]Data!$A$1:$AH$15000,29,0)</f>
        <v>53924</v>
      </c>
      <c r="CC91" s="14">
        <f t="shared" si="3"/>
        <v>425941</v>
      </c>
      <c r="CD91" s="52">
        <f>VLOOKUP($A91,[4]Data!$A$1:$R$15000,2,0)</f>
        <v>867180</v>
      </c>
      <c r="CE91" s="14">
        <f>VLOOKUP($A91,[3]Data!$A$1:$K$15000,3,0)*$A$2</f>
        <v>2512700</v>
      </c>
      <c r="CF91" s="14">
        <f>VLOOKUP($A91,[3]Data!$A$1:$K$15000,7,0)*$A$2</f>
        <v>0</v>
      </c>
      <c r="CG91" s="14">
        <f>VLOOKUP($A91,[3]Data!$A$1:$K$15000,8,0)*$A$2</f>
        <v>82100</v>
      </c>
      <c r="CH91" s="14">
        <f>VLOOKUP($A91,[3]Data!$A$1:$K$15000,2,0)*$A$2</f>
        <v>40300</v>
      </c>
      <c r="CJ91" s="14">
        <f>VLOOKUP($A91,[4]Data!$A$1:$R$15000,18,0)</f>
        <v>67925</v>
      </c>
      <c r="CK91" s="14">
        <f>VLOOKUP($A91,[4]Data!$A$1:$R$15000,3,0)</f>
        <v>333727</v>
      </c>
      <c r="CL91" s="14">
        <f>VLOOKUP($A91,[4]Data!$A$1:$R$15000,4,0)</f>
        <v>20089</v>
      </c>
      <c r="CM91" s="14">
        <f>VLOOKUP($A91,[3]Data!$A$1:$K$15000,10,0)*$A$2</f>
        <v>311900</v>
      </c>
      <c r="CN91" s="52">
        <f>VLOOKUP($A91,[1]Data!$A$1:$AN$15000,34,0)</f>
        <v>123500</v>
      </c>
      <c r="CO91" s="52">
        <f>VLOOKUP($A91,[1]Data!$A$1:$AN$15000,35,0)</f>
        <v>541344</v>
      </c>
      <c r="CP91" s="52">
        <f>VLOOKUP($A91,[1]Data!$A$1:$AN$15000,36,0)</f>
        <v>675009</v>
      </c>
      <c r="CQ91" s="52">
        <f>VLOOKUP($A91,[1]Data!$A$1:$AN$15000,37,0)</f>
        <v>191097</v>
      </c>
      <c r="CR91" s="52">
        <f>VLOOKUP($A91,[1]Data!$A$1:$AN$15000,38,0)</f>
        <v>15469</v>
      </c>
      <c r="CS91" s="52">
        <f>VLOOKUP($A91,[1]Data!$A$1:$AN$15000,39,0)</f>
        <v>0</v>
      </c>
      <c r="CT91" s="52">
        <f>VLOOKUP($A91,[1]Data!$A$1:$AN$15000,40,0)</f>
        <v>181427</v>
      </c>
      <c r="CU91" s="52">
        <f>VLOOKUP($A91,[1]Data!$A$1:$BA$15000,41,0)</f>
        <v>0</v>
      </c>
      <c r="CV91" s="52">
        <f>VLOOKUP($A91,[1]Data!$A$1:$BA$15000,42,0)</f>
        <v>0</v>
      </c>
      <c r="CW91" s="52">
        <f>VLOOKUP($A91,[1]Data!$A$1:$BA$15000,43,0)</f>
        <v>31710</v>
      </c>
      <c r="CX91" s="52">
        <f>VLOOKUP($A91,[1]Data!$A$1:$BA$15000,44,0)</f>
        <v>33992</v>
      </c>
      <c r="CY91" s="52">
        <f>VLOOKUP($A91,[1]Data!$A$1:$BA$15000,45,0)</f>
        <v>53141</v>
      </c>
      <c r="CZ91" s="52">
        <f>VLOOKUP($A91,[1]Data!$A$1:$BA$15000,46,0)</f>
        <v>9776</v>
      </c>
      <c r="DA91" s="52">
        <f>VLOOKUP($A91,[1]Data!$A$1:$BA$15000,47,0)</f>
        <v>71190</v>
      </c>
      <c r="DB91" s="52">
        <f>VLOOKUP($A91,[1]Data!$A$1:$BA$15000,48,0)</f>
        <v>164334</v>
      </c>
      <c r="DC91" s="52">
        <f>VLOOKUP($A91,[1]Data!$A$1:$BA$15000,53,0)</f>
        <v>-55645</v>
      </c>
      <c r="DD91" s="52">
        <f>VLOOKUP($A91,[4]Data!$A$1:$Z$15000,20,0)</f>
        <v>44723</v>
      </c>
      <c r="DE91" s="52">
        <f>VLOOKUP($A91,[4]Data!$A$1:$Z$15000,25,0)</f>
        <v>8470</v>
      </c>
      <c r="DF91" s="52">
        <f>VLOOKUP($A91,[4]Data!$A$1:$Z$15000,26,0)</f>
        <v>0</v>
      </c>
      <c r="DG91" s="52">
        <f>VLOOKUP($A91,[4]Data!$A$1:$Z$15000,21,0)</f>
        <v>0</v>
      </c>
      <c r="DH91" s="52">
        <f>VLOOKUP($A91,[4]Data!$A$1:$Z$15000,24,0)</f>
        <v>157707</v>
      </c>
      <c r="DI91" s="52">
        <f>VLOOKUP($A91,[7]Data!$A$1:$M$15000,4,0)</f>
        <v>537607</v>
      </c>
      <c r="DJ91" s="52">
        <f>VLOOKUP($A91,[7]Data!$A$1:$M$15000,12,0)</f>
        <v>19920</v>
      </c>
      <c r="DK91" s="52">
        <f>VLOOKUP($A91,[7]Data!$A$1:$M$15000,11,0)</f>
        <v>144810</v>
      </c>
      <c r="DL91" s="52">
        <f>VLOOKUP($A91,[7]Data!$A$1:$M$15000,5,0)</f>
        <v>137083</v>
      </c>
      <c r="DM91" s="52">
        <f>VLOOKUP($A91,[7]Data!$A$1:$M$15000,8,0)</f>
        <v>172037</v>
      </c>
      <c r="DN91" s="52">
        <f>VLOOKUP($A91,[7]Data!$A$1:$M$15000,6,0)</f>
        <v>7177</v>
      </c>
      <c r="DO91" s="52">
        <f>VLOOKUP($A91,[7]Data!$A$1:$M$15000,7,0)</f>
        <v>61898</v>
      </c>
      <c r="DP91" s="52">
        <f>VLOOKUP($A91,[7]Data!$A$1:$M$15000,9,0)</f>
        <v>10848</v>
      </c>
      <c r="DQ91" s="52">
        <f>VLOOKUP($A91,[7]Data!$A$1:$M$15000,3,0)</f>
        <v>0</v>
      </c>
      <c r="DR91" s="52">
        <f>VLOOKUP($A91,[7]Data!$A$1:$M$15000,10,0)</f>
        <v>208236</v>
      </c>
      <c r="DS91" s="52">
        <f>VLOOKUP($A91,[7]Data!$A$1:$M$15000,2,0)</f>
        <v>21032</v>
      </c>
      <c r="DT91" s="52">
        <f>VLOOKUP($A91,[7]Data!$A$1:$M$15000,13,0)</f>
        <v>0</v>
      </c>
      <c r="DU91" s="52">
        <f>VLOOKUP($A91,[8]data!$A$1:$M$15000,2,0)</f>
        <v>131100</v>
      </c>
      <c r="DV91" s="52">
        <f>VLOOKUP($A91,[8]data!$A$1:$M$15000,3,0)</f>
        <v>143213</v>
      </c>
      <c r="DW91" s="52">
        <f>VLOOKUP($A91,[8]data!$A$1:$M$15000,4,0)</f>
        <v>177923</v>
      </c>
      <c r="DX91" s="52">
        <f>VLOOKUP($A91,[8]data!$A$1:$M$15000,5,0)</f>
        <v>0</v>
      </c>
      <c r="DY91" s="52">
        <f>VLOOKUP($A91,[8]data!$A$1:$M$15000,6,0)</f>
        <v>103041</v>
      </c>
      <c r="DZ91" s="52">
        <f>VLOOKUP($A91,[8]data!$A$1:$M$15000,7,0)</f>
        <v>117359</v>
      </c>
      <c r="EA91" s="52">
        <f>VLOOKUP($A91,[8]data!$A$1:$M$15000,8,0)</f>
        <v>81666</v>
      </c>
      <c r="EB91" s="52">
        <f>VLOOKUP($A91,[8]data!$A$1:$M$15000,9,0)</f>
        <v>401129</v>
      </c>
      <c r="EC91" s="52">
        <f>VLOOKUP($A91,[8]data!$A$1:$M$15000,10,0)</f>
        <v>13626</v>
      </c>
      <c r="ED91" s="52">
        <f>VLOOKUP($A91,[8]data!$A$1:$Q$15000,11,0)</f>
        <v>6336</v>
      </c>
      <c r="EE91" s="52">
        <f>VLOOKUP($A91,[8]data!$A$1:$Q$15000,12,0)</f>
        <v>257316</v>
      </c>
      <c r="EF91" s="52">
        <f>VLOOKUP($A91,[8]data!$A$1:$Q$15000,13,0)</f>
        <v>140000</v>
      </c>
      <c r="EG91" s="52">
        <f>VLOOKUP($A91,[8]data!$A$1:$Q$15000,14,0)</f>
        <v>23700</v>
      </c>
      <c r="EH91" s="52">
        <f>VLOOKUP($A91,[8]data!$A$1:$Q$15000,15,0)</f>
        <v>107000</v>
      </c>
      <c r="EI91" s="52">
        <f>VLOOKUP($A91,[8]data!$A$1:$Q$15000,17,0)</f>
        <v>40149</v>
      </c>
      <c r="EJ91" s="52">
        <f>VLOOKUP($A91,[8]data!$A$1:$Q$15000,16,0)</f>
        <v>124308</v>
      </c>
      <c r="EK91" s="52">
        <f>VLOOKUP($A91,[9]data!$A$1:$Q$15000,3,0)</f>
        <v>270000</v>
      </c>
      <c r="EL91" s="52">
        <f>VLOOKUP($A91,[9]data!$A$1:$Q$15000,4,0)</f>
        <v>56000</v>
      </c>
      <c r="EM91" s="52">
        <f>VLOOKUP($A91,[9]data!$A$1:$Q$15000,2,0)</f>
        <v>45000</v>
      </c>
      <c r="EN91" s="52">
        <f>VLOOKUP($A91,[9]data!$A$1:$Q$15000,11,0)</f>
        <v>96000</v>
      </c>
      <c r="EO91" s="52">
        <f>VLOOKUP($A91,[9]data!$A$1:$Q$15000,12,0)</f>
        <v>32000</v>
      </c>
      <c r="ES91" s="52">
        <f>VLOOKUP($A91,[9]data!$A$1:$Q$15000,14,0)</f>
        <v>54000</v>
      </c>
      <c r="ET91" s="52">
        <f>VLOOKUP($A91,[9]data!$A$1:$Q$15000,13,0)</f>
        <v>0</v>
      </c>
      <c r="EU91" s="89">
        <f>VLOOKUP($A91,[4]Data!$A$1:$I$15000,8,0)</f>
        <v>123959</v>
      </c>
      <c r="EV91" s="1">
        <f>VLOOKUP($A91,[1]Data!$A$1:$BG$15000,59,0)</f>
        <v>0</v>
      </c>
      <c r="EW91" s="14">
        <f t="shared" si="0"/>
        <v>575725</v>
      </c>
    </row>
    <row r="92" spans="1:154">
      <c r="A92" s="20">
        <v>36553</v>
      </c>
      <c r="B92" s="14">
        <f>VLOOKUP($A92,[1]Data!$A$1:$AG$15000,9,0)</f>
        <v>149669</v>
      </c>
      <c r="C92" s="14">
        <f>VLOOKUP($A92,[1]Data!$A$1:$AG$15000,10,0)</f>
        <v>264980</v>
      </c>
      <c r="D92" s="14">
        <f>VLOOKUP($A92,[1]Data!$A$1:$AG$15000,11,0)</f>
        <v>632910</v>
      </c>
      <c r="E92" s="14">
        <f>VLOOKUP($A92,[1]Data!$A$1:$AG$15000,12,0)</f>
        <v>531171</v>
      </c>
      <c r="F92" s="14">
        <f>VLOOKUP($A92,[2]Data!$A$1:$AF$15000,4,0)</f>
        <v>548072</v>
      </c>
      <c r="G92" s="14">
        <f>VLOOKUP($A92,[2]Data!$A$1:$AF$15000,2,0)</f>
        <v>20000</v>
      </c>
      <c r="H92" s="14">
        <f>VLOOKUP($A92,[2]Data!$A$1:$AF$15000,3,0)</f>
        <v>30982</v>
      </c>
      <c r="I92" s="14">
        <f>VLOOKUP($A92,[2]Data!$A$1:$AF$15000,6,0)</f>
        <v>14436</v>
      </c>
      <c r="J92" s="14">
        <f>VLOOKUP($A92,[3]Data!$A$1:$K$15000,4,0)*$A$2</f>
        <v>1700500</v>
      </c>
      <c r="K92" s="14">
        <f>VLOOKUP($A92,[3]Data!$A$1:$K$15000,6,0)*$A$2</f>
        <v>87200</v>
      </c>
      <c r="R92" s="14">
        <f>VLOOKUP($A92,[1]Data!$A$1:$AH$15000,4,0)</f>
        <v>2643216</v>
      </c>
      <c r="T92" s="14">
        <f>VLOOKUP($A92,[2]Data!$A$1:$AH$15000,34,0)</f>
        <v>810330</v>
      </c>
      <c r="V92" s="14">
        <f>VLOOKUP($A92,[2]Data!$A$1:$AH$15000,8,0)</f>
        <v>26247</v>
      </c>
      <c r="W92" s="14">
        <f>VLOOKUP($A92,[4]Data!$A$1:$AH$15000,19,0)</f>
        <v>46219</v>
      </c>
      <c r="X92" s="14">
        <f>VLOOKUP($A92,[2]Data!$A$1:$AH$15000,17,0)</f>
        <v>128043</v>
      </c>
      <c r="Y92" s="14">
        <f>VLOOKUP($A92,[1]Data!$A$1:$AH$15000,17,0)</f>
        <v>334461</v>
      </c>
      <c r="Z92" s="14">
        <f>VLOOKUP($A92,[2]Data!$A$1:$AH$15000,11,0)</f>
        <v>307774</v>
      </c>
      <c r="AA92" s="14">
        <f>VLOOKUP($A92,[1]Data!$A$1:$AH$15000,21,0)</f>
        <v>287147</v>
      </c>
      <c r="AB92" s="14">
        <f>VLOOKUP($A92,[2]Data!$A$1:$AH$15000,15,0)</f>
        <v>62291</v>
      </c>
      <c r="AC92" s="14">
        <f>VLOOKUP($A92,[1]Data!$A$1:$AH$15000,18,0)</f>
        <v>161983</v>
      </c>
      <c r="AD92" s="14">
        <f>VLOOKUP($A92,[2]Data!$A$1:$AH$15000,18,0)</f>
        <v>86219</v>
      </c>
      <c r="AE92" s="14">
        <f>VLOOKUP($A92,[1]Data!$A$1:$AH$15000,19,0)</f>
        <v>11738</v>
      </c>
      <c r="AF92" s="14">
        <f>VLOOKUP($A92,[2]Data!$A$1:$AH$15000,16,0)</f>
        <v>107689</v>
      </c>
      <c r="AG92" s="14">
        <f>VLOOKUP($A92,[1]Data!$A$1:$AH$15000,20,0)</f>
        <v>103634</v>
      </c>
      <c r="AH92" s="14">
        <f>VLOOKUP($A92,[2]Data!$A$1:$AH$15000,9,0)</f>
        <v>186317</v>
      </c>
      <c r="AI92" s="14">
        <f>VLOOKUP($A92,[1]Data!$A$1:$AH$15000,22,0)</f>
        <v>313573</v>
      </c>
      <c r="AJ92" s="14">
        <f>VLOOKUP($A92,[2]Data!$A$1:$AH$15000,10,0)</f>
        <v>75751</v>
      </c>
      <c r="AK92" s="14">
        <f>VLOOKUP($A92,[1]Data!$A$1:$AH$15000,23,0)</f>
        <v>49169</v>
      </c>
      <c r="AL92" s="14">
        <f>VLOOKUP($A92,[1]Data!$A$1:$AH$15000,24,0)</f>
        <v>890986</v>
      </c>
      <c r="AM92" s="14">
        <f>VLOOKUP($A92,[4]Data!$A$1:$R$15000,9,0)</f>
        <v>156139</v>
      </c>
      <c r="BA92" s="14">
        <f>VLOOKUP($A92,[1]Data!$A$1:$AH$15000,2,0)</f>
        <v>225053</v>
      </c>
      <c r="BC92" s="14">
        <f>VLOOKUP($A92,[2]Data!$A$1:$AH$15000,20,0)</f>
        <v>0</v>
      </c>
      <c r="BD92" s="14">
        <f>VLOOKUP($A92,[2]Data!$A$1:$AH$15000,21,0)</f>
        <v>34923</v>
      </c>
      <c r="BE92" s="14">
        <f>VLOOKUP($A92,[2]Data!$A$1:$AH$15000,22,0)</f>
        <v>0</v>
      </c>
      <c r="BF92" s="14">
        <f>VLOOKUP($A92,[2]Data!$A$1:$AH$15000,19,0)</f>
        <v>0</v>
      </c>
      <c r="BG92" s="14">
        <f t="shared" si="1"/>
        <v>34923</v>
      </c>
      <c r="BH92" s="14">
        <f>VLOOKUP($A92,[1]Data!$A$1:$AH$15000,3,0)</f>
        <v>313760</v>
      </c>
      <c r="BI92" s="14">
        <f>VLOOKUP($A92,[1]Data!$A$1:$AH$15000,7,0)</f>
        <v>726051</v>
      </c>
      <c r="BJ92" s="14">
        <f>VLOOKUP($A92,[1]Data!$A$1:$AH$15000,8,0)</f>
        <v>119073</v>
      </c>
      <c r="BR92" s="14">
        <f>VLOOKUP($A92,[1]Data!$A$1:$AH$15000,13,0)</f>
        <v>133521</v>
      </c>
      <c r="BS92" s="14">
        <f>VLOOKUP($A92,[1]Data!$A$1:$AH$15000,14,0)</f>
        <v>115536</v>
      </c>
      <c r="BT92" s="14">
        <f>VLOOKUP($A92,[1]Data!$A$1:$AH$15000,15,0)</f>
        <v>121342</v>
      </c>
      <c r="BU92" s="14">
        <f>VLOOKUP($A92,[1]Data!$A$1:$AH$15000,16,0)</f>
        <v>177126</v>
      </c>
      <c r="BV92" s="14">
        <f t="shared" si="2"/>
        <v>547525</v>
      </c>
      <c r="BW92" s="14">
        <f>VLOOKUP($A92,[2]Data!$A$1:$AH$15000,26,0)</f>
        <v>131949</v>
      </c>
      <c r="BX92" s="14">
        <f>VLOOKUP($A92,[2]Data!$A$1:$AH$15000,28,0)</f>
        <v>96987</v>
      </c>
      <c r="BY92" s="14">
        <f>VLOOKUP($A92,[2]Data!$A$1:$AH$15000,24,0)</f>
        <v>20204</v>
      </c>
      <c r="BZ92" s="14">
        <f>VLOOKUP($A92,[2]Data!$A$1:$AH$15000,25,0)</f>
        <v>51250</v>
      </c>
      <c r="CA92" s="14">
        <f>VLOOKUP($A92,[2]Data!$A$1:$AH$15000,30,0)</f>
        <v>114265</v>
      </c>
      <c r="CB92" s="14">
        <f>VLOOKUP($A92,[2]Data!$A$1:$AH$15000,29,0)</f>
        <v>85291</v>
      </c>
      <c r="CC92" s="14">
        <f t="shared" si="3"/>
        <v>499946</v>
      </c>
      <c r="CD92" s="52">
        <f>VLOOKUP($A92,[4]Data!$A$1:$R$15000,2,0)</f>
        <v>899195</v>
      </c>
      <c r="CE92" s="14">
        <f>VLOOKUP($A92,[3]Data!$A$1:$K$15000,3,0)*$A$2</f>
        <v>2509100</v>
      </c>
      <c r="CF92" s="14">
        <f>VLOOKUP($A92,[3]Data!$A$1:$K$15000,7,0)*$A$2</f>
        <v>0</v>
      </c>
      <c r="CG92" s="14">
        <f>VLOOKUP($A92,[3]Data!$A$1:$K$15000,8,0)*$A$2</f>
        <v>83300</v>
      </c>
      <c r="CH92" s="14">
        <f>VLOOKUP($A92,[3]Data!$A$1:$K$15000,2,0)*$A$2</f>
        <v>40300</v>
      </c>
      <c r="CJ92" s="14">
        <f>VLOOKUP($A92,[4]Data!$A$1:$R$15000,18,0)</f>
        <v>44622</v>
      </c>
      <c r="CK92" s="14">
        <f>VLOOKUP($A92,[4]Data!$A$1:$R$15000,3,0)</f>
        <v>331183</v>
      </c>
      <c r="CL92" s="14">
        <f>VLOOKUP($A92,[4]Data!$A$1:$R$15000,4,0)</f>
        <v>12034</v>
      </c>
      <c r="CM92" s="14">
        <f>VLOOKUP($A92,[3]Data!$A$1:$K$15000,10,0)*$A$2</f>
        <v>313500</v>
      </c>
      <c r="CN92" s="52">
        <f>VLOOKUP($A92,[1]Data!$A$1:$AN$15000,34,0)</f>
        <v>122856</v>
      </c>
      <c r="CO92" s="52">
        <f>VLOOKUP($A92,[1]Data!$A$1:$AN$15000,35,0)</f>
        <v>536629</v>
      </c>
      <c r="CP92" s="52">
        <f>VLOOKUP($A92,[1]Data!$A$1:$AN$15000,36,0)</f>
        <v>675009</v>
      </c>
      <c r="CQ92" s="52">
        <f>VLOOKUP($A92,[1]Data!$A$1:$AN$15000,37,0)</f>
        <v>193617</v>
      </c>
      <c r="CR92" s="52">
        <f>VLOOKUP($A92,[1]Data!$A$1:$AN$15000,38,0)</f>
        <v>21438</v>
      </c>
      <c r="CS92" s="52">
        <f>VLOOKUP($A92,[1]Data!$A$1:$AN$15000,39,0)</f>
        <v>0</v>
      </c>
      <c r="CT92" s="52">
        <f>VLOOKUP($A92,[1]Data!$A$1:$AN$15000,40,0)</f>
        <v>200134</v>
      </c>
      <c r="CU92" s="52">
        <f>VLOOKUP($A92,[1]Data!$A$1:$BA$15000,41,0)</f>
        <v>0</v>
      </c>
      <c r="CV92" s="52">
        <f>VLOOKUP($A92,[1]Data!$A$1:$BA$15000,42,0)</f>
        <v>0</v>
      </c>
      <c r="CW92" s="52">
        <f>VLOOKUP($A92,[1]Data!$A$1:$BA$15000,43,0)</f>
        <v>24327</v>
      </c>
      <c r="CX92" s="52">
        <f>VLOOKUP($A92,[1]Data!$A$1:$BA$15000,44,0)</f>
        <v>35219</v>
      </c>
      <c r="CY92" s="52">
        <f>VLOOKUP($A92,[1]Data!$A$1:$BA$15000,45,0)</f>
        <v>53141</v>
      </c>
      <c r="CZ92" s="52">
        <f>VLOOKUP($A92,[1]Data!$A$1:$BA$15000,46,0)</f>
        <v>9776</v>
      </c>
      <c r="DA92" s="52">
        <f>VLOOKUP($A92,[1]Data!$A$1:$BA$15000,47,0)</f>
        <v>51336</v>
      </c>
      <c r="DB92" s="52">
        <f>VLOOKUP($A92,[1]Data!$A$1:$BA$15000,48,0)</f>
        <v>145633</v>
      </c>
      <c r="DC92" s="52">
        <f>VLOOKUP($A92,[1]Data!$A$1:$BA$15000,53,0)</f>
        <v>-37831</v>
      </c>
      <c r="DD92" s="52">
        <f>VLOOKUP($A92,[4]Data!$A$1:$Z$15000,20,0)</f>
        <v>31501</v>
      </c>
      <c r="DE92" s="52">
        <f>VLOOKUP($A92,[4]Data!$A$1:$Z$15000,25,0)</f>
        <v>23811</v>
      </c>
      <c r="DF92" s="52">
        <f>VLOOKUP($A92,[4]Data!$A$1:$Z$15000,26,0)</f>
        <v>0</v>
      </c>
      <c r="DG92" s="52">
        <f>VLOOKUP($A92,[4]Data!$A$1:$Z$15000,21,0)</f>
        <v>0</v>
      </c>
      <c r="DH92" s="52">
        <f>VLOOKUP($A92,[4]Data!$A$1:$Z$15000,24,0)</f>
        <v>152003</v>
      </c>
      <c r="DI92" s="52">
        <f>VLOOKUP($A92,[7]Data!$A$1:$M$15000,4,0)</f>
        <v>523899</v>
      </c>
      <c r="DJ92" s="52">
        <f>VLOOKUP($A92,[7]Data!$A$1:$M$15000,12,0)</f>
        <v>19880</v>
      </c>
      <c r="DK92" s="52">
        <f>VLOOKUP($A92,[7]Data!$A$1:$M$15000,11,0)</f>
        <v>144623</v>
      </c>
      <c r="DL92" s="52">
        <f>VLOOKUP($A92,[7]Data!$A$1:$M$15000,5,0)</f>
        <v>139830</v>
      </c>
      <c r="DM92" s="52">
        <f>VLOOKUP($A92,[7]Data!$A$1:$M$15000,8,0)</f>
        <v>177072</v>
      </c>
      <c r="DN92" s="52">
        <f>VLOOKUP($A92,[7]Data!$A$1:$M$15000,6,0)</f>
        <v>7177</v>
      </c>
      <c r="DO92" s="52">
        <f>VLOOKUP($A92,[7]Data!$A$1:$M$15000,7,0)</f>
        <v>60956</v>
      </c>
      <c r="DP92" s="52">
        <f>VLOOKUP($A92,[7]Data!$A$1:$M$15000,9,0)</f>
        <v>10834</v>
      </c>
      <c r="DQ92" s="52">
        <f>VLOOKUP($A92,[7]Data!$A$1:$M$15000,3,0)</f>
        <v>0</v>
      </c>
      <c r="DR92" s="52">
        <f>VLOOKUP($A92,[7]Data!$A$1:$M$15000,10,0)</f>
        <v>196985</v>
      </c>
      <c r="DS92" s="52">
        <f>VLOOKUP($A92,[7]Data!$A$1:$M$15000,2,0)</f>
        <v>20069</v>
      </c>
      <c r="DT92" s="52">
        <f>VLOOKUP($A92,[7]Data!$A$1:$M$15000,13,0)</f>
        <v>0</v>
      </c>
      <c r="DU92" s="52">
        <f>VLOOKUP($A92,[8]data!$A$1:$M$15000,2,0)</f>
        <v>131100</v>
      </c>
      <c r="DV92" s="52">
        <f>VLOOKUP($A92,[8]data!$A$1:$M$15000,3,0)</f>
        <v>143213</v>
      </c>
      <c r="DW92" s="52">
        <f>VLOOKUP($A92,[8]data!$A$1:$M$15000,4,0)</f>
        <v>177673</v>
      </c>
      <c r="DX92" s="52">
        <f>VLOOKUP($A92,[8]data!$A$1:$M$15000,5,0)</f>
        <v>0</v>
      </c>
      <c r="DY92" s="52">
        <f>VLOOKUP($A92,[8]data!$A$1:$M$15000,6,0)</f>
        <v>104232</v>
      </c>
      <c r="DZ92" s="52">
        <f>VLOOKUP($A92,[8]data!$A$1:$M$15000,7,0)</f>
        <v>136021</v>
      </c>
      <c r="EA92" s="52">
        <f>VLOOKUP($A92,[8]data!$A$1:$M$15000,8,0)</f>
        <v>71725</v>
      </c>
      <c r="EB92" s="52">
        <f>VLOOKUP($A92,[8]data!$A$1:$M$15000,9,0)</f>
        <v>410529</v>
      </c>
      <c r="EC92" s="52">
        <f>VLOOKUP($A92,[8]data!$A$1:$M$15000,10,0)</f>
        <v>71</v>
      </c>
      <c r="ED92" s="52">
        <f>VLOOKUP($A92,[8]data!$A$1:$Q$15000,11,0)</f>
        <v>6336</v>
      </c>
      <c r="EE92" s="52">
        <f>VLOOKUP($A92,[8]data!$A$1:$Q$15000,12,0)</f>
        <v>262316</v>
      </c>
      <c r="EF92" s="52">
        <f>VLOOKUP($A92,[8]data!$A$1:$Q$15000,13,0)</f>
        <v>140000</v>
      </c>
      <c r="EG92" s="52">
        <f>VLOOKUP($A92,[8]data!$A$1:$Q$15000,14,0)</f>
        <v>23700</v>
      </c>
      <c r="EH92" s="52">
        <f>VLOOKUP($A92,[8]data!$A$1:$Q$15000,15,0)</f>
        <v>107000</v>
      </c>
      <c r="EI92" s="52">
        <f>VLOOKUP($A92,[8]data!$A$1:$Q$15000,17,0)</f>
        <v>40149</v>
      </c>
      <c r="EJ92" s="52">
        <f>VLOOKUP($A92,[8]data!$A$1:$Q$15000,16,0)</f>
        <v>107557</v>
      </c>
      <c r="EK92" s="52">
        <f>VLOOKUP($A92,[9]data!$A$1:$Q$15000,3,0)</f>
        <v>270000</v>
      </c>
      <c r="EL92" s="52">
        <f>VLOOKUP($A92,[9]data!$A$1:$Q$15000,4,0)</f>
        <v>56000</v>
      </c>
      <c r="EM92" s="52">
        <f>VLOOKUP($A92,[9]data!$A$1:$Q$15000,2,0)</f>
        <v>55000</v>
      </c>
      <c r="EN92" s="52">
        <f>VLOOKUP($A92,[9]data!$A$1:$Q$15000,11,0)</f>
        <v>99000</v>
      </c>
      <c r="EO92" s="52">
        <f>VLOOKUP($A92,[9]data!$A$1:$Q$15000,12,0)</f>
        <v>26000</v>
      </c>
      <c r="ES92" s="52">
        <f>VLOOKUP($A92,[9]data!$A$1:$Q$15000,14,0)</f>
        <v>101000</v>
      </c>
      <c r="ET92" s="52">
        <f>VLOOKUP($A92,[9]data!$A$1:$Q$15000,13,0)</f>
        <v>9000</v>
      </c>
      <c r="EU92" s="89">
        <f>VLOOKUP($A92,[4]Data!$A$1:$I$15000,8,0)</f>
        <v>106684</v>
      </c>
      <c r="EV92" s="1">
        <f>VLOOKUP($A92,[1]Data!$A$1:$BG$15000,59,0)</f>
        <v>0</v>
      </c>
      <c r="EW92" s="14">
        <f t="shared" si="0"/>
        <v>606978</v>
      </c>
    </row>
    <row r="93" spans="1:154">
      <c r="A93" s="20">
        <v>36554</v>
      </c>
      <c r="B93" s="14">
        <f>VLOOKUP($A93,[1]Data!$A$1:$AG$15000,9,0)</f>
        <v>150088</v>
      </c>
      <c r="C93" s="14">
        <f>VLOOKUP($A93,[1]Data!$A$1:$AG$15000,10,0)</f>
        <v>282831</v>
      </c>
      <c r="D93" s="14">
        <f>VLOOKUP($A93,[1]Data!$A$1:$AG$15000,11,0)</f>
        <v>579667</v>
      </c>
      <c r="E93" s="14">
        <f>VLOOKUP($A93,[1]Data!$A$1:$AG$15000,12,0)</f>
        <v>524452</v>
      </c>
      <c r="F93" s="14">
        <f>VLOOKUP($A93,[2]Data!$A$1:$AF$15000,4,0)</f>
        <v>536278</v>
      </c>
      <c r="G93" s="14">
        <f>VLOOKUP($A93,[2]Data!$A$1:$AF$15000,2,0)</f>
        <v>20000</v>
      </c>
      <c r="H93" s="14">
        <f>VLOOKUP($A93,[2]Data!$A$1:$AF$15000,3,0)</f>
        <v>35730</v>
      </c>
      <c r="I93" s="14">
        <f>VLOOKUP($A93,[2]Data!$A$1:$AF$15000,6,0)</f>
        <v>24105</v>
      </c>
      <c r="J93" s="14">
        <f>VLOOKUP($A93,[3]Data!$A$1:$K$15000,4,0)*$A$2</f>
        <v>1685200</v>
      </c>
      <c r="K93" s="14">
        <f>VLOOKUP($A93,[3]Data!$A$1:$K$15000,6,0)*$A$2</f>
        <v>84700</v>
      </c>
      <c r="R93" s="14">
        <f>VLOOKUP($A93,[1]Data!$A$1:$AH$15000,4,0)</f>
        <v>2651231</v>
      </c>
      <c r="T93" s="14">
        <f>VLOOKUP($A93,[2]Data!$A$1:$AH$15000,34,0)</f>
        <v>788861</v>
      </c>
      <c r="V93" s="14">
        <f>VLOOKUP($A93,[2]Data!$A$1:$AH$15000,8,0)</f>
        <v>26179</v>
      </c>
      <c r="W93" s="14">
        <f>VLOOKUP($A93,[4]Data!$A$1:$AH$15000,19,0)</f>
        <v>45206</v>
      </c>
      <c r="X93" s="14">
        <f>VLOOKUP($A93,[2]Data!$A$1:$AH$15000,17,0)</f>
        <v>147685</v>
      </c>
      <c r="Y93" s="14">
        <f>VLOOKUP($A93,[1]Data!$A$1:$AH$15000,17,0)</f>
        <v>335328</v>
      </c>
      <c r="Z93" s="14">
        <f>VLOOKUP($A93,[2]Data!$A$1:$AH$15000,11,0)</f>
        <v>325679</v>
      </c>
      <c r="AA93" s="14">
        <f>VLOOKUP($A93,[1]Data!$A$1:$AH$15000,21,0)</f>
        <v>269341</v>
      </c>
      <c r="AB93" s="14">
        <f>VLOOKUP($A93,[2]Data!$A$1:$AH$15000,15,0)</f>
        <v>63482</v>
      </c>
      <c r="AC93" s="14">
        <f>VLOOKUP($A93,[1]Data!$A$1:$AH$15000,18,0)</f>
        <v>158231</v>
      </c>
      <c r="AD93" s="14">
        <f>VLOOKUP($A93,[2]Data!$A$1:$AH$15000,18,0)</f>
        <v>91976</v>
      </c>
      <c r="AE93" s="14">
        <f>VLOOKUP($A93,[1]Data!$A$1:$AH$15000,19,0)</f>
        <v>11738</v>
      </c>
      <c r="AF93" s="14">
        <f>VLOOKUP($A93,[2]Data!$A$1:$AH$15000,16,0)</f>
        <v>106409</v>
      </c>
      <c r="AG93" s="14">
        <f>VLOOKUP($A93,[1]Data!$A$1:$AH$15000,20,0)</f>
        <v>111451</v>
      </c>
      <c r="AH93" s="14">
        <f>VLOOKUP($A93,[2]Data!$A$1:$AH$15000,9,0)</f>
        <v>164854</v>
      </c>
      <c r="AI93" s="14">
        <f>VLOOKUP($A93,[1]Data!$A$1:$AH$15000,22,0)</f>
        <v>340439</v>
      </c>
      <c r="AJ93" s="14">
        <f>VLOOKUP($A93,[2]Data!$A$1:$AH$15000,10,0)</f>
        <v>75751</v>
      </c>
      <c r="AK93" s="14">
        <f>VLOOKUP($A93,[1]Data!$A$1:$AH$15000,23,0)</f>
        <v>51075</v>
      </c>
      <c r="AL93" s="14">
        <f>VLOOKUP($A93,[1]Data!$A$1:$AH$15000,24,0)</f>
        <v>874178</v>
      </c>
      <c r="AM93" s="14">
        <f>VLOOKUP($A93,[4]Data!$A$1:$R$15000,9,0)</f>
        <v>101862</v>
      </c>
      <c r="BA93" s="14">
        <f>VLOOKUP($A93,[1]Data!$A$1:$AH$15000,2,0)</f>
        <v>222723</v>
      </c>
      <c r="BC93" s="14">
        <f>VLOOKUP($A93,[2]Data!$A$1:$AH$15000,20,0)</f>
        <v>0</v>
      </c>
      <c r="BD93" s="14">
        <f>VLOOKUP($A93,[2]Data!$A$1:$AH$15000,21,0)</f>
        <v>34923</v>
      </c>
      <c r="BE93" s="14">
        <f>VLOOKUP($A93,[2]Data!$A$1:$AH$15000,22,0)</f>
        <v>0</v>
      </c>
      <c r="BF93" s="14">
        <f>VLOOKUP($A93,[2]Data!$A$1:$AH$15000,19,0)</f>
        <v>387</v>
      </c>
      <c r="BG93" s="14">
        <f t="shared" si="1"/>
        <v>35310</v>
      </c>
      <c r="BH93" s="14">
        <f>VLOOKUP($A93,[1]Data!$A$1:$AH$15000,3,0)</f>
        <v>295936</v>
      </c>
      <c r="BI93" s="14">
        <f>VLOOKUP($A93,[1]Data!$A$1:$AH$15000,7,0)</f>
        <v>676621</v>
      </c>
      <c r="BJ93" s="14">
        <f>VLOOKUP($A93,[1]Data!$A$1:$AH$15000,8,0)</f>
        <v>109321</v>
      </c>
      <c r="BR93" s="14">
        <f>VLOOKUP($A93,[1]Data!$A$1:$AH$15000,13,0)</f>
        <v>144688</v>
      </c>
      <c r="BS93" s="14">
        <f>VLOOKUP($A93,[1]Data!$A$1:$AH$15000,14,0)</f>
        <v>87742</v>
      </c>
      <c r="BT93" s="14">
        <f>VLOOKUP($A93,[1]Data!$A$1:$AH$15000,15,0)</f>
        <v>132107</v>
      </c>
      <c r="BU93" s="14">
        <f>VLOOKUP($A93,[1]Data!$A$1:$AH$15000,16,0)</f>
        <v>176711</v>
      </c>
      <c r="BV93" s="14">
        <f t="shared" si="2"/>
        <v>541248</v>
      </c>
      <c r="BW93" s="14">
        <f>VLOOKUP($A93,[2]Data!$A$1:$AH$15000,26,0)</f>
        <v>121000</v>
      </c>
      <c r="BX93" s="14">
        <f>VLOOKUP($A93,[2]Data!$A$1:$AH$15000,28,0)</f>
        <v>115940</v>
      </c>
      <c r="BY93" s="14">
        <f>VLOOKUP($A93,[2]Data!$A$1:$AH$15000,24,0)</f>
        <v>10000</v>
      </c>
      <c r="BZ93" s="14">
        <f>VLOOKUP($A93,[2]Data!$A$1:$AH$15000,25,0)</f>
        <v>75338</v>
      </c>
      <c r="CA93" s="14">
        <f>VLOOKUP($A93,[2]Data!$A$1:$AH$15000,30,0)</f>
        <v>90710</v>
      </c>
      <c r="CB93" s="14">
        <f>VLOOKUP($A93,[2]Data!$A$1:$AH$15000,29,0)</f>
        <v>111932</v>
      </c>
      <c r="CC93" s="14">
        <f t="shared" si="3"/>
        <v>524920</v>
      </c>
      <c r="CD93" s="52">
        <f>VLOOKUP($A93,[4]Data!$A$1:$R$15000,2,0)</f>
        <v>915773</v>
      </c>
      <c r="CE93" s="14">
        <f>VLOOKUP($A93,[3]Data!$A$1:$K$15000,3,0)*$A$2</f>
        <v>2517700</v>
      </c>
      <c r="CF93" s="14">
        <f>VLOOKUP($A93,[3]Data!$A$1:$K$15000,7,0)*$A$2</f>
        <v>0</v>
      </c>
      <c r="CG93" s="14">
        <f>VLOOKUP($A93,[3]Data!$A$1:$K$15000,8,0)*$A$2</f>
        <v>83300</v>
      </c>
      <c r="CH93" s="14">
        <f>VLOOKUP($A93,[3]Data!$A$1:$K$15000,2,0)*$A$2</f>
        <v>40300</v>
      </c>
      <c r="CJ93" s="14">
        <f>VLOOKUP($A93,[4]Data!$A$1:$R$15000,18,0)</f>
        <v>63726</v>
      </c>
      <c r="CK93" s="14">
        <f>VLOOKUP($A93,[4]Data!$A$1:$R$15000,3,0)</f>
        <v>325464</v>
      </c>
      <c r="CL93" s="14">
        <f>VLOOKUP($A93,[4]Data!$A$1:$R$15000,4,0)</f>
        <v>6797</v>
      </c>
      <c r="CM93" s="14">
        <f>VLOOKUP($A93,[3]Data!$A$1:$K$15000,10,0)*$A$2</f>
        <v>316700</v>
      </c>
      <c r="CN93" s="52">
        <f>VLOOKUP($A93,[1]Data!$A$1:$AN$15000,34,0)</f>
        <v>121855</v>
      </c>
      <c r="CO93" s="52">
        <f>VLOOKUP($A93,[1]Data!$A$1:$AN$15000,35,0)</f>
        <v>522952</v>
      </c>
      <c r="CP93" s="52">
        <f>VLOOKUP($A93,[1]Data!$A$1:$AN$15000,36,0)</f>
        <v>669034</v>
      </c>
      <c r="CQ93" s="52">
        <f>VLOOKUP($A93,[1]Data!$A$1:$AN$15000,37,0)</f>
        <v>193294</v>
      </c>
      <c r="CR93" s="52">
        <f>VLOOKUP($A93,[1]Data!$A$1:$AN$15000,38,0)</f>
        <v>22397</v>
      </c>
      <c r="CS93" s="52">
        <f>VLOOKUP($A93,[1]Data!$A$1:$AN$15000,39,0)</f>
        <v>0</v>
      </c>
      <c r="CT93" s="52">
        <f>VLOOKUP($A93,[1]Data!$A$1:$AN$15000,40,0)</f>
        <v>200639</v>
      </c>
      <c r="CU93" s="52">
        <f>VLOOKUP($A93,[1]Data!$A$1:$BA$15000,41,0)</f>
        <v>0</v>
      </c>
      <c r="CV93" s="52">
        <f>VLOOKUP($A93,[1]Data!$A$1:$BA$15000,42,0)</f>
        <v>0</v>
      </c>
      <c r="CW93" s="52">
        <f>VLOOKUP($A93,[1]Data!$A$1:$BA$15000,43,0)</f>
        <v>16347</v>
      </c>
      <c r="CX93" s="52">
        <f>VLOOKUP($A93,[1]Data!$A$1:$BA$15000,44,0)</f>
        <v>34207</v>
      </c>
      <c r="CY93" s="52">
        <f>VLOOKUP($A93,[1]Data!$A$1:$BA$15000,45,0)</f>
        <v>53141</v>
      </c>
      <c r="CZ93" s="52">
        <f>VLOOKUP($A93,[1]Data!$A$1:$BA$15000,46,0)</f>
        <v>9776</v>
      </c>
      <c r="DA93" s="52">
        <f>VLOOKUP($A93,[1]Data!$A$1:$BA$15000,47,0)</f>
        <v>67559</v>
      </c>
      <c r="DB93" s="52">
        <f>VLOOKUP($A93,[1]Data!$A$1:$BA$15000,48,0)</f>
        <v>160972</v>
      </c>
      <c r="DC93" s="52">
        <f>VLOOKUP($A93,[1]Data!$A$1:$BA$15000,53,0)</f>
        <v>-34922</v>
      </c>
      <c r="DD93" s="52">
        <f>VLOOKUP($A93,[4]Data!$A$1:$Z$15000,20,0)</f>
        <v>23184</v>
      </c>
      <c r="DE93" s="52">
        <f>VLOOKUP($A93,[4]Data!$A$1:$Z$15000,25,0)</f>
        <v>5181</v>
      </c>
      <c r="DF93" s="52">
        <f>VLOOKUP($A93,[4]Data!$A$1:$Z$15000,26,0)</f>
        <v>9916</v>
      </c>
      <c r="DG93" s="52">
        <f>VLOOKUP($A93,[4]Data!$A$1:$Z$15000,21,0)</f>
        <v>16143</v>
      </c>
      <c r="DH93" s="52">
        <f>VLOOKUP($A93,[4]Data!$A$1:$Z$15000,24,0)</f>
        <v>149719</v>
      </c>
      <c r="DI93" s="52">
        <f>VLOOKUP($A93,[7]Data!$A$1:$M$15000,4,0)</f>
        <v>480244</v>
      </c>
      <c r="DJ93" s="52">
        <f>VLOOKUP($A93,[7]Data!$A$1:$M$15000,12,0)</f>
        <v>19880</v>
      </c>
      <c r="DK93" s="52">
        <f>VLOOKUP($A93,[7]Data!$A$1:$M$15000,11,0)</f>
        <v>145173</v>
      </c>
      <c r="DL93" s="52">
        <f>VLOOKUP($A93,[7]Data!$A$1:$M$15000,5,0)</f>
        <v>139702</v>
      </c>
      <c r="DM93" s="52">
        <f>VLOOKUP($A93,[7]Data!$A$1:$M$15000,8,0)</f>
        <v>168664</v>
      </c>
      <c r="DN93" s="52">
        <f>VLOOKUP($A93,[7]Data!$A$1:$M$15000,6,0)</f>
        <v>7191</v>
      </c>
      <c r="DO93" s="52">
        <f>VLOOKUP($A93,[7]Data!$A$1:$M$15000,7,0)</f>
        <v>62012</v>
      </c>
      <c r="DP93" s="52">
        <f>VLOOKUP($A93,[7]Data!$A$1:$M$15000,9,0)</f>
        <v>10886</v>
      </c>
      <c r="DQ93" s="52">
        <f>VLOOKUP($A93,[7]Data!$A$1:$M$15000,3,0)</f>
        <v>0</v>
      </c>
      <c r="DR93" s="52">
        <f>VLOOKUP($A93,[7]Data!$A$1:$M$15000,10,0)</f>
        <v>193527</v>
      </c>
      <c r="DS93" s="52">
        <f>VLOOKUP($A93,[7]Data!$A$1:$M$15000,2,0)</f>
        <v>20108</v>
      </c>
      <c r="DT93" s="52">
        <f>VLOOKUP($A93,[7]Data!$A$1:$M$15000,13,0)</f>
        <v>0</v>
      </c>
      <c r="DU93" s="52">
        <f>VLOOKUP($A93,[8]data!$A$1:$M$15000,2,0)</f>
        <v>131100</v>
      </c>
      <c r="DV93" s="52">
        <f>VLOOKUP($A93,[8]data!$A$1:$M$15000,3,0)</f>
        <v>143213</v>
      </c>
      <c r="DW93" s="52">
        <f>VLOOKUP($A93,[8]data!$A$1:$M$15000,4,0)</f>
        <v>174650</v>
      </c>
      <c r="DX93" s="52">
        <f>VLOOKUP($A93,[8]data!$A$1:$M$15000,5,0)</f>
        <v>9880</v>
      </c>
      <c r="DY93" s="52">
        <f>VLOOKUP($A93,[8]data!$A$1:$M$15000,6,0)</f>
        <v>103041</v>
      </c>
      <c r="DZ93" s="52">
        <f>VLOOKUP($A93,[8]data!$A$1:$M$15000,7,0)</f>
        <v>126954</v>
      </c>
      <c r="EA93" s="52">
        <f>VLOOKUP($A93,[8]data!$A$1:$M$15000,8,0)</f>
        <v>73045</v>
      </c>
      <c r="EB93" s="52">
        <f>VLOOKUP($A93,[8]data!$A$1:$M$15000,9,0)</f>
        <v>417692</v>
      </c>
      <c r="EC93" s="52">
        <f>VLOOKUP($A93,[8]data!$A$1:$M$15000,10,0)</f>
        <v>0</v>
      </c>
      <c r="ED93" s="52">
        <f>VLOOKUP($A93,[8]data!$A$1:$Q$15000,11,0)</f>
        <v>6513</v>
      </c>
      <c r="EE93" s="52">
        <f>VLOOKUP($A93,[8]data!$A$1:$Q$15000,12,0)</f>
        <v>267316</v>
      </c>
      <c r="EF93" s="52">
        <f>VLOOKUP($A93,[8]data!$A$1:$Q$15000,13,0)</f>
        <v>135000</v>
      </c>
      <c r="EG93" s="52">
        <f>VLOOKUP($A93,[8]data!$A$1:$Q$15000,14,0)</f>
        <v>23700</v>
      </c>
      <c r="EH93" s="52">
        <f>VLOOKUP($A93,[8]data!$A$1:$Q$15000,15,0)</f>
        <v>107000</v>
      </c>
      <c r="EI93" s="52">
        <f>VLOOKUP($A93,[8]data!$A$1:$Q$15000,17,0)</f>
        <v>3918</v>
      </c>
      <c r="EJ93" s="52">
        <f>VLOOKUP($A93,[8]data!$A$1:$Q$15000,16,0)</f>
        <v>97513</v>
      </c>
      <c r="EK93" s="52">
        <f>VLOOKUP($A93,[9]data!$A$1:$Q$15000,3,0)</f>
        <v>270000</v>
      </c>
      <c r="EL93" s="52">
        <f>VLOOKUP($A93,[9]data!$A$1:$Q$15000,4,0)</f>
        <v>56000</v>
      </c>
      <c r="EM93" s="52">
        <f>VLOOKUP($A93,[9]data!$A$1:$Q$15000,2,0)</f>
        <v>33000</v>
      </c>
      <c r="EN93" s="52">
        <f>VLOOKUP($A93,[9]data!$A$1:$Q$15000,11,0)</f>
        <v>133000</v>
      </c>
      <c r="EO93" s="52">
        <f>VLOOKUP($A93,[9]data!$A$1:$Q$15000,12,0)</f>
        <v>18000</v>
      </c>
      <c r="ES93" s="52">
        <f>VLOOKUP($A93,[9]data!$A$1:$Q$15000,14,0)</f>
        <v>90000</v>
      </c>
      <c r="ET93" s="52">
        <f>VLOOKUP($A93,[9]data!$A$1:$Q$15000,13,0)</f>
        <v>0</v>
      </c>
      <c r="EU93" s="89">
        <f>VLOOKUP($A93,[4]Data!$A$1:$I$15000,8,0)</f>
        <v>108106</v>
      </c>
      <c r="EV93" s="1">
        <f>VLOOKUP($A93,[1]Data!$A$1:$BG$15000,59,0)</f>
        <v>0</v>
      </c>
      <c r="EW93" s="14">
        <f t="shared" si="0"/>
        <v>567300</v>
      </c>
    </row>
    <row r="94" spans="1:154">
      <c r="A94" s="20">
        <v>36555</v>
      </c>
      <c r="B94" s="14">
        <f>VLOOKUP($A94,[1]Data!$A$1:$AG$15000,9,0)</f>
        <v>150088</v>
      </c>
      <c r="C94" s="14">
        <f>VLOOKUP($A94,[1]Data!$A$1:$AG$15000,10,0)</f>
        <v>289018</v>
      </c>
      <c r="D94" s="14">
        <f>VLOOKUP($A94,[1]Data!$A$1:$AG$15000,11,0)</f>
        <v>564174</v>
      </c>
      <c r="E94" s="14">
        <f>VLOOKUP($A94,[1]Data!$A$1:$AG$15000,12,0)</f>
        <v>505135</v>
      </c>
      <c r="F94" s="14">
        <f>VLOOKUP($A94,[2]Data!$A$1:$AF$15000,4,0)</f>
        <v>536278</v>
      </c>
      <c r="G94" s="14">
        <f>VLOOKUP($A94,[2]Data!$A$1:$AF$15000,2,0)</f>
        <v>20000</v>
      </c>
      <c r="H94" s="14">
        <f>VLOOKUP($A94,[2]Data!$A$1:$AF$15000,3,0)</f>
        <v>35730</v>
      </c>
      <c r="I94" s="14">
        <f>VLOOKUP($A94,[2]Data!$A$1:$AF$15000,6,0)</f>
        <v>23808</v>
      </c>
      <c r="J94" s="14">
        <f>VLOOKUP($A94,[3]Data!$A$1:$K$15000,4,0)*$A$2</f>
        <v>1683400</v>
      </c>
      <c r="K94" s="14">
        <f>VLOOKUP($A94,[3]Data!$A$1:$K$15000,6,0)*$A$2</f>
        <v>85200</v>
      </c>
      <c r="R94" s="14">
        <f>VLOOKUP($A94,[1]Data!$A$1:$AH$15000,4,0)</f>
        <v>2622415</v>
      </c>
      <c r="T94" s="14">
        <f>VLOOKUP($A94,[2]Data!$A$1:$AH$15000,34,0)</f>
        <v>787136</v>
      </c>
      <c r="V94" s="14">
        <f>VLOOKUP($A94,[2]Data!$A$1:$AH$15000,8,0)</f>
        <v>26179</v>
      </c>
      <c r="W94" s="14">
        <f>VLOOKUP($A94,[4]Data!$A$1:$AH$15000,19,0)</f>
        <v>35290</v>
      </c>
      <c r="X94" s="14">
        <f>VLOOKUP($A94,[2]Data!$A$1:$AH$15000,17,0)</f>
        <v>153907</v>
      </c>
      <c r="Y94" s="14">
        <f>VLOOKUP($A94,[1]Data!$A$1:$AH$15000,17,0)</f>
        <v>337546</v>
      </c>
      <c r="Z94" s="14">
        <f>VLOOKUP($A94,[2]Data!$A$1:$AH$15000,11,0)</f>
        <v>322972</v>
      </c>
      <c r="AA94" s="14">
        <f>VLOOKUP($A94,[1]Data!$A$1:$AH$15000,21,0)</f>
        <v>269444</v>
      </c>
      <c r="AB94" s="14">
        <f>VLOOKUP($A94,[2]Data!$A$1:$AH$15000,15,0)</f>
        <v>63482</v>
      </c>
      <c r="AC94" s="14">
        <f>VLOOKUP($A94,[1]Data!$A$1:$AH$15000,18,0)</f>
        <v>157235</v>
      </c>
      <c r="AD94" s="14">
        <f>VLOOKUP($A94,[2]Data!$A$1:$AH$15000,18,0)</f>
        <v>91976</v>
      </c>
      <c r="AE94" s="14">
        <f>VLOOKUP($A94,[1]Data!$A$1:$AH$15000,19,0)</f>
        <v>11738</v>
      </c>
      <c r="AF94" s="14">
        <f>VLOOKUP($A94,[2]Data!$A$1:$AH$15000,16,0)</f>
        <v>106961</v>
      </c>
      <c r="AG94" s="14">
        <f>VLOOKUP($A94,[1]Data!$A$1:$AH$15000,20,0)</f>
        <v>100561</v>
      </c>
      <c r="AH94" s="14">
        <f>VLOOKUP($A94,[2]Data!$A$1:$AH$15000,9,0)</f>
        <v>176473</v>
      </c>
      <c r="AI94" s="14">
        <f>VLOOKUP($A94,[1]Data!$A$1:$AH$15000,22,0)</f>
        <v>322563</v>
      </c>
      <c r="AJ94" s="14">
        <f>VLOOKUP($A94,[2]Data!$A$1:$AH$15000,10,0)</f>
        <v>75751</v>
      </c>
      <c r="AK94" s="14">
        <f>VLOOKUP($A94,[1]Data!$A$1:$AH$15000,23,0)</f>
        <v>52586</v>
      </c>
      <c r="AL94" s="14">
        <f>VLOOKUP($A94,[1]Data!$A$1:$AH$15000,24,0)</f>
        <v>865872</v>
      </c>
      <c r="AM94" s="14">
        <f>VLOOKUP($A94,[4]Data!$A$1:$R$15000,9,0)</f>
        <v>117669</v>
      </c>
      <c r="BA94" s="14">
        <f>VLOOKUP($A94,[1]Data!$A$1:$AH$15000,2,0)</f>
        <v>223460</v>
      </c>
      <c r="BC94" s="14">
        <f>VLOOKUP($A94,[2]Data!$A$1:$AH$15000,20,0)</f>
        <v>0</v>
      </c>
      <c r="BD94" s="14">
        <f>VLOOKUP($A94,[2]Data!$A$1:$AH$15000,21,0)</f>
        <v>34923</v>
      </c>
      <c r="BE94" s="14">
        <f>VLOOKUP($A94,[2]Data!$A$1:$AH$15000,22,0)</f>
        <v>0</v>
      </c>
      <c r="BF94" s="14">
        <f>VLOOKUP($A94,[2]Data!$A$1:$AH$15000,19,0)</f>
        <v>387</v>
      </c>
      <c r="BG94" s="14">
        <f t="shared" si="1"/>
        <v>35310</v>
      </c>
      <c r="BH94" s="14">
        <f>VLOOKUP($A94,[1]Data!$A$1:$AH$15000,3,0)</f>
        <v>304728</v>
      </c>
      <c r="BI94" s="14">
        <f>VLOOKUP($A94,[1]Data!$A$1:$AH$15000,7,0)</f>
        <v>693628</v>
      </c>
      <c r="BJ94" s="14">
        <f>VLOOKUP($A94,[1]Data!$A$1:$AH$15000,8,0)</f>
        <v>89178</v>
      </c>
      <c r="BR94" s="14">
        <f>VLOOKUP($A94,[1]Data!$A$1:$AH$15000,13,0)</f>
        <v>144900</v>
      </c>
      <c r="BS94" s="14">
        <f>VLOOKUP($A94,[1]Data!$A$1:$AH$15000,14,0)</f>
        <v>87742</v>
      </c>
      <c r="BT94" s="14">
        <f>VLOOKUP($A94,[1]Data!$A$1:$AH$15000,15,0)</f>
        <v>115028</v>
      </c>
      <c r="BU94" s="14">
        <f>VLOOKUP($A94,[1]Data!$A$1:$AH$15000,16,0)</f>
        <v>173228</v>
      </c>
      <c r="BV94" s="14">
        <f t="shared" si="2"/>
        <v>520898</v>
      </c>
      <c r="BW94" s="14">
        <f>VLOOKUP($A94,[2]Data!$A$1:$AH$15000,26,0)</f>
        <v>121000</v>
      </c>
      <c r="BX94" s="14">
        <f>VLOOKUP($A94,[2]Data!$A$1:$AH$15000,28,0)</f>
        <v>115940</v>
      </c>
      <c r="BY94" s="14">
        <f>VLOOKUP($A94,[2]Data!$A$1:$AH$15000,24,0)</f>
        <v>10000</v>
      </c>
      <c r="BZ94" s="14">
        <f>VLOOKUP($A94,[2]Data!$A$1:$AH$15000,25,0)</f>
        <v>75338</v>
      </c>
      <c r="CA94" s="14">
        <f>VLOOKUP($A94,[2]Data!$A$1:$AH$15000,30,0)</f>
        <v>90710</v>
      </c>
      <c r="CB94" s="14">
        <f>VLOOKUP($A94,[2]Data!$A$1:$AH$15000,29,0)</f>
        <v>111932</v>
      </c>
      <c r="CC94" s="14">
        <f t="shared" si="3"/>
        <v>524920</v>
      </c>
      <c r="CD94" s="52">
        <f>VLOOKUP($A94,[4]Data!$A$1:$R$15000,2,0)</f>
        <v>920957</v>
      </c>
      <c r="CE94" s="14">
        <f>VLOOKUP($A94,[3]Data!$A$1:$K$15000,3,0)*$A$2</f>
        <v>2517300</v>
      </c>
      <c r="CF94" s="14">
        <f>VLOOKUP($A94,[3]Data!$A$1:$K$15000,7,0)*$A$2</f>
        <v>14800</v>
      </c>
      <c r="CG94" s="14">
        <f>VLOOKUP($A94,[3]Data!$A$1:$K$15000,8,0)*$A$2</f>
        <v>83300</v>
      </c>
      <c r="CH94" s="14">
        <f>VLOOKUP($A94,[3]Data!$A$1:$K$15000,2,0)*$A$2</f>
        <v>37400</v>
      </c>
      <c r="CJ94" s="14">
        <f>VLOOKUP($A94,[4]Data!$A$1:$R$15000,18,0)</f>
        <v>63726</v>
      </c>
      <c r="CK94" s="14">
        <f>VLOOKUP($A94,[4]Data!$A$1:$R$15000,3,0)</f>
        <v>381300</v>
      </c>
      <c r="CL94" s="14">
        <f>VLOOKUP($A94,[4]Data!$A$1:$R$15000,4,0)</f>
        <v>6797</v>
      </c>
      <c r="CM94" s="14">
        <f>VLOOKUP($A94,[3]Data!$A$1:$K$15000,10,0)*$A$2</f>
        <v>321200</v>
      </c>
      <c r="CN94" s="52">
        <f>VLOOKUP($A94,[1]Data!$A$1:$AN$15000,34,0)</f>
        <v>122589</v>
      </c>
      <c r="CO94" s="52">
        <f>VLOOKUP($A94,[1]Data!$A$1:$AN$15000,35,0)</f>
        <v>527866</v>
      </c>
      <c r="CP94" s="52">
        <f>VLOOKUP($A94,[1]Data!$A$1:$AN$15000,36,0)</f>
        <v>663329</v>
      </c>
      <c r="CQ94" s="52">
        <f>VLOOKUP($A94,[1]Data!$A$1:$AN$15000,37,0)</f>
        <v>193458</v>
      </c>
      <c r="CR94" s="52">
        <f>VLOOKUP($A94,[1]Data!$A$1:$AN$15000,38,0)</f>
        <v>22580</v>
      </c>
      <c r="CS94" s="52">
        <f>VLOOKUP($A94,[1]Data!$A$1:$AN$15000,39,0)</f>
        <v>0</v>
      </c>
      <c r="CT94" s="52">
        <f>VLOOKUP($A94,[1]Data!$A$1:$AN$15000,40,0)</f>
        <v>200342</v>
      </c>
      <c r="CU94" s="52">
        <f>VLOOKUP($A94,[1]Data!$A$1:$BA$15000,41,0)</f>
        <v>0</v>
      </c>
      <c r="CV94" s="52">
        <f>VLOOKUP($A94,[1]Data!$A$1:$BA$15000,42,0)</f>
        <v>0</v>
      </c>
      <c r="CW94" s="52">
        <f>VLOOKUP($A94,[1]Data!$A$1:$BA$15000,43,0)</f>
        <v>16347</v>
      </c>
      <c r="CX94" s="52">
        <f>VLOOKUP($A94,[1]Data!$A$1:$BA$15000,44,0)</f>
        <v>34190</v>
      </c>
      <c r="CY94" s="52">
        <f>VLOOKUP($A94,[1]Data!$A$1:$BA$15000,45,0)</f>
        <v>53141</v>
      </c>
      <c r="CZ94" s="52">
        <f>VLOOKUP($A94,[1]Data!$A$1:$BA$15000,46,0)</f>
        <v>9776</v>
      </c>
      <c r="DA94" s="52">
        <f>VLOOKUP($A94,[1]Data!$A$1:$BA$15000,47,0)</f>
        <v>67559</v>
      </c>
      <c r="DB94" s="52">
        <f>VLOOKUP($A94,[1]Data!$A$1:$BA$15000,48,0)</f>
        <v>161700</v>
      </c>
      <c r="DC94" s="52">
        <f>VLOOKUP($A94,[1]Data!$A$1:$BA$15000,53,0)</f>
        <v>-34922</v>
      </c>
      <c r="DD94" s="52">
        <f>VLOOKUP($A94,[4]Data!$A$1:$Z$15000,20,0)</f>
        <v>28732</v>
      </c>
      <c r="DE94" s="52">
        <f>VLOOKUP($A94,[4]Data!$A$1:$Z$15000,25,0)</f>
        <v>5255</v>
      </c>
      <c r="DF94" s="52">
        <f>VLOOKUP($A94,[4]Data!$A$1:$Z$15000,26,0)</f>
        <v>0</v>
      </c>
      <c r="DG94" s="52">
        <f>VLOOKUP($A94,[4]Data!$A$1:$Z$15000,21,0)</f>
        <v>14614</v>
      </c>
      <c r="DH94" s="52">
        <f>VLOOKUP($A94,[4]Data!$A$1:$Z$15000,24,0)</f>
        <v>148955</v>
      </c>
      <c r="DI94" s="52">
        <f>VLOOKUP($A94,[7]Data!$A$1:$M$15000,4,0)</f>
        <v>496897</v>
      </c>
      <c r="DJ94" s="52">
        <f>VLOOKUP($A94,[7]Data!$A$1:$M$15000,12,0)</f>
        <v>19880</v>
      </c>
      <c r="DK94" s="52">
        <f>VLOOKUP($A94,[7]Data!$A$1:$M$15000,11,0)</f>
        <v>145173</v>
      </c>
      <c r="DL94" s="52">
        <f>VLOOKUP($A94,[7]Data!$A$1:$M$15000,5,0)</f>
        <v>139447</v>
      </c>
      <c r="DM94" s="52">
        <f>VLOOKUP($A94,[7]Data!$A$1:$M$15000,8,0)</f>
        <v>197912</v>
      </c>
      <c r="DN94" s="52">
        <f>VLOOKUP($A94,[7]Data!$A$1:$M$15000,6,0)</f>
        <v>7170</v>
      </c>
      <c r="DO94" s="52">
        <f>VLOOKUP($A94,[7]Data!$A$1:$M$15000,7,0)</f>
        <v>61840</v>
      </c>
      <c r="DP94" s="52">
        <f>VLOOKUP($A94,[7]Data!$A$1:$M$15000,9,0)</f>
        <v>10896</v>
      </c>
      <c r="DQ94" s="52">
        <f>VLOOKUP($A94,[7]Data!$A$1:$M$15000,3,0)</f>
        <v>0</v>
      </c>
      <c r="DR94" s="52">
        <f>VLOOKUP($A94,[7]Data!$A$1:$M$15000,10,0)</f>
        <v>195855</v>
      </c>
      <c r="DS94" s="52">
        <f>VLOOKUP($A94,[7]Data!$A$1:$M$15000,2,0)</f>
        <v>20050</v>
      </c>
      <c r="DT94" s="52">
        <f>VLOOKUP($A94,[7]Data!$A$1:$M$15000,13,0)</f>
        <v>0</v>
      </c>
      <c r="DU94" s="52">
        <f>VLOOKUP($A94,[8]data!$A$1:$M$15000,2,0)</f>
        <v>131100</v>
      </c>
      <c r="DV94" s="52">
        <f>VLOOKUP($A94,[8]data!$A$1:$M$15000,3,0)</f>
        <v>143213</v>
      </c>
      <c r="DW94" s="52">
        <f>VLOOKUP($A94,[8]data!$A$1:$M$15000,4,0)</f>
        <v>174900</v>
      </c>
      <c r="DX94" s="52">
        <f>VLOOKUP($A94,[8]data!$A$1:$M$15000,5,0)</f>
        <v>9880</v>
      </c>
      <c r="DY94" s="52">
        <f>VLOOKUP($A94,[8]data!$A$1:$M$15000,6,0)</f>
        <v>103041</v>
      </c>
      <c r="DZ94" s="52">
        <f>VLOOKUP($A94,[8]data!$A$1:$M$15000,7,0)</f>
        <v>126228</v>
      </c>
      <c r="EA94" s="52">
        <f>VLOOKUP($A94,[8]data!$A$1:$M$15000,8,0)</f>
        <v>73045</v>
      </c>
      <c r="EB94" s="52">
        <f>VLOOKUP($A94,[8]data!$A$1:$M$15000,9,0)</f>
        <v>415917</v>
      </c>
      <c r="EC94" s="52">
        <f>VLOOKUP($A94,[8]data!$A$1:$M$15000,10,0)</f>
        <v>0</v>
      </c>
      <c r="ED94" s="52">
        <f>VLOOKUP($A94,[8]data!$A$1:$Q$15000,11,0)</f>
        <v>6513</v>
      </c>
      <c r="EE94" s="52">
        <f>VLOOKUP($A94,[8]data!$A$1:$Q$15000,12,0)</f>
        <v>267316</v>
      </c>
      <c r="EF94" s="52">
        <f>VLOOKUP($A94,[8]data!$A$1:$Q$15000,13,0)</f>
        <v>135000</v>
      </c>
      <c r="EG94" s="52">
        <f>VLOOKUP($A94,[8]data!$A$1:$Q$15000,14,0)</f>
        <v>23700</v>
      </c>
      <c r="EH94" s="52">
        <f>VLOOKUP($A94,[8]data!$A$1:$Q$15000,15,0)</f>
        <v>107000</v>
      </c>
      <c r="EI94" s="52">
        <f>VLOOKUP($A94,[8]data!$A$1:$Q$15000,17,0)</f>
        <v>6567</v>
      </c>
      <c r="EJ94" s="52">
        <f>VLOOKUP($A94,[8]data!$A$1:$Q$15000,16,0)</f>
        <v>112569</v>
      </c>
      <c r="EK94" s="52">
        <f>VLOOKUP($A94,[9]data!$A$1:$Q$15000,3,0)</f>
        <v>270000</v>
      </c>
      <c r="EL94" s="52">
        <f>VLOOKUP($A94,[9]data!$A$1:$Q$15000,4,0)</f>
        <v>56000</v>
      </c>
      <c r="EM94" s="52">
        <f>VLOOKUP($A94,[9]data!$A$1:$Q$15000,2,0)</f>
        <v>33000</v>
      </c>
      <c r="EN94" s="52">
        <f>VLOOKUP($A94,[9]data!$A$1:$Q$15000,11,0)</f>
        <v>131000</v>
      </c>
      <c r="EO94" s="52">
        <f>VLOOKUP($A94,[9]data!$A$1:$Q$15000,12,0)</f>
        <v>18000</v>
      </c>
      <c r="ES94" s="52">
        <f>VLOOKUP($A94,[9]data!$A$1:$Q$15000,14,0)</f>
        <v>91000</v>
      </c>
      <c r="ET94" s="52">
        <f>VLOOKUP($A94,[9]data!$A$1:$Q$15000,13,0)</f>
        <v>0</v>
      </c>
      <c r="EU94" s="89">
        <f>VLOOKUP($A94,[4]Data!$A$1:$I$15000,8,0)</f>
        <v>108837</v>
      </c>
      <c r="EV94" s="1">
        <f>VLOOKUP($A94,[1]Data!$A$1:$BG$15000,59,0)</f>
        <v>0</v>
      </c>
      <c r="EW94" s="14">
        <f t="shared" si="0"/>
        <v>604450</v>
      </c>
    </row>
    <row r="95" spans="1:154">
      <c r="A95" s="20">
        <v>36556</v>
      </c>
      <c r="B95" s="14">
        <f>VLOOKUP($A95,[1]Data!$A$1:$AG$15000,9,0)</f>
        <v>149939</v>
      </c>
      <c r="C95" s="14">
        <f>VLOOKUP($A95,[1]Data!$A$1:$AG$15000,10,0)</f>
        <v>288593</v>
      </c>
      <c r="D95" s="14">
        <f>VLOOKUP($A95,[1]Data!$A$1:$AG$15000,11,0)</f>
        <v>543642</v>
      </c>
      <c r="E95" s="14">
        <f>VLOOKUP($A95,[1]Data!$A$1:$AG$15000,12,0)</f>
        <v>539462</v>
      </c>
      <c r="F95" s="14">
        <f>VLOOKUP($A95,[2]Data!$A$1:$AF$15000,4,0)</f>
        <v>532663</v>
      </c>
      <c r="G95" s="14">
        <f>VLOOKUP($A95,[2]Data!$A$1:$AF$15000,2,0)</f>
        <v>20000</v>
      </c>
      <c r="H95" s="14">
        <f>VLOOKUP($A95,[2]Data!$A$1:$AF$15000,3,0)</f>
        <v>35730</v>
      </c>
      <c r="I95" s="14">
        <f>VLOOKUP($A95,[2]Data!$A$1:$AF$15000,6,0)</f>
        <v>23875</v>
      </c>
      <c r="J95" s="14">
        <f>VLOOKUP($A95,[3]Data!$A$1:$K$15000,4,0)*$A$2</f>
        <v>1684300</v>
      </c>
      <c r="K95" s="14">
        <f>VLOOKUP($A95,[3]Data!$A$1:$K$15000,6,0)*$A$2</f>
        <v>85400</v>
      </c>
      <c r="R95" s="14">
        <f>VLOOKUP($A95,[1]Data!$A$1:$AH$15000,4,0)</f>
        <v>2669160</v>
      </c>
      <c r="T95" s="14">
        <f>VLOOKUP($A95,[2]Data!$A$1:$AH$15000,34,0)</f>
        <v>772629</v>
      </c>
      <c r="V95" s="14">
        <f>VLOOKUP($A95,[2]Data!$A$1:$AH$15000,8,0)</f>
        <v>26179</v>
      </c>
      <c r="W95" s="14">
        <f>VLOOKUP($A95,[4]Data!$A$1:$AH$15000,19,0)</f>
        <v>35290</v>
      </c>
      <c r="X95" s="14">
        <f>VLOOKUP($A95,[2]Data!$A$1:$AH$15000,17,0)</f>
        <v>157837</v>
      </c>
      <c r="Y95" s="14">
        <f>VLOOKUP($A95,[1]Data!$A$1:$AH$15000,17,0)</f>
        <v>331234</v>
      </c>
      <c r="Z95" s="14">
        <f>VLOOKUP($A95,[2]Data!$A$1:$AH$15000,11,0)</f>
        <v>307969</v>
      </c>
      <c r="AA95" s="14">
        <f>VLOOKUP($A95,[1]Data!$A$1:$AH$15000,21,0)</f>
        <v>287095</v>
      </c>
      <c r="AB95" s="14">
        <f>VLOOKUP($A95,[2]Data!$A$1:$AH$15000,15,0)</f>
        <v>63482</v>
      </c>
      <c r="AC95" s="14">
        <f>VLOOKUP($A95,[1]Data!$A$1:$AH$15000,18,0)</f>
        <v>156024</v>
      </c>
      <c r="AD95" s="14">
        <f>VLOOKUP($A95,[2]Data!$A$1:$AH$15000,18,0)</f>
        <v>91976</v>
      </c>
      <c r="AE95" s="14">
        <f>VLOOKUP($A95,[1]Data!$A$1:$AH$15000,19,0)</f>
        <v>11738</v>
      </c>
      <c r="AF95" s="14">
        <f>VLOOKUP($A95,[2]Data!$A$1:$AH$15000,16,0)</f>
        <v>107160</v>
      </c>
      <c r="AG95" s="14">
        <f>VLOOKUP($A95,[1]Data!$A$1:$AH$15000,20,0)</f>
        <v>108407</v>
      </c>
      <c r="AH95" s="14">
        <f>VLOOKUP($A95,[2]Data!$A$1:$AH$15000,9,0)</f>
        <v>156672</v>
      </c>
      <c r="AI95" s="14">
        <f>VLOOKUP($A95,[1]Data!$A$1:$AH$15000,22,0)</f>
        <v>334412</v>
      </c>
      <c r="AJ95" s="14">
        <f>VLOOKUP($A95,[2]Data!$A$1:$AH$15000,10,0)</f>
        <v>75751</v>
      </c>
      <c r="AK95" s="14">
        <f>VLOOKUP($A95,[1]Data!$A$1:$AH$15000,23,0)</f>
        <v>51618</v>
      </c>
      <c r="AL95" s="14">
        <f>VLOOKUP($A95,[1]Data!$A$1:$AH$15000,24,0)</f>
        <v>866355</v>
      </c>
      <c r="AM95" s="14">
        <f>VLOOKUP($A95,[4]Data!$A$1:$R$15000,9,0)</f>
        <v>168285</v>
      </c>
      <c r="BA95" s="14">
        <f>VLOOKUP($A95,[1]Data!$A$1:$AH$15000,2,0)</f>
        <v>223195</v>
      </c>
      <c r="BC95" s="14">
        <f>VLOOKUP($A95,[2]Data!$A$1:$AH$15000,20,0)</f>
        <v>0</v>
      </c>
      <c r="BD95" s="14">
        <f>VLOOKUP($A95,[2]Data!$A$1:$AH$15000,21,0)</f>
        <v>34923</v>
      </c>
      <c r="BE95" s="14">
        <f>VLOOKUP($A95,[2]Data!$A$1:$AH$15000,22,0)</f>
        <v>0</v>
      </c>
      <c r="BF95" s="14">
        <f>VLOOKUP($A95,[2]Data!$A$1:$AH$15000,19,0)</f>
        <v>387</v>
      </c>
      <c r="BG95" s="14">
        <f t="shared" si="1"/>
        <v>35310</v>
      </c>
      <c r="BH95" s="14">
        <f>VLOOKUP($A95,[1]Data!$A$1:$AH$15000,3,0)</f>
        <v>290376</v>
      </c>
      <c r="BI95" s="14">
        <f>VLOOKUP($A95,[1]Data!$A$1:$AH$15000,7,0)</f>
        <v>774926</v>
      </c>
      <c r="BJ95" s="14">
        <f>VLOOKUP($A95,[1]Data!$A$1:$AH$15000,8,0)</f>
        <v>229480</v>
      </c>
      <c r="BR95" s="14">
        <f>VLOOKUP($A95,[1]Data!$A$1:$AH$15000,13,0)</f>
        <v>149471</v>
      </c>
      <c r="BS95" s="14">
        <f>VLOOKUP($A95,[1]Data!$A$1:$AH$15000,14,0)</f>
        <v>87742</v>
      </c>
      <c r="BT95" s="14">
        <f>VLOOKUP($A95,[1]Data!$A$1:$AH$15000,15,0)</f>
        <v>137359</v>
      </c>
      <c r="BU95" s="14">
        <f>VLOOKUP($A95,[1]Data!$A$1:$AH$15000,16,0)</f>
        <v>174132</v>
      </c>
      <c r="BV95" s="14">
        <f t="shared" si="2"/>
        <v>548704</v>
      </c>
      <c r="BW95" s="14">
        <f>VLOOKUP($A95,[2]Data!$A$1:$AH$15000,26,0)</f>
        <v>111186</v>
      </c>
      <c r="BX95" s="14">
        <f>VLOOKUP($A95,[2]Data!$A$1:$AH$15000,28,0)</f>
        <v>112326</v>
      </c>
      <c r="BY95" s="14">
        <f>VLOOKUP($A95,[2]Data!$A$1:$AH$15000,24,0)</f>
        <v>10000</v>
      </c>
      <c r="BZ95" s="14">
        <f>VLOOKUP($A95,[2]Data!$A$1:$AH$15000,25,0)</f>
        <v>74633</v>
      </c>
      <c r="CA95" s="14">
        <f>VLOOKUP($A95,[2]Data!$A$1:$AH$15000,30,0)</f>
        <v>89679</v>
      </c>
      <c r="CB95" s="14">
        <f>VLOOKUP($A95,[2]Data!$A$1:$AH$15000,29,0)</f>
        <v>111932</v>
      </c>
      <c r="CC95" s="14">
        <f t="shared" si="3"/>
        <v>509756</v>
      </c>
      <c r="CD95" s="52">
        <f>VLOOKUP($A95,[4]Data!$A$1:$R$15000,2,0)</f>
        <v>906271</v>
      </c>
      <c r="CE95" s="14">
        <f>VLOOKUP($A95,[3]Data!$A$1:$K$15000,3,0)*$A$2</f>
        <v>2517300</v>
      </c>
      <c r="CF95" s="14">
        <f>VLOOKUP($A95,[3]Data!$A$1:$K$15000,7,0)*$A$2</f>
        <v>14800</v>
      </c>
      <c r="CG95" s="14">
        <f>VLOOKUP($A95,[3]Data!$A$1:$K$15000,8,0)*$A$2</f>
        <v>83300</v>
      </c>
      <c r="CH95" s="14">
        <f>VLOOKUP($A95,[3]Data!$A$1:$K$15000,2,0)*$A$2</f>
        <v>40300</v>
      </c>
      <c r="CJ95" s="14">
        <f>VLOOKUP($A95,[4]Data!$A$1:$R$15000,18,0)</f>
        <v>53810</v>
      </c>
      <c r="CK95" s="14">
        <f>VLOOKUP($A95,[4]Data!$A$1:$R$15000,3,0)</f>
        <v>328339</v>
      </c>
      <c r="CL95" s="14">
        <f>VLOOKUP($A95,[4]Data!$A$1:$R$15000,4,0)</f>
        <v>6797</v>
      </c>
      <c r="CM95" s="14">
        <f>VLOOKUP($A95,[3]Data!$A$1:$K$15000,10,0)*$A$2</f>
        <v>319500</v>
      </c>
      <c r="CN95" s="52">
        <f>VLOOKUP($A95,[1]Data!$A$1:$AN$15000,34,0)</f>
        <v>122589</v>
      </c>
      <c r="CO95" s="52">
        <f>VLOOKUP($A95,[1]Data!$A$1:$AN$15000,35,0)</f>
        <v>524845</v>
      </c>
      <c r="CP95" s="52">
        <f>VLOOKUP($A95,[1]Data!$A$1:$AN$15000,36,0)</f>
        <v>667841</v>
      </c>
      <c r="CQ95" s="52">
        <f>VLOOKUP($A95,[1]Data!$A$1:$AN$15000,37,0)</f>
        <v>192191</v>
      </c>
      <c r="CR95" s="52">
        <f>VLOOKUP($A95,[1]Data!$A$1:$AN$15000,38,0)</f>
        <v>22580</v>
      </c>
      <c r="CS95" s="52">
        <f>VLOOKUP($A95,[1]Data!$A$1:$AN$15000,39,0)</f>
        <v>0</v>
      </c>
      <c r="CT95" s="52">
        <f>VLOOKUP($A95,[1]Data!$A$1:$AN$15000,40,0)</f>
        <v>200410</v>
      </c>
      <c r="CU95" s="52">
        <f>VLOOKUP($A95,[1]Data!$A$1:$BA$15000,41,0)</f>
        <v>0</v>
      </c>
      <c r="CV95" s="52">
        <f>VLOOKUP($A95,[1]Data!$A$1:$BA$15000,42,0)</f>
        <v>0</v>
      </c>
      <c r="CW95" s="52">
        <f>VLOOKUP($A95,[1]Data!$A$1:$BA$15000,43,0)</f>
        <v>16347</v>
      </c>
      <c r="CX95" s="52">
        <f>VLOOKUP($A95,[1]Data!$A$1:$BA$15000,44,0)</f>
        <v>32194</v>
      </c>
      <c r="CY95" s="52">
        <f>VLOOKUP($A95,[1]Data!$A$1:$BA$15000,45,0)</f>
        <v>53141</v>
      </c>
      <c r="CZ95" s="52">
        <f>VLOOKUP($A95,[1]Data!$A$1:$BA$15000,46,0)</f>
        <v>9776</v>
      </c>
      <c r="DA95" s="52">
        <f>VLOOKUP($A95,[1]Data!$A$1:$BA$15000,47,0)</f>
        <v>67559</v>
      </c>
      <c r="DB95" s="52">
        <f>VLOOKUP($A95,[1]Data!$A$1:$BA$15000,48,0)</f>
        <v>161549</v>
      </c>
      <c r="DC95" s="52">
        <f>VLOOKUP($A95,[1]Data!$A$1:$BA$15000,53,0)</f>
        <v>-34922</v>
      </c>
      <c r="DD95" s="52">
        <f>VLOOKUP($A95,[4]Data!$A$1:$Z$15000,20,0)</f>
        <v>28732</v>
      </c>
      <c r="DE95" s="52">
        <f>VLOOKUP($A95,[4]Data!$A$1:$Z$15000,25,0)</f>
        <v>21010</v>
      </c>
      <c r="DF95" s="52">
        <f>VLOOKUP($A95,[4]Data!$A$1:$Z$15000,26,0)</f>
        <v>0</v>
      </c>
      <c r="DG95" s="52">
        <f>VLOOKUP($A95,[4]Data!$A$1:$Z$15000,21,0)</f>
        <v>0</v>
      </c>
      <c r="DH95" s="52">
        <f>VLOOKUP($A95,[4]Data!$A$1:$Z$15000,24,0)</f>
        <v>158790</v>
      </c>
      <c r="DI95" s="52">
        <f>VLOOKUP($A95,[7]Data!$A$1:$M$15000,4,0)</f>
        <v>496897</v>
      </c>
      <c r="DJ95" s="52">
        <f>VLOOKUP($A95,[7]Data!$A$1:$M$15000,12,0)</f>
        <v>19880</v>
      </c>
      <c r="DK95" s="52">
        <f>VLOOKUP($A95,[7]Data!$A$1:$M$15000,11,0)</f>
        <v>145173</v>
      </c>
      <c r="DL95" s="52">
        <f>VLOOKUP($A95,[7]Data!$A$1:$M$15000,5,0)</f>
        <v>139447</v>
      </c>
      <c r="DM95" s="52">
        <f>VLOOKUP($A95,[7]Data!$A$1:$M$15000,8,0)</f>
        <v>197912</v>
      </c>
      <c r="DN95" s="52">
        <f>VLOOKUP($A95,[7]Data!$A$1:$M$15000,6,0)</f>
        <v>7170</v>
      </c>
      <c r="DO95" s="52">
        <f>VLOOKUP($A95,[7]Data!$A$1:$M$15000,7,0)</f>
        <v>61840</v>
      </c>
      <c r="DP95" s="52">
        <f>VLOOKUP($A95,[7]Data!$A$1:$M$15000,9,0)</f>
        <v>10896</v>
      </c>
      <c r="DQ95" s="52">
        <f>VLOOKUP($A95,[7]Data!$A$1:$M$15000,3,0)</f>
        <v>0</v>
      </c>
      <c r="DR95" s="52">
        <f>VLOOKUP($A95,[7]Data!$A$1:$M$15000,10,0)</f>
        <v>195855</v>
      </c>
      <c r="DS95" s="52">
        <f>VLOOKUP($A95,[7]Data!$A$1:$M$15000,2,0)</f>
        <v>20050</v>
      </c>
      <c r="DT95" s="52">
        <f>VLOOKUP($A95,[7]Data!$A$1:$M$15000,13,0)</f>
        <v>0</v>
      </c>
      <c r="DU95" s="52">
        <f>VLOOKUP($A95,[8]data!$A$1:$M$15000,2,0)</f>
        <v>131100</v>
      </c>
      <c r="DV95" s="52">
        <f>VLOOKUP($A95,[8]data!$A$1:$M$15000,3,0)</f>
        <v>143213</v>
      </c>
      <c r="DW95" s="52">
        <f>VLOOKUP($A95,[8]data!$A$1:$M$15000,4,0)</f>
        <v>174900</v>
      </c>
      <c r="DX95" s="52">
        <f>VLOOKUP($A95,[8]data!$A$1:$M$15000,5,0)</f>
        <v>9880</v>
      </c>
      <c r="DY95" s="52">
        <f>VLOOKUP($A95,[8]data!$A$1:$M$15000,6,0)</f>
        <v>103041</v>
      </c>
      <c r="DZ95" s="52">
        <f>VLOOKUP($A95,[8]data!$A$1:$M$15000,7,0)</f>
        <v>126228</v>
      </c>
      <c r="EA95" s="52">
        <f>VLOOKUP($A95,[8]data!$A$1:$M$15000,8,0)</f>
        <v>73045</v>
      </c>
      <c r="EB95" s="52">
        <f>VLOOKUP($A95,[8]data!$A$1:$M$15000,9,0)</f>
        <v>415917</v>
      </c>
      <c r="EC95" s="52">
        <f>VLOOKUP($A95,[8]data!$A$1:$M$15000,10,0)</f>
        <v>0</v>
      </c>
      <c r="ED95" s="52">
        <f>VLOOKUP($A95,[8]data!$A$1:$Q$15000,11,0)</f>
        <v>6513</v>
      </c>
      <c r="EE95" s="52">
        <f>VLOOKUP($A95,[8]data!$A$1:$Q$15000,12,0)</f>
        <v>267316</v>
      </c>
      <c r="EF95" s="52">
        <f>VLOOKUP($A95,[8]data!$A$1:$Q$15000,13,0)</f>
        <v>135000</v>
      </c>
      <c r="EG95" s="52">
        <f>VLOOKUP($A95,[8]data!$A$1:$Q$15000,14,0)</f>
        <v>23700</v>
      </c>
      <c r="EH95" s="52">
        <f>VLOOKUP($A95,[8]data!$A$1:$Q$15000,15,0)</f>
        <v>107000</v>
      </c>
      <c r="EI95" s="52">
        <f>VLOOKUP($A95,[8]data!$A$1:$Q$15000,17,0)</f>
        <v>3611</v>
      </c>
      <c r="EJ95" s="52">
        <f>VLOOKUP($A95,[8]data!$A$1:$Q$15000,16,0)</f>
        <v>102569</v>
      </c>
      <c r="EK95" s="52">
        <f>VLOOKUP($A95,[9]data!$A$1:$Q$15000,3,0)</f>
        <v>270000</v>
      </c>
      <c r="EL95" s="52">
        <f>VLOOKUP($A95,[9]data!$A$1:$Q$15000,4,0)</f>
        <v>56000</v>
      </c>
      <c r="EM95" s="52">
        <f>VLOOKUP($A95,[9]data!$A$1:$Q$15000,2,0)</f>
        <v>34000</v>
      </c>
      <c r="EN95" s="52">
        <f>VLOOKUP($A95,[9]data!$A$1:$Q$15000,11,0)</f>
        <v>131000</v>
      </c>
      <c r="EO95" s="52">
        <f>VLOOKUP($A95,[9]data!$A$1:$Q$15000,12,0)</f>
        <v>18000</v>
      </c>
      <c r="ES95" s="52">
        <f>VLOOKUP($A95,[9]data!$A$1:$Q$15000,14,0)</f>
        <v>91000</v>
      </c>
      <c r="ET95" s="52">
        <f>VLOOKUP($A95,[9]data!$A$1:$Q$15000,13,0)</f>
        <v>0</v>
      </c>
      <c r="EU95" s="89">
        <f>VLOOKUP($A95,[4]Data!$A$1:$I$15000,8,0)</f>
        <v>108243</v>
      </c>
      <c r="EV95" s="1">
        <f>VLOOKUP($A95,[1]Data!$A$1:$BG$15000,59,0)</f>
        <v>0</v>
      </c>
    </row>
    <row r="96" spans="1:154">
      <c r="A96" s="20">
        <v>36557</v>
      </c>
      <c r="B96" s="14">
        <f>VLOOKUP($A96,[1]Data!$A$1:$AG$15000,9,0)</f>
        <v>188811</v>
      </c>
      <c r="C96" s="14">
        <f>VLOOKUP($A96,[1]Data!$A$1:$AG$15000,10,0)</f>
        <v>263009</v>
      </c>
      <c r="D96" s="14">
        <f>VLOOKUP($A96,[1]Data!$A$1:$AG$15000,11,0)</f>
        <v>579407</v>
      </c>
      <c r="E96" s="14">
        <f>VLOOKUP($A96,[1]Data!$A$1:$AG$15000,12,0)</f>
        <v>539794</v>
      </c>
      <c r="F96" s="14">
        <f>VLOOKUP($A96,[2]Data!$A$1:$AF$15000,4,0)</f>
        <v>532103</v>
      </c>
      <c r="G96" s="14">
        <f>VLOOKUP($A96,[2]Data!$A$1:$AF$15000,2,0)</f>
        <v>20000</v>
      </c>
      <c r="H96" s="14">
        <f>VLOOKUP($A96,[2]Data!$A$1:$AF$15000,3,0)</f>
        <v>113232</v>
      </c>
      <c r="I96" s="14">
        <f>VLOOKUP($A96,[2]Data!$A$1:$AF$15000,6,0)</f>
        <v>10518</v>
      </c>
      <c r="J96" s="14">
        <f>VLOOKUP($A96,[3]Data!$A$1:$K$15000,4,0)*$A$2</f>
        <v>1689100</v>
      </c>
      <c r="K96" s="14">
        <f>VLOOKUP($A96,[3]Data!$A$1:$K$15000,6,0)*$A$2</f>
        <v>89700</v>
      </c>
      <c r="R96" s="14">
        <f>VLOOKUP($A96,[1]Data!$A$1:$AH$15000,4,0)</f>
        <v>2644968</v>
      </c>
      <c r="T96" s="14">
        <f>VLOOKUP($A96,[2]Data!$A$1:$AH$15000,34,0)</f>
        <v>775978</v>
      </c>
      <c r="V96" s="14">
        <f>VLOOKUP($A96,[2]Data!$A$1:$AH$15000,8,0)</f>
        <v>56564</v>
      </c>
      <c r="W96" s="14">
        <f>VLOOKUP($A96,[4]Data!$A$1:$AH$15000,19,0)</f>
        <v>42341</v>
      </c>
      <c r="X96" s="14">
        <f>VLOOKUP($A96,[2]Data!$A$1:$AH$15000,17,0)</f>
        <v>121616</v>
      </c>
      <c r="Y96" s="14">
        <f>VLOOKUP($A96,[1]Data!$A$1:$AH$15000,17,0)</f>
        <v>337869</v>
      </c>
      <c r="Z96" s="14">
        <f>VLOOKUP($A96,[2]Data!$A$1:$AH$15000,11,0)</f>
        <v>282153</v>
      </c>
      <c r="AA96" s="14">
        <f>VLOOKUP($A96,[1]Data!$A$1:$AH$15000,21,0)</f>
        <v>294678</v>
      </c>
      <c r="AB96" s="14">
        <f>VLOOKUP($A96,[2]Data!$A$1:$AH$15000,15,0)</f>
        <v>63184</v>
      </c>
      <c r="AC96" s="14">
        <f>VLOOKUP($A96,[1]Data!$A$1:$AH$15000,18,0)</f>
        <v>147185</v>
      </c>
      <c r="AD96" s="14">
        <f>VLOOKUP($A96,[2]Data!$A$1:$AH$15000,18,0)</f>
        <v>69194</v>
      </c>
      <c r="AE96" s="14">
        <f>VLOOKUP($A96,[1]Data!$A$1:$AH$15000,19,0)</f>
        <v>33480</v>
      </c>
      <c r="AF96" s="14">
        <f>VLOOKUP($A96,[2]Data!$A$1:$AH$15000,16,0)</f>
        <v>156257</v>
      </c>
      <c r="AG96" s="14">
        <f>VLOOKUP($A96,[1]Data!$A$1:$AH$15000,20,0)</f>
        <v>43479</v>
      </c>
      <c r="AH96" s="14">
        <f>VLOOKUP($A96,[2]Data!$A$1:$AH$15000,9,0)</f>
        <v>196250</v>
      </c>
      <c r="AI96" s="14">
        <f>VLOOKUP($A96,[1]Data!$A$1:$AH$15000,22,0)</f>
        <v>320290</v>
      </c>
      <c r="AJ96" s="14">
        <f>VLOOKUP($A96,[2]Data!$A$1:$AH$15000,10,0)</f>
        <v>66719</v>
      </c>
      <c r="AK96" s="14">
        <f>VLOOKUP($A96,[1]Data!$A$1:$AH$15000,23,0)</f>
        <v>78853</v>
      </c>
      <c r="AL96" s="14">
        <f>VLOOKUP($A96,[1]Data!$A$1:$AH$15000,24,0)</f>
        <v>853129</v>
      </c>
      <c r="AM96" s="14">
        <f>VLOOKUP($A96,[4]Data!$A$1:$R$15000,9,0)</f>
        <v>180660</v>
      </c>
      <c r="BA96" s="14">
        <f>VLOOKUP($A96,[1]Data!$A$1:$AH$15000,2,0)</f>
        <v>284231</v>
      </c>
      <c r="BC96" s="14">
        <f>VLOOKUP($A96,[2]Data!$A$1:$AH$15000,20,0)</f>
        <v>0</v>
      </c>
      <c r="BD96" s="14">
        <f>VLOOKUP($A96,[2]Data!$A$1:$AH$15000,21,0)</f>
        <v>32521</v>
      </c>
      <c r="BE96" s="14">
        <f>VLOOKUP($A96,[2]Data!$A$1:$AH$15000,22,0)</f>
        <v>0</v>
      </c>
      <c r="BF96" s="14">
        <f>VLOOKUP($A96,[2]Data!$A$1:$AH$15000,19,0)</f>
        <v>0</v>
      </c>
      <c r="BG96" s="14">
        <f t="shared" si="1"/>
        <v>32521</v>
      </c>
      <c r="BH96" s="14">
        <f>VLOOKUP($A96,[1]Data!$A$1:$AH$15000,3,0)</f>
        <v>239345</v>
      </c>
      <c r="BI96" s="14">
        <f>VLOOKUP($A96,[1]Data!$A$1:$AH$15000,7,0)</f>
        <v>744629</v>
      </c>
      <c r="BJ96" s="14">
        <f>VLOOKUP($A96,[1]Data!$A$1:$AH$15000,8,0)</f>
        <v>166392</v>
      </c>
      <c r="BR96" s="14">
        <f>VLOOKUP($A96,[1]Data!$A$1:$AH$15000,13,0)</f>
        <v>97285</v>
      </c>
      <c r="BS96" s="14">
        <f>VLOOKUP($A96,[1]Data!$A$1:$AH$15000,14,0)</f>
        <v>74759</v>
      </c>
      <c r="BT96" s="14">
        <f>VLOOKUP($A96,[1]Data!$A$1:$AH$15000,15,0)</f>
        <v>105000</v>
      </c>
      <c r="BU96" s="14">
        <f>VLOOKUP($A96,[1]Data!$A$1:$AH$15000,16,0)</f>
        <v>189999</v>
      </c>
      <c r="BV96" s="14">
        <f t="shared" si="2"/>
        <v>467043</v>
      </c>
      <c r="BW96" s="14">
        <f>VLOOKUP($A96,[2]Data!$A$1:$AH$15000,26,0)</f>
        <v>45000</v>
      </c>
      <c r="BX96" s="14">
        <f>VLOOKUP($A96,[2]Data!$A$1:$AH$15000,28,0)</f>
        <v>79026</v>
      </c>
      <c r="BY96" s="14">
        <f>VLOOKUP($A96,[2]Data!$A$1:$AH$15000,24,0)</f>
        <v>32659</v>
      </c>
      <c r="BZ96" s="14">
        <f>VLOOKUP($A96,[2]Data!$A$1:$AH$15000,25,0)</f>
        <v>66039</v>
      </c>
      <c r="CA96" s="14">
        <f>VLOOKUP($A96,[2]Data!$A$1:$AH$15000,30,0)</f>
        <v>100770</v>
      </c>
      <c r="CB96" s="14">
        <f>VLOOKUP($A96,[2]Data!$A$1:$AH$15000,29,0)</f>
        <v>47876</v>
      </c>
      <c r="CC96" s="14">
        <f t="shared" si="3"/>
        <v>371370</v>
      </c>
      <c r="CD96" s="52">
        <f>VLOOKUP($A96,[4]Data!$A$1:$R$15000,2,0)</f>
        <v>904228</v>
      </c>
      <c r="CE96" s="14">
        <f>VLOOKUP($A96,[3]Data!$A$1:$K$15000,3,0)*$A$2</f>
        <v>2527200</v>
      </c>
      <c r="CF96" s="14">
        <f>VLOOKUP($A96,[3]Data!$A$1:$K$15000,7,0)*$A$2</f>
        <v>4200</v>
      </c>
      <c r="CG96" s="14">
        <f>VLOOKUP($A96,[3]Data!$A$1:$K$15000,8,0)*$A$2</f>
        <v>82900</v>
      </c>
      <c r="CH96" s="14">
        <f>VLOOKUP($A96,[3]Data!$A$1:$K$15000,2,0)*$A$2</f>
        <v>40200</v>
      </c>
      <c r="CJ96" s="14">
        <f>VLOOKUP($A96,[4]Data!$A$1:$R$15000,18,0)</f>
        <v>57459</v>
      </c>
      <c r="CK96" s="14">
        <f>VLOOKUP($A96,[4]Data!$A$1:$R$15000,3,0)</f>
        <v>316224</v>
      </c>
      <c r="CL96" s="14">
        <f>VLOOKUP($A96,[4]Data!$A$1:$R$15000,4,0)</f>
        <v>11622</v>
      </c>
      <c r="CM96" s="14">
        <f>VLOOKUP($A96,[3]Data!$A$1:$K$15000,10,0)*$A$2</f>
        <v>317500</v>
      </c>
      <c r="CN96" s="52">
        <f>VLOOKUP($A96,[1]Data!$A$1:$AN$15000,34,0)</f>
        <v>113810</v>
      </c>
      <c r="CO96" s="52">
        <f>VLOOKUP($A96,[1]Data!$A$1:$AN$15000,35,0)</f>
        <v>546153</v>
      </c>
      <c r="CP96" s="52">
        <f>VLOOKUP($A96,[1]Data!$A$1:$AN$15000,36,0)</f>
        <v>647483</v>
      </c>
      <c r="CQ96" s="52">
        <f>VLOOKUP($A96,[1]Data!$A$1:$AN$15000,37,0)</f>
        <v>173764</v>
      </c>
      <c r="CR96" s="52">
        <f>VLOOKUP($A96,[1]Data!$A$1:$AN$15000,38,0)</f>
        <v>17728</v>
      </c>
      <c r="CS96" s="52">
        <f>VLOOKUP($A96,[1]Data!$A$1:$AN$15000,39,0)</f>
        <v>0</v>
      </c>
      <c r="CT96" s="52">
        <f>VLOOKUP($A96,[1]Data!$A$1:$AN$15000,40,0)</f>
        <v>185802</v>
      </c>
      <c r="CU96" s="52">
        <f>VLOOKUP($A96,[1]Data!$A$1:$BA$15000,41,0)</f>
        <v>0</v>
      </c>
      <c r="CV96" s="52">
        <f>VLOOKUP($A96,[1]Data!$A$1:$BA$15000,42,0)</f>
        <v>0</v>
      </c>
      <c r="CW96" s="52">
        <f>VLOOKUP($A96,[1]Data!$A$1:$BA$15000,43,0)</f>
        <v>68210</v>
      </c>
      <c r="CX96" s="52">
        <f>VLOOKUP($A96,[1]Data!$A$1:$BA$15000,44,0)</f>
        <v>36495</v>
      </c>
      <c r="CY96" s="52">
        <f>VLOOKUP($A96,[1]Data!$A$1:$BA$15000,45,0)</f>
        <v>51844</v>
      </c>
      <c r="CZ96" s="52">
        <f>VLOOKUP($A96,[1]Data!$A$1:$BA$15000,46,0)</f>
        <v>8349</v>
      </c>
      <c r="DA96" s="52">
        <f>VLOOKUP($A96,[1]Data!$A$1:$BA$15000,47,0)</f>
        <v>81569</v>
      </c>
      <c r="DB96" s="52">
        <f>VLOOKUP($A96,[1]Data!$A$1:$BA$15000,48,0)</f>
        <v>177549</v>
      </c>
      <c r="DC96" s="52">
        <f>VLOOKUP($A96,[1]Data!$A$1:$BA$15000,53,0)</f>
        <v>-19900</v>
      </c>
      <c r="DD96" s="52">
        <f>VLOOKUP($A96,[4]Data!$A$1:$Z$15000,20,0)</f>
        <v>51746</v>
      </c>
      <c r="DE96" s="52">
        <f>VLOOKUP($A96,[4]Data!$A$1:$Z$15000,25,0)</f>
        <v>13216</v>
      </c>
      <c r="DF96" s="52">
        <f>VLOOKUP($A96,[4]Data!$A$1:$Z$15000,26,0)</f>
        <v>0</v>
      </c>
      <c r="DG96" s="52">
        <f>VLOOKUP($A96,[4]Data!$A$1:$Z$15000,21,0)</f>
        <v>0</v>
      </c>
      <c r="DH96" s="52">
        <f>VLOOKUP($A96,[4]Data!$A$1:$Z$15000,24,0)</f>
        <v>158038</v>
      </c>
      <c r="DI96" s="52">
        <f>VLOOKUP($A96,[7]Data!$A$1:$M$15000,4,0)</f>
        <v>470833</v>
      </c>
      <c r="DJ96" s="52">
        <f>VLOOKUP($A96,[7]Data!$A$1:$M$15000,12,0)</f>
        <v>19900</v>
      </c>
      <c r="DK96" s="52">
        <f>VLOOKUP($A96,[7]Data!$A$1:$M$15000,11,0)</f>
        <v>182806</v>
      </c>
      <c r="DL96" s="52">
        <f>VLOOKUP($A96,[7]Data!$A$1:$M$15000,5,0)</f>
        <v>137843</v>
      </c>
      <c r="DM96" s="52">
        <f>VLOOKUP($A96,[7]Data!$A$1:$M$15000,8,0)</f>
        <v>178340</v>
      </c>
      <c r="DN96" s="52">
        <f>VLOOKUP($A96,[7]Data!$A$1:$M$15000,6,0)</f>
        <v>4755</v>
      </c>
      <c r="DO96" s="52">
        <f>VLOOKUP($A96,[7]Data!$A$1:$M$15000,7,0)</f>
        <v>57110</v>
      </c>
      <c r="DP96" s="52">
        <f>VLOOKUP($A96,[7]Data!$A$1:$M$15000,9,0)</f>
        <v>10777</v>
      </c>
      <c r="DQ96" s="52">
        <f>VLOOKUP($A96,[7]Data!$A$1:$M$15000,3,0)</f>
        <v>0</v>
      </c>
      <c r="DR96" s="52">
        <f>VLOOKUP($A96,[7]Data!$A$1:$M$15000,10,0)</f>
        <v>200351</v>
      </c>
      <c r="DS96" s="52">
        <f>VLOOKUP($A96,[7]Data!$A$1:$M$15000,2,0)</f>
        <v>19037</v>
      </c>
      <c r="DT96" s="52">
        <f>VLOOKUP($A96,[7]Data!$A$1:$M$15000,13,0)</f>
        <v>0</v>
      </c>
      <c r="DU96" s="52">
        <f>VLOOKUP($A96,[8]data!$A$1:$M$15000,2,0)</f>
        <v>142221</v>
      </c>
      <c r="DV96" s="52">
        <f>VLOOKUP($A96,[8]data!$A$1:$M$15000,3,0)</f>
        <v>144925</v>
      </c>
      <c r="DW96" s="52">
        <f>VLOOKUP($A96,[8]data!$A$1:$M$15000,4,0)</f>
        <v>198531</v>
      </c>
      <c r="DX96" s="52">
        <f>VLOOKUP($A96,[8]data!$A$1:$M$15000,5,0)</f>
        <v>12411</v>
      </c>
      <c r="DY96" s="52">
        <f>VLOOKUP($A96,[8]data!$A$1:$M$15000,6,0)</f>
        <v>101104</v>
      </c>
      <c r="DZ96" s="52">
        <f>VLOOKUP($A96,[8]data!$A$1:$M$15000,7,0)</f>
        <v>116162</v>
      </c>
      <c r="EA96" s="52">
        <f>VLOOKUP($A96,[8]data!$A$1:$M$15000,8,0)</f>
        <v>70111</v>
      </c>
      <c r="EB96" s="52">
        <f>VLOOKUP($A96,[8]data!$A$1:$M$15000,9,0)</f>
        <v>423351</v>
      </c>
      <c r="EC96" s="52">
        <f>VLOOKUP($A96,[8]data!$A$1:$M$15000,10,0)</f>
        <v>78011</v>
      </c>
      <c r="ED96" s="52">
        <f>VLOOKUP($A96,[8]data!$A$1:$Q$15000,11,0)</f>
        <v>6341</v>
      </c>
      <c r="EE96" s="52">
        <f>VLOOKUP($A96,[8]data!$A$1:$Q$15000,12,0)</f>
        <v>285663</v>
      </c>
      <c r="EF96" s="52">
        <f>VLOOKUP($A96,[8]data!$A$1:$Q$15000,13,0)</f>
        <v>137000</v>
      </c>
      <c r="EG96" s="52">
        <f>VLOOKUP($A96,[8]data!$A$1:$Q$15000,14,0)</f>
        <v>23700</v>
      </c>
      <c r="EH96" s="52">
        <f>VLOOKUP($A96,[8]data!$A$1:$Q$15000,15,0)</f>
        <v>107000</v>
      </c>
      <c r="EI96" s="52">
        <f>VLOOKUP($A96,[8]data!$A$1:$Q$15000,17,0)</f>
        <v>29262</v>
      </c>
      <c r="EJ96" s="52">
        <f>VLOOKUP($A96,[8]data!$A$1:$Q$15000,16,0)</f>
        <v>90335</v>
      </c>
      <c r="EK96" s="52">
        <f>VLOOKUP($A96,[9]data!$A$1:$Q$15000,3,0)</f>
        <v>260000</v>
      </c>
      <c r="EL96" s="52">
        <f>VLOOKUP($A96,[9]data!$A$1:$Q$15000,4,0)</f>
        <v>49000</v>
      </c>
      <c r="EM96" s="52">
        <f>VLOOKUP($A96,[9]data!$A$1:$Q$15000,2,0)</f>
        <v>6000</v>
      </c>
      <c r="EN96" s="52">
        <f>VLOOKUP($A96,[9]data!$A$1:$Q$15000,11,0)</f>
        <v>84000</v>
      </c>
      <c r="EO96" s="52">
        <f>VLOOKUP($A96,[9]data!$A$1:$Q$15000,12,0)</f>
        <v>16000</v>
      </c>
      <c r="ES96" s="52">
        <f>VLOOKUP($A96,[9]data!$A$1:$Q$15000,14,0)</f>
        <v>59000</v>
      </c>
      <c r="ET96" s="52">
        <f>VLOOKUP($A96,[9]data!$A$1:$Q$15000,13,0)</f>
        <v>16000</v>
      </c>
      <c r="EU96" s="89">
        <f>VLOOKUP($A96,[4]Data!$A$1:$I$15000,8,0)</f>
        <v>110599</v>
      </c>
      <c r="EV96" s="1">
        <f>VLOOKUP($A96,[1]Data!$A$1:$BG$15000,59,0)</f>
        <v>0</v>
      </c>
      <c r="EX96" s="52">
        <f>+[1]Data!$E$97</f>
        <v>621767</v>
      </c>
    </row>
    <row r="97" spans="1:154">
      <c r="A97" s="20">
        <v>36558</v>
      </c>
      <c r="B97" s="14">
        <f>VLOOKUP($A97,[1]Data!$A$1:$AG$15000,9,0)</f>
        <v>232537</v>
      </c>
      <c r="C97" s="14">
        <f>VLOOKUP($A97,[1]Data!$A$1:$AG$15000,10,0)</f>
        <v>257055</v>
      </c>
      <c r="D97" s="14">
        <f>VLOOKUP($A97,[1]Data!$A$1:$AG$15000,11,0)</f>
        <v>538784</v>
      </c>
      <c r="E97" s="14">
        <f>VLOOKUP($A97,[1]Data!$A$1:$AG$15000,12,0)</f>
        <v>524939</v>
      </c>
      <c r="F97" s="14">
        <f>VLOOKUP($A97,[2]Data!$A$1:$AF$15000,4,0)</f>
        <v>626797</v>
      </c>
      <c r="G97" s="14">
        <f>VLOOKUP($A97,[2]Data!$A$1:$AF$15000,2,0)</f>
        <v>20000</v>
      </c>
      <c r="H97" s="14">
        <f>VLOOKUP($A97,[2]Data!$A$1:$AF$15000,3,0)</f>
        <v>54692</v>
      </c>
      <c r="I97" s="14">
        <f>VLOOKUP($A97,[2]Data!$A$1:$AF$15000,6,0)</f>
        <v>10756</v>
      </c>
      <c r="J97" s="14">
        <f>VLOOKUP($A97,[3]Data!$A$1:$K$15000,4,0)*$A$2</f>
        <v>1720400</v>
      </c>
      <c r="K97" s="14">
        <f>VLOOKUP($A97,[3]Data!$A$1:$K$15000,6,0)*$A$2</f>
        <v>89300</v>
      </c>
      <c r="R97" s="14">
        <f>VLOOKUP($A97,[1]Data!$A$1:$AH$15000,4,0)</f>
        <v>2715342</v>
      </c>
      <c r="T97" s="14">
        <f>VLOOKUP($A97,[2]Data!$A$1:$AH$15000,34,0)</f>
        <v>766737</v>
      </c>
      <c r="V97" s="14">
        <f>VLOOKUP($A97,[2]Data!$A$1:$AH$15000,8,0)</f>
        <v>56564</v>
      </c>
      <c r="W97" s="14">
        <f>VLOOKUP($A97,[4]Data!$A$1:$AH$15000,19,0)</f>
        <v>22509</v>
      </c>
      <c r="X97" s="14">
        <f>VLOOKUP($A97,[2]Data!$A$1:$AH$15000,17,0)</f>
        <v>125800</v>
      </c>
      <c r="Y97" s="14">
        <f>VLOOKUP($A97,[1]Data!$A$1:$AH$15000,17,0)</f>
        <v>362996</v>
      </c>
      <c r="Z97" s="14">
        <f>VLOOKUP($A97,[2]Data!$A$1:$AH$15000,11,0)</f>
        <v>288505</v>
      </c>
      <c r="AA97" s="14">
        <f>VLOOKUP($A97,[1]Data!$A$1:$AH$15000,21,0)</f>
        <v>308696</v>
      </c>
      <c r="AB97" s="14">
        <f>VLOOKUP($A97,[2]Data!$A$1:$AH$15000,15,0)</f>
        <v>63701</v>
      </c>
      <c r="AC97" s="14">
        <f>VLOOKUP($A97,[1]Data!$A$1:$AH$15000,18,0)</f>
        <v>153567</v>
      </c>
      <c r="AD97" s="14">
        <f>VLOOKUP($A97,[2]Data!$A$1:$AH$15000,18,0)</f>
        <v>75292</v>
      </c>
      <c r="AE97" s="14">
        <f>VLOOKUP($A97,[1]Data!$A$1:$AH$15000,19,0)</f>
        <v>30271</v>
      </c>
      <c r="AF97" s="14">
        <f>VLOOKUP($A97,[2]Data!$A$1:$AH$15000,16,0)</f>
        <v>169880</v>
      </c>
      <c r="AG97" s="14">
        <f>VLOOKUP($A97,[1]Data!$A$1:$AH$15000,20,0)</f>
        <v>49725</v>
      </c>
      <c r="AH97" s="14">
        <f>VLOOKUP($A97,[2]Data!$A$1:$AH$15000,9,0)</f>
        <v>221513</v>
      </c>
      <c r="AI97" s="14">
        <f>VLOOKUP($A97,[1]Data!$A$1:$AH$15000,22,0)</f>
        <v>294488</v>
      </c>
      <c r="AJ97" s="14">
        <f>VLOOKUP($A97,[2]Data!$A$1:$AH$15000,10,0)</f>
        <v>67217</v>
      </c>
      <c r="AK97" s="14">
        <f>VLOOKUP($A97,[1]Data!$A$1:$AH$15000,23,0)</f>
        <v>79235</v>
      </c>
      <c r="AL97" s="14">
        <f>VLOOKUP($A97,[1]Data!$A$1:$AH$15000,24,0)</f>
        <v>903425</v>
      </c>
      <c r="AM97" s="14">
        <f>VLOOKUP($A97,[4]Data!$A$1:$R$15000,9,0)</f>
        <v>163319</v>
      </c>
      <c r="BA97" s="14">
        <f>VLOOKUP($A97,[1]Data!$A$1:$AH$15000,2,0)</f>
        <v>184589</v>
      </c>
      <c r="BC97" s="14">
        <f>VLOOKUP($A97,[2]Data!$A$1:$AH$15000,20,0)</f>
        <v>0</v>
      </c>
      <c r="BD97" s="14">
        <f>VLOOKUP($A97,[2]Data!$A$1:$AH$15000,21,0)</f>
        <v>32521</v>
      </c>
      <c r="BE97" s="14">
        <f>VLOOKUP($A97,[2]Data!$A$1:$AH$15000,22,0)</f>
        <v>0</v>
      </c>
      <c r="BF97" s="14">
        <f>VLOOKUP($A97,[2]Data!$A$1:$AH$15000,19,0)</f>
        <v>0</v>
      </c>
      <c r="BG97" s="14">
        <f t="shared" ref="BG97:BG102" si="4">+BC97+BD97+BE97+BF97</f>
        <v>32521</v>
      </c>
      <c r="BH97" s="14">
        <f>VLOOKUP($A97,[1]Data!$A$1:$AH$15000,3,0)</f>
        <v>310327</v>
      </c>
      <c r="BI97" s="14">
        <f>VLOOKUP($A97,[1]Data!$A$1:$AH$15000,7,0)</f>
        <v>802258</v>
      </c>
      <c r="BJ97" s="14">
        <f>VLOOKUP($A97,[1]Data!$A$1:$AH$15000,8,0)</f>
        <v>211121</v>
      </c>
      <c r="BR97" s="14">
        <f>VLOOKUP($A97,[1]Data!$A$1:$AH$15000,13,0)</f>
        <v>109814</v>
      </c>
      <c r="BS97" s="14">
        <f>VLOOKUP($A97,[1]Data!$A$1:$AH$15000,14,0)</f>
        <v>101073</v>
      </c>
      <c r="BT97" s="14">
        <f>VLOOKUP($A97,[1]Data!$A$1:$AH$15000,15,0)</f>
        <v>145870</v>
      </c>
      <c r="BU97" s="14">
        <f>VLOOKUP($A97,[1]Data!$A$1:$AH$15000,16,0)</f>
        <v>163443</v>
      </c>
      <c r="BV97" s="14">
        <f t="shared" ref="BV97:BV102" si="5">SUM(BR97:BU97)</f>
        <v>520200</v>
      </c>
      <c r="BW97" s="14">
        <f>VLOOKUP($A97,[2]Data!$A$1:$AH$15000,26,0)</f>
        <v>87179</v>
      </c>
      <c r="BX97" s="14">
        <f>VLOOKUP($A97,[2]Data!$A$1:$AH$15000,28,0)</f>
        <v>80013</v>
      </c>
      <c r="BY97" s="14">
        <f>VLOOKUP($A97,[2]Data!$A$1:$AH$15000,24,0)</f>
        <v>43564</v>
      </c>
      <c r="BZ97" s="14">
        <f>VLOOKUP($A97,[2]Data!$A$1:$AH$15000,25,0)</f>
        <v>75989</v>
      </c>
      <c r="CA97" s="14">
        <f>VLOOKUP($A97,[2]Data!$A$1:$AH$15000,30,0)</f>
        <v>87194</v>
      </c>
      <c r="CB97" s="14">
        <f>VLOOKUP($A97,[2]Data!$A$1:$AH$15000,29,0)</f>
        <v>65206</v>
      </c>
      <c r="CC97" s="14">
        <f t="shared" ref="CC97:CC102" si="6">SUM(BW97:CB97)</f>
        <v>439145</v>
      </c>
      <c r="CD97" s="52">
        <f>VLOOKUP($A97,[4]Data!$A$1:$R$15000,2,0)</f>
        <v>887324</v>
      </c>
      <c r="CE97" s="14">
        <f>VLOOKUP($A97,[3]Data!$A$1:$K$15000,3,0)*$A$2</f>
        <v>2552000</v>
      </c>
      <c r="CF97" s="14">
        <f>VLOOKUP($A97,[3]Data!$A$1:$K$15000,7,0)*$A$2</f>
        <v>0</v>
      </c>
      <c r="CG97" s="14">
        <f>VLOOKUP($A97,[3]Data!$A$1:$K$15000,8,0)*$A$2</f>
        <v>82900</v>
      </c>
      <c r="CH97" s="14">
        <f>VLOOKUP($A97,[3]Data!$A$1:$K$15000,2,0)*$A$2</f>
        <v>40200</v>
      </c>
      <c r="CJ97" s="14">
        <f>VLOOKUP($A97,[4]Data!$A$1:$R$15000,18,0)</f>
        <v>52878</v>
      </c>
      <c r="CK97" s="14">
        <f>VLOOKUP($A97,[4]Data!$A$1:$R$15000,3,0)</f>
        <v>328683</v>
      </c>
      <c r="CL97" s="14">
        <f>VLOOKUP($A97,[4]Data!$A$1:$R$15000,4,0)</f>
        <v>10209</v>
      </c>
      <c r="CM97" s="14">
        <f>VLOOKUP($A97,[3]Data!$A$1:$K$15000,10,0)*$A$2</f>
        <v>305300</v>
      </c>
      <c r="CN97" s="52">
        <f>VLOOKUP($A97,[1]Data!$A$1:$AN$15000,34,0)</f>
        <v>130402</v>
      </c>
      <c r="CO97" s="52">
        <f>VLOOKUP($A97,[1]Data!$A$1:$AN$15000,35,0)</f>
        <v>552488</v>
      </c>
      <c r="CP97" s="52">
        <f>VLOOKUP($A97,[1]Data!$A$1:$AN$15000,36,0)</f>
        <v>656718</v>
      </c>
      <c r="CQ97" s="52">
        <f>VLOOKUP($A97,[1]Data!$A$1:$AN$15000,37,0)</f>
        <v>177748</v>
      </c>
      <c r="CR97" s="52">
        <f>VLOOKUP($A97,[1]Data!$A$1:$AN$15000,38,0)</f>
        <v>0</v>
      </c>
      <c r="CS97" s="52">
        <f>VLOOKUP($A97,[1]Data!$A$1:$AN$15000,39,0)</f>
        <v>0</v>
      </c>
      <c r="CT97" s="52">
        <f>VLOOKUP($A97,[1]Data!$A$1:$AN$15000,40,0)</f>
        <v>193882</v>
      </c>
      <c r="CU97" s="52">
        <f>VLOOKUP($A97,[1]Data!$A$1:$BA$15000,41,0)</f>
        <v>0</v>
      </c>
      <c r="CV97" s="52">
        <f>VLOOKUP($A97,[1]Data!$A$1:$BA$15000,42,0)</f>
        <v>0</v>
      </c>
      <c r="CW97" s="52">
        <f>VLOOKUP($A97,[1]Data!$A$1:$BA$15000,43,0)</f>
        <v>15254</v>
      </c>
      <c r="CX97" s="52">
        <f>VLOOKUP($A97,[1]Data!$A$1:$BA$15000,44,0)</f>
        <v>36452</v>
      </c>
      <c r="CY97" s="52">
        <f>VLOOKUP($A97,[1]Data!$A$1:$BA$15000,45,0)</f>
        <v>51844</v>
      </c>
      <c r="CZ97" s="52">
        <f>VLOOKUP($A97,[1]Data!$A$1:$BA$15000,46,0)</f>
        <v>8349</v>
      </c>
      <c r="DA97" s="52">
        <f>VLOOKUP($A97,[1]Data!$A$1:$BA$15000,47,0)</f>
        <v>31477</v>
      </c>
      <c r="DB97" s="52">
        <f>VLOOKUP($A97,[1]Data!$A$1:$BA$15000,48,0)</f>
        <v>127275</v>
      </c>
      <c r="DC97" s="52">
        <f>VLOOKUP($A97,[1]Data!$A$1:$BA$15000,53,0)</f>
        <v>-57229</v>
      </c>
      <c r="DD97" s="52">
        <f>VLOOKUP($A97,[4]Data!$A$1:$Z$15000,20,0)</f>
        <v>23534</v>
      </c>
      <c r="DE97" s="52">
        <f>VLOOKUP($A97,[4]Data!$A$1:$Z$15000,25,0)</f>
        <v>18255</v>
      </c>
      <c r="DF97" s="52">
        <f>VLOOKUP($A97,[4]Data!$A$1:$Z$15000,26,0)</f>
        <v>0</v>
      </c>
      <c r="DG97" s="52">
        <f>VLOOKUP($A97,[4]Data!$A$1:$Z$15000,21,0)</f>
        <v>0</v>
      </c>
      <c r="DH97" s="52">
        <f>VLOOKUP($A97,[4]Data!$A$1:$Z$15000,24,0)</f>
        <v>144038</v>
      </c>
      <c r="DI97" s="52">
        <f>VLOOKUP($A97,[7]Data!$A$1:$M$15000,4,0)</f>
        <v>458473</v>
      </c>
      <c r="DJ97" s="52">
        <f>VLOOKUP($A97,[7]Data!$A$1:$M$15000,12,0)</f>
        <v>19920</v>
      </c>
      <c r="DK97" s="52">
        <f>VLOOKUP($A97,[7]Data!$A$1:$M$15000,11,0)</f>
        <v>224921</v>
      </c>
      <c r="DL97" s="52">
        <f>VLOOKUP($A97,[7]Data!$A$1:$M$15000,5,0)</f>
        <v>137453</v>
      </c>
      <c r="DM97" s="52">
        <f>VLOOKUP($A97,[7]Data!$A$1:$M$15000,8,0)</f>
        <v>208528</v>
      </c>
      <c r="DN97" s="52">
        <f>VLOOKUP($A97,[7]Data!$A$1:$M$15000,6,0)</f>
        <v>4759</v>
      </c>
      <c r="DO97" s="52">
        <f>VLOOKUP($A97,[7]Data!$A$1:$M$15000,7,0)</f>
        <v>56952</v>
      </c>
      <c r="DP97" s="52">
        <f>VLOOKUP($A97,[7]Data!$A$1:$M$15000,9,0)</f>
        <v>10756</v>
      </c>
      <c r="DQ97" s="52">
        <f>VLOOKUP($A97,[7]Data!$A$1:$M$15000,3,0)</f>
        <v>0</v>
      </c>
      <c r="DR97" s="52">
        <f>VLOOKUP($A97,[7]Data!$A$1:$M$15000,10,0)</f>
        <v>200543</v>
      </c>
      <c r="DS97" s="52">
        <f>VLOOKUP($A97,[7]Data!$A$1:$M$15000,2,0)</f>
        <v>19055</v>
      </c>
      <c r="DT97" s="52">
        <f>VLOOKUP($A97,[7]Data!$A$1:$M$15000,13,0)</f>
        <v>0</v>
      </c>
      <c r="DU97" s="52">
        <f>VLOOKUP($A97,[8]data!$A$1:$M$15000,2,0)</f>
        <v>142221</v>
      </c>
      <c r="DV97" s="52">
        <f>VLOOKUP($A97,[8]data!$A$1:$M$15000,3,0)</f>
        <v>144925</v>
      </c>
      <c r="DW97" s="52">
        <f>VLOOKUP($A97,[8]data!$A$1:$M$15000,4,0)</f>
        <v>198531</v>
      </c>
      <c r="DX97" s="52">
        <f>VLOOKUP($A97,[8]data!$A$1:$M$15000,5,0)</f>
        <v>12411</v>
      </c>
      <c r="DY97" s="52">
        <f>VLOOKUP($A97,[8]data!$A$1:$M$15000,6,0)</f>
        <v>101104</v>
      </c>
      <c r="DZ97" s="52">
        <f>VLOOKUP($A97,[8]data!$A$1:$M$15000,7,0)</f>
        <v>114468</v>
      </c>
      <c r="EA97" s="52">
        <f>VLOOKUP($A97,[8]data!$A$1:$M$15000,8,0)</f>
        <v>72111</v>
      </c>
      <c r="EB97" s="52">
        <f>VLOOKUP($A97,[8]data!$A$1:$M$15000,9,0)</f>
        <v>402320</v>
      </c>
      <c r="EC97" s="52">
        <f>VLOOKUP($A97,[8]data!$A$1:$M$15000,10,0)</f>
        <v>33466</v>
      </c>
      <c r="ED97" s="52">
        <f>VLOOKUP($A97,[8]data!$A$1:$Q$15000,11,0)</f>
        <v>6341</v>
      </c>
      <c r="EE97" s="52">
        <f>VLOOKUP($A97,[8]data!$A$1:$Q$15000,12,0)</f>
        <v>253123</v>
      </c>
      <c r="EF97" s="52">
        <f>VLOOKUP($A97,[8]data!$A$1:$Q$15000,13,0)</f>
        <v>134000</v>
      </c>
      <c r="EG97" s="52">
        <f>VLOOKUP($A97,[8]data!$A$1:$Q$15000,14,0)</f>
        <v>23700</v>
      </c>
      <c r="EH97" s="52">
        <f>VLOOKUP($A97,[8]data!$A$1:$Q$15000,15,0)</f>
        <v>107000</v>
      </c>
      <c r="EI97" s="52">
        <f>VLOOKUP($A97,[8]data!$A$1:$Q$15000,17,0)</f>
        <v>8308</v>
      </c>
      <c r="EJ97" s="52">
        <f>VLOOKUP($A97,[8]data!$A$1:$Q$15000,16,0)</f>
        <v>86571</v>
      </c>
      <c r="EK97" s="52">
        <f>VLOOKUP($A97,[9]data!$A$1:$Q$15000,3,0)</f>
        <v>230000</v>
      </c>
      <c r="EL97" s="52">
        <f>VLOOKUP($A97,[9]data!$A$1:$Q$15000,4,0)</f>
        <v>48000</v>
      </c>
      <c r="EM97" s="52">
        <f>VLOOKUP($A97,[9]data!$A$1:$Q$15000,2,0)</f>
        <v>19000</v>
      </c>
      <c r="EN97" s="52">
        <f>VLOOKUP($A97,[9]data!$A$1:$Q$15000,11,0)</f>
        <v>84000</v>
      </c>
      <c r="EO97" s="52">
        <f>VLOOKUP($A97,[9]data!$A$1:$Q$15000,12,0)</f>
        <v>13000</v>
      </c>
      <c r="ES97" s="52">
        <f>VLOOKUP($A97,[9]data!$A$1:$Q$15000,14,0)</f>
        <v>121000</v>
      </c>
      <c r="ET97" s="52">
        <f>VLOOKUP($A97,[9]data!$A$1:$Q$15000,13,0)</f>
        <v>8000</v>
      </c>
      <c r="EU97" s="89">
        <f>VLOOKUP($A97,[4]Data!$A$1:$I$15000,8,0)</f>
        <v>143802</v>
      </c>
      <c r="EV97" s="1">
        <f>VLOOKUP($A97,[1]Data!$A$1:$BG$15000,59,0)</f>
        <v>0</v>
      </c>
      <c r="EX97" s="52">
        <f>+[1]Data!$E$97</f>
        <v>621767</v>
      </c>
    </row>
    <row r="98" spans="1:154">
      <c r="A98" s="20">
        <v>36559</v>
      </c>
      <c r="B98" s="14">
        <f>VLOOKUP($A98,[1]Data!$A$1:$AG$15000,9,0)</f>
        <v>209290</v>
      </c>
      <c r="C98" s="14">
        <f>VLOOKUP($A98,[1]Data!$A$1:$AG$15000,10,0)</f>
        <v>257939</v>
      </c>
      <c r="D98" s="14">
        <f>VLOOKUP($A98,[1]Data!$A$1:$AG$15000,11,0)</f>
        <v>562785</v>
      </c>
      <c r="E98" s="14">
        <f>VLOOKUP($A98,[1]Data!$A$1:$AG$15000,12,0)</f>
        <v>527923</v>
      </c>
      <c r="F98" s="14">
        <f>VLOOKUP($A98,[2]Data!$A$1:$AF$15000,4,0)</f>
        <v>594879</v>
      </c>
      <c r="G98" s="14">
        <f>VLOOKUP($A98,[2]Data!$A$1:$AF$15000,2,0)</f>
        <v>20000</v>
      </c>
      <c r="H98" s="14">
        <f>VLOOKUP($A98,[2]Data!$A$1:$AF$15000,3,0)</f>
        <v>6989</v>
      </c>
      <c r="I98" s="14">
        <f>VLOOKUP($A98,[2]Data!$A$1:$AF$15000,6,0)</f>
        <v>10756</v>
      </c>
      <c r="J98" s="14">
        <f>VLOOKUP($A98,[3]Data!$A$1:$K$15000,4,0)*$A$2</f>
        <v>1715800</v>
      </c>
      <c r="K98" s="14">
        <f>VLOOKUP($A98,[3]Data!$A$1:$K$15000,6,0)*$A$2</f>
        <v>94900</v>
      </c>
      <c r="R98" s="14">
        <f>VLOOKUP($A98,[1]Data!$A$1:$AH$15000,4,0)</f>
        <v>2673739</v>
      </c>
      <c r="T98" s="14">
        <f>VLOOKUP($A98,[2]Data!$A$1:$AH$15000,34,0)</f>
        <v>773944</v>
      </c>
      <c r="V98" s="14">
        <f>VLOOKUP($A98,[2]Data!$A$1:$AH$15000,8,0)</f>
        <v>56564</v>
      </c>
      <c r="W98" s="14">
        <f>VLOOKUP($A98,[4]Data!$A$1:$AH$15000,19,0)</f>
        <v>37383</v>
      </c>
      <c r="X98" s="14">
        <f>VLOOKUP($A98,[2]Data!$A$1:$AH$15000,17,0)</f>
        <v>97032</v>
      </c>
      <c r="Y98" s="14">
        <f>VLOOKUP($A98,[1]Data!$A$1:$AH$15000,17,0)</f>
        <v>395653</v>
      </c>
      <c r="Z98" s="14">
        <f>VLOOKUP($A98,[2]Data!$A$1:$AH$15000,11,0)</f>
        <v>288675</v>
      </c>
      <c r="AA98" s="14">
        <f>VLOOKUP($A98,[1]Data!$A$1:$AH$15000,21,0)</f>
        <v>306400</v>
      </c>
      <c r="AB98" s="14">
        <f>VLOOKUP($A98,[2]Data!$A$1:$AH$15000,15,0)</f>
        <v>74612</v>
      </c>
      <c r="AC98" s="14">
        <f>VLOOKUP($A98,[1]Data!$A$1:$AH$15000,18,0)</f>
        <v>144996</v>
      </c>
      <c r="AD98" s="14">
        <f>VLOOKUP($A98,[2]Data!$A$1:$AH$15000,18,0)</f>
        <v>70224</v>
      </c>
      <c r="AE98" s="14">
        <f>VLOOKUP($A98,[1]Data!$A$1:$AH$15000,19,0)</f>
        <v>28642</v>
      </c>
      <c r="AF98" s="14">
        <f>VLOOKUP($A98,[2]Data!$A$1:$AH$15000,16,0)</f>
        <v>167396</v>
      </c>
      <c r="AG98" s="14">
        <f>VLOOKUP($A98,[1]Data!$A$1:$AH$15000,20,0)</f>
        <v>50036</v>
      </c>
      <c r="AH98" s="14">
        <f>VLOOKUP($A98,[2]Data!$A$1:$AH$15000,9,0)</f>
        <v>220667</v>
      </c>
      <c r="AI98" s="14">
        <f>VLOOKUP($A98,[1]Data!$A$1:$AH$15000,22,0)</f>
        <v>289629</v>
      </c>
      <c r="AJ98" s="14">
        <f>VLOOKUP($A98,[2]Data!$A$1:$AH$15000,10,0)</f>
        <v>63902</v>
      </c>
      <c r="AK98" s="14">
        <f>VLOOKUP($A98,[1]Data!$A$1:$AH$15000,23,0)</f>
        <v>79488</v>
      </c>
      <c r="AL98" s="14">
        <f>VLOOKUP($A98,[1]Data!$A$1:$AH$15000,24,0)</f>
        <v>868862</v>
      </c>
      <c r="AM98" s="14">
        <f>VLOOKUP($A98,[4]Data!$A$1:$R$15000,9,0)</f>
        <v>156030</v>
      </c>
      <c r="BA98" s="14">
        <f>VLOOKUP($A98,[1]Data!$A$1:$AH$15000,2,0)</f>
        <v>215831</v>
      </c>
      <c r="BC98" s="14">
        <f>VLOOKUP($A98,[2]Data!$A$1:$AH$15000,20,0)</f>
        <v>0</v>
      </c>
      <c r="BD98" s="14">
        <f>VLOOKUP($A98,[2]Data!$A$1:$AH$15000,21,0)</f>
        <v>32521</v>
      </c>
      <c r="BE98" s="14">
        <f>VLOOKUP($A98,[2]Data!$A$1:$AH$15000,22,0)</f>
        <v>0</v>
      </c>
      <c r="BF98" s="14">
        <f>VLOOKUP($A98,[2]Data!$A$1:$AH$15000,19,0)</f>
        <v>4550</v>
      </c>
      <c r="BG98" s="14">
        <f t="shared" si="4"/>
        <v>37071</v>
      </c>
      <c r="BH98" s="14">
        <f>VLOOKUP($A98,[1]Data!$A$1:$AH$15000,3,0)</f>
        <v>317765</v>
      </c>
      <c r="BI98" s="14">
        <f>VLOOKUP($A98,[1]Data!$A$1:$AH$15000,7,0)</f>
        <v>830716</v>
      </c>
      <c r="BJ98" s="14">
        <f>VLOOKUP($A98,[1]Data!$A$1:$AH$15000,8,0)</f>
        <v>198473</v>
      </c>
      <c r="BR98" s="14">
        <f>VLOOKUP($A98,[1]Data!$A$1:$AH$15000,13,0)</f>
        <v>106730</v>
      </c>
      <c r="BS98" s="14">
        <f>VLOOKUP($A98,[1]Data!$A$1:$AH$15000,14,0)</f>
        <v>85091</v>
      </c>
      <c r="BT98" s="14">
        <f>VLOOKUP($A98,[1]Data!$A$1:$AH$15000,15,0)</f>
        <v>160120</v>
      </c>
      <c r="BU98" s="14">
        <f>VLOOKUP($A98,[1]Data!$A$1:$AH$15000,16,0)</f>
        <v>158880</v>
      </c>
      <c r="BV98" s="14">
        <f t="shared" si="5"/>
        <v>510821</v>
      </c>
      <c r="BW98" s="14">
        <f>VLOOKUP($A98,[2]Data!$A$1:$AH$15000,26,0)</f>
        <v>85059</v>
      </c>
      <c r="BX98" s="14">
        <f>VLOOKUP($A98,[2]Data!$A$1:$AH$15000,28,0)</f>
        <v>102392</v>
      </c>
      <c r="BY98" s="14">
        <f>VLOOKUP($A98,[2]Data!$A$1:$AH$15000,24,0)</f>
        <v>54800</v>
      </c>
      <c r="BZ98" s="14">
        <f>VLOOKUP($A98,[2]Data!$A$1:$AH$15000,25,0)</f>
        <v>108659</v>
      </c>
      <c r="CA98" s="14">
        <f>VLOOKUP($A98,[2]Data!$A$1:$AH$15000,30,0)</f>
        <v>66696</v>
      </c>
      <c r="CB98" s="14">
        <f>VLOOKUP($A98,[2]Data!$A$1:$AH$15000,29,0)</f>
        <v>65081</v>
      </c>
      <c r="CC98" s="14">
        <f t="shared" si="6"/>
        <v>482687</v>
      </c>
      <c r="CD98" s="52">
        <f>VLOOKUP($A98,[4]Data!$A$1:$R$15000,2,0)</f>
        <v>957731</v>
      </c>
      <c r="CE98" s="14">
        <f>VLOOKUP($A98,[3]Data!$A$1:$K$15000,3,0)*$A$2</f>
        <v>2521900</v>
      </c>
      <c r="CF98" s="14">
        <f>VLOOKUP($A98,[3]Data!$A$1:$K$15000,7,0)*$A$2</f>
        <v>0</v>
      </c>
      <c r="CG98" s="14">
        <f>VLOOKUP($A98,[3]Data!$A$1:$K$15000,8,0)*$A$2</f>
        <v>82900</v>
      </c>
      <c r="CH98" s="14">
        <f>VLOOKUP($A98,[3]Data!$A$1:$K$15000,2,0)*$A$2</f>
        <v>40200</v>
      </c>
      <c r="CJ98" s="14">
        <f>VLOOKUP($A98,[4]Data!$A$1:$R$15000,18,0)</f>
        <v>47814</v>
      </c>
      <c r="CK98" s="14">
        <f>VLOOKUP($A98,[4]Data!$A$1:$R$15000,3,0)</f>
        <v>301163</v>
      </c>
      <c r="CL98" s="14">
        <f>VLOOKUP($A98,[4]Data!$A$1:$R$15000,4,0)</f>
        <v>14918</v>
      </c>
      <c r="CM98" s="14">
        <f>VLOOKUP($A98,[3]Data!$A$1:$K$15000,10,0)*$A$2</f>
        <v>283700</v>
      </c>
      <c r="CN98" s="52">
        <f>VLOOKUP($A98,[1]Data!$A$1:$AN$15000,34,0)</f>
        <v>132488</v>
      </c>
      <c r="CO98" s="52">
        <f>VLOOKUP($A98,[1]Data!$A$1:$AN$15000,35,0)</f>
        <v>571514</v>
      </c>
      <c r="CP98" s="52">
        <f>VLOOKUP($A98,[1]Data!$A$1:$AN$15000,36,0)</f>
        <v>674389</v>
      </c>
      <c r="CQ98" s="52">
        <f>VLOOKUP($A98,[1]Data!$A$1:$AN$15000,37,0)</f>
        <v>174990</v>
      </c>
      <c r="CR98" s="52">
        <f>VLOOKUP($A98,[1]Data!$A$1:$AN$15000,38,0)</f>
        <v>3271</v>
      </c>
      <c r="CS98" s="52">
        <f>VLOOKUP($A98,[1]Data!$A$1:$AN$15000,39,0)</f>
        <v>0</v>
      </c>
      <c r="CT98" s="52">
        <f>VLOOKUP($A98,[1]Data!$A$1:$AN$15000,40,0)</f>
        <v>193321</v>
      </c>
      <c r="CU98" s="52">
        <f>VLOOKUP($A98,[1]Data!$A$1:$BA$15000,41,0)</f>
        <v>0</v>
      </c>
      <c r="CV98" s="52">
        <f>VLOOKUP($A98,[1]Data!$A$1:$BA$15000,42,0)</f>
        <v>0</v>
      </c>
      <c r="CW98" s="52">
        <f>VLOOKUP($A98,[1]Data!$A$1:$BA$15000,43,0)</f>
        <v>15254</v>
      </c>
      <c r="CX98" s="52">
        <f>VLOOKUP($A98,[1]Data!$A$1:$BA$15000,44,0)</f>
        <v>35052</v>
      </c>
      <c r="CY98" s="52">
        <f>VLOOKUP($A98,[1]Data!$A$1:$BA$15000,45,0)</f>
        <v>51844</v>
      </c>
      <c r="CZ98" s="52">
        <f>VLOOKUP($A98,[1]Data!$A$1:$BA$15000,46,0)</f>
        <v>8352</v>
      </c>
      <c r="DA98" s="52">
        <f>VLOOKUP($A98,[1]Data!$A$1:$BA$15000,47,0)</f>
        <v>47617</v>
      </c>
      <c r="DB98" s="52">
        <f>VLOOKUP($A98,[1]Data!$A$1:$BA$15000,48,0)</f>
        <v>140011</v>
      </c>
      <c r="DC98" s="52">
        <f>VLOOKUP($A98,[1]Data!$A$1:$BA$15000,53,0)</f>
        <v>-86409</v>
      </c>
      <c r="DD98" s="52">
        <f>VLOOKUP($A98,[4]Data!$A$1:$Z$15000,20,0)</f>
        <v>18731</v>
      </c>
      <c r="DE98" s="52">
        <f>VLOOKUP($A98,[4]Data!$A$1:$Z$15000,25,0)</f>
        <v>19754</v>
      </c>
      <c r="DF98" s="52">
        <f>VLOOKUP($A98,[4]Data!$A$1:$Z$15000,26,0)</f>
        <v>0</v>
      </c>
      <c r="DG98" s="52">
        <f>VLOOKUP($A98,[4]Data!$A$1:$Z$15000,21,0)</f>
        <v>0</v>
      </c>
      <c r="DH98" s="52">
        <f>VLOOKUP($A98,[4]Data!$A$1:$Z$15000,24,0)</f>
        <v>154927</v>
      </c>
      <c r="DI98" s="52">
        <f>VLOOKUP($A98,[7]Data!$A$1:$M$15000,4,0)</f>
        <v>455554</v>
      </c>
      <c r="DJ98" s="52">
        <f>VLOOKUP($A98,[7]Data!$A$1:$M$15000,12,0)</f>
        <v>19940</v>
      </c>
      <c r="DK98" s="52">
        <f>VLOOKUP($A98,[7]Data!$A$1:$M$15000,11,0)</f>
        <v>202434</v>
      </c>
      <c r="DL98" s="52">
        <f>VLOOKUP($A98,[7]Data!$A$1:$M$15000,5,0)</f>
        <v>139519</v>
      </c>
      <c r="DM98" s="52">
        <f>VLOOKUP($A98,[7]Data!$A$1:$M$15000,8,0)</f>
        <v>193088</v>
      </c>
      <c r="DN98" s="52">
        <f>VLOOKUP($A98,[7]Data!$A$1:$M$15000,6,0)</f>
        <v>4745</v>
      </c>
      <c r="DO98" s="52">
        <f>VLOOKUP($A98,[7]Data!$A$1:$M$15000,7,0)</f>
        <v>56952</v>
      </c>
      <c r="DP98" s="52">
        <f>VLOOKUP($A98,[7]Data!$A$1:$M$15000,9,0)</f>
        <v>10756</v>
      </c>
      <c r="DQ98" s="52">
        <f>VLOOKUP($A98,[7]Data!$A$1:$M$15000,3,0)</f>
        <v>0</v>
      </c>
      <c r="DR98" s="52">
        <f>VLOOKUP($A98,[7]Data!$A$1:$M$15000,10,0)</f>
        <v>200967</v>
      </c>
      <c r="DS98" s="52">
        <f>VLOOKUP($A98,[7]Data!$A$1:$M$15000,2,0)</f>
        <v>19000</v>
      </c>
      <c r="DT98" s="52">
        <f>VLOOKUP($A98,[7]Data!$A$1:$M$15000,13,0)</f>
        <v>0</v>
      </c>
      <c r="DU98" s="52">
        <f>VLOOKUP($A98,[8]data!$A$1:$M$15000,2,0)</f>
        <v>142221</v>
      </c>
      <c r="DV98" s="52">
        <f>VLOOKUP($A98,[8]data!$A$1:$M$15000,3,0)</f>
        <v>144925</v>
      </c>
      <c r="DW98" s="52">
        <f>VLOOKUP($A98,[8]data!$A$1:$M$15000,4,0)</f>
        <v>198531</v>
      </c>
      <c r="DX98" s="52">
        <f>VLOOKUP($A98,[8]data!$A$1:$M$15000,5,0)</f>
        <v>13878</v>
      </c>
      <c r="DY98" s="52">
        <f>VLOOKUP($A98,[8]data!$A$1:$M$15000,6,0)</f>
        <v>103504</v>
      </c>
      <c r="DZ98" s="52">
        <f>VLOOKUP($A98,[8]data!$A$1:$M$15000,7,0)</f>
        <v>120429</v>
      </c>
      <c r="EA98" s="52">
        <f>VLOOKUP($A98,[8]data!$A$1:$M$15000,8,0)</f>
        <v>70611</v>
      </c>
      <c r="EB98" s="52">
        <f>VLOOKUP($A98,[8]data!$A$1:$M$15000,9,0)</f>
        <v>391574</v>
      </c>
      <c r="EC98" s="52">
        <f>VLOOKUP($A98,[8]data!$A$1:$M$15000,10,0)</f>
        <v>9498</v>
      </c>
      <c r="ED98" s="52">
        <f>VLOOKUP($A98,[8]data!$A$1:$Q$15000,11,0)</f>
        <v>6341</v>
      </c>
      <c r="EE98" s="52">
        <f>VLOOKUP($A98,[8]data!$A$1:$Q$15000,12,0)</f>
        <v>237383</v>
      </c>
      <c r="EF98" s="52">
        <f>VLOOKUP($A98,[8]data!$A$1:$Q$15000,13,0)</f>
        <v>135000</v>
      </c>
      <c r="EG98" s="52">
        <f>VLOOKUP($A98,[8]data!$A$1:$Q$15000,14,0)</f>
        <v>23700</v>
      </c>
      <c r="EH98" s="52">
        <f>VLOOKUP($A98,[8]data!$A$1:$Q$15000,15,0)</f>
        <v>107000</v>
      </c>
      <c r="EI98" s="52">
        <f>VLOOKUP($A98,[8]data!$A$1:$Q$15000,17,0)</f>
        <v>8142</v>
      </c>
      <c r="EJ98" s="52">
        <f>VLOOKUP($A98,[8]data!$A$1:$Q$15000,16,0)</f>
        <v>96180</v>
      </c>
      <c r="EK98" s="52">
        <f>VLOOKUP($A98,[9]data!$A$1:$Q$15000,3,0)</f>
        <v>270000</v>
      </c>
      <c r="EL98" s="52">
        <f>VLOOKUP($A98,[9]data!$A$1:$Q$15000,4,0)</f>
        <v>49000</v>
      </c>
      <c r="EM98" s="52">
        <f>VLOOKUP($A98,[9]data!$A$1:$Q$15000,2,0)</f>
        <v>36000</v>
      </c>
      <c r="EN98" s="52">
        <f>VLOOKUP($A98,[9]data!$A$1:$Q$15000,11,0)</f>
        <v>96000</v>
      </c>
      <c r="EO98" s="52">
        <f>VLOOKUP($A98,[9]data!$A$1:$Q$15000,12,0)</f>
        <v>12000</v>
      </c>
      <c r="ES98" s="52">
        <f>VLOOKUP($A98,[9]data!$A$1:$Q$15000,14,0)</f>
        <v>134000</v>
      </c>
      <c r="ET98" s="52">
        <f>VLOOKUP($A98,[9]data!$A$1:$Q$15000,13,0)</f>
        <v>11000</v>
      </c>
      <c r="EU98" s="89">
        <f>VLOOKUP($A98,[4]Data!$A$1:$I$15000,8,0)</f>
        <v>125523</v>
      </c>
      <c r="EV98" s="1">
        <f>VLOOKUP($A98,[1]Data!$A$1:$BG$15000,59,0)</f>
        <v>0</v>
      </c>
      <c r="EX98" s="52">
        <f>+[1]Data!$E$97</f>
        <v>621767</v>
      </c>
    </row>
    <row r="99" spans="1:154">
      <c r="A99" s="20">
        <v>36560</v>
      </c>
      <c r="B99" s="14">
        <f>VLOOKUP($A99,[1]Data!$A$1:$AG$15000,9,0)</f>
        <v>231163</v>
      </c>
      <c r="C99" s="14">
        <f>VLOOKUP($A99,[1]Data!$A$1:$AG$15000,10,0)</f>
        <v>250112</v>
      </c>
      <c r="D99" s="14">
        <f>VLOOKUP($A99,[1]Data!$A$1:$AG$15000,11,0)</f>
        <v>582451</v>
      </c>
      <c r="E99" s="14">
        <f>VLOOKUP($A99,[1]Data!$A$1:$AG$15000,12,0)</f>
        <v>529453</v>
      </c>
      <c r="F99" s="14">
        <f>VLOOKUP($A99,[2]Data!$A$1:$AF$15000,4,0)</f>
        <v>596476</v>
      </c>
      <c r="G99" s="14">
        <f>VLOOKUP($A99,[2]Data!$A$1:$AF$15000,2,0)</f>
        <v>20000</v>
      </c>
      <c r="H99" s="14">
        <f>VLOOKUP($A99,[2]Data!$A$1:$AF$15000,3,0)</f>
        <v>9334</v>
      </c>
      <c r="I99" s="14">
        <f>VLOOKUP($A99,[2]Data!$A$1:$AF$15000,6,0)</f>
        <v>10755</v>
      </c>
      <c r="J99" s="14">
        <f>VLOOKUP($A99,[3]Data!$A$1:$K$15000,4,0)*$A$2</f>
        <v>1754700</v>
      </c>
      <c r="K99" s="14">
        <f>VLOOKUP($A99,[3]Data!$A$1:$K$15000,6,0)*$A$2</f>
        <v>88400</v>
      </c>
      <c r="R99" s="14">
        <f>VLOOKUP($A99,[1]Data!$A$1:$AH$15000,4,0)</f>
        <v>2693287</v>
      </c>
      <c r="T99" s="14">
        <f>VLOOKUP($A99,[2]Data!$A$1:$AH$15000,34,0)</f>
        <v>811894</v>
      </c>
      <c r="V99" s="14">
        <f>VLOOKUP($A99,[2]Data!$A$1:$AH$15000,8,0)</f>
        <v>56564</v>
      </c>
      <c r="W99" s="14">
        <f>VLOOKUP($A99,[4]Data!$A$1:$AH$15000,19,0)</f>
        <v>48040</v>
      </c>
      <c r="X99" s="14">
        <f>VLOOKUP($A99,[2]Data!$A$1:$AH$15000,17,0)</f>
        <v>95968</v>
      </c>
      <c r="Y99" s="14">
        <f>VLOOKUP($A99,[1]Data!$A$1:$AH$15000,17,0)</f>
        <v>381560</v>
      </c>
      <c r="Z99" s="14">
        <f>VLOOKUP($A99,[2]Data!$A$1:$AH$15000,11,0)</f>
        <v>297271</v>
      </c>
      <c r="AA99" s="14">
        <f>VLOOKUP($A99,[1]Data!$A$1:$AH$15000,21,0)</f>
        <v>299996</v>
      </c>
      <c r="AB99" s="14">
        <f>VLOOKUP($A99,[2]Data!$A$1:$AH$15000,15,0)</f>
        <v>74612</v>
      </c>
      <c r="AC99" s="14">
        <f>VLOOKUP($A99,[1]Data!$A$1:$AH$15000,18,0)</f>
        <v>129312</v>
      </c>
      <c r="AD99" s="14">
        <f>VLOOKUP($A99,[2]Data!$A$1:$AH$15000,18,0)</f>
        <v>69960</v>
      </c>
      <c r="AE99" s="14">
        <f>VLOOKUP($A99,[1]Data!$A$1:$AH$15000,19,0)</f>
        <v>25806</v>
      </c>
      <c r="AF99" s="14">
        <f>VLOOKUP($A99,[2]Data!$A$1:$AH$15000,16,0)</f>
        <v>171354</v>
      </c>
      <c r="AG99" s="14">
        <f>VLOOKUP($A99,[1]Data!$A$1:$AH$15000,20,0)</f>
        <v>48772</v>
      </c>
      <c r="AH99" s="14">
        <f>VLOOKUP($A99,[2]Data!$A$1:$AH$15000,9,0)</f>
        <v>259019</v>
      </c>
      <c r="AI99" s="14">
        <f>VLOOKUP($A99,[1]Data!$A$1:$AH$15000,22,0)</f>
        <v>290336</v>
      </c>
      <c r="AJ99" s="14">
        <f>VLOOKUP($A99,[2]Data!$A$1:$AH$15000,10,0)</f>
        <v>63902</v>
      </c>
      <c r="AK99" s="14">
        <f>VLOOKUP($A99,[1]Data!$A$1:$AH$15000,23,0)</f>
        <v>83659</v>
      </c>
      <c r="AL99" s="14">
        <f>VLOOKUP($A99,[1]Data!$A$1:$AH$15000,24,0)</f>
        <v>865444</v>
      </c>
      <c r="AM99" s="14">
        <f>VLOOKUP($A99,[4]Data!$A$1:$R$15000,9,0)</f>
        <v>157174</v>
      </c>
      <c r="BA99" s="14">
        <f>VLOOKUP($A99,[1]Data!$A$1:$AH$15000,2,0)</f>
        <v>212250</v>
      </c>
      <c r="BC99" s="14">
        <f>VLOOKUP($A99,[2]Data!$A$1:$AH$15000,20,0)</f>
        <v>0</v>
      </c>
      <c r="BD99" s="14">
        <f>VLOOKUP($A99,[2]Data!$A$1:$AH$15000,21,0)</f>
        <v>33053</v>
      </c>
      <c r="BE99" s="14">
        <f>VLOOKUP($A99,[2]Data!$A$1:$AH$15000,22,0)</f>
        <v>0</v>
      </c>
      <c r="BF99" s="14">
        <f>VLOOKUP($A99,[2]Data!$A$1:$AH$15000,19,0)</f>
        <v>0</v>
      </c>
      <c r="BG99" s="14">
        <f t="shared" si="4"/>
        <v>33053</v>
      </c>
      <c r="BH99" s="14">
        <f>VLOOKUP($A99,[1]Data!$A$1:$AH$15000,3,0)</f>
        <v>326939</v>
      </c>
      <c r="BI99" s="14">
        <f>VLOOKUP($A99,[1]Data!$A$1:$AH$15000,7,0)</f>
        <v>696460</v>
      </c>
      <c r="BJ99" s="14">
        <f>VLOOKUP($A99,[1]Data!$A$1:$AH$15000,8,0)</f>
        <v>123789</v>
      </c>
      <c r="BR99" s="14">
        <f>VLOOKUP($A99,[1]Data!$A$1:$AH$15000,13,0)</f>
        <v>98669</v>
      </c>
      <c r="BS99" s="14">
        <f>VLOOKUP($A99,[1]Data!$A$1:$AH$15000,14,0)</f>
        <v>156490</v>
      </c>
      <c r="BT99" s="14">
        <f>VLOOKUP($A99,[1]Data!$A$1:$AH$15000,15,0)</f>
        <v>153632</v>
      </c>
      <c r="BU99" s="14">
        <f>VLOOKUP($A99,[1]Data!$A$1:$AH$15000,16,0)</f>
        <v>137060</v>
      </c>
      <c r="BV99" s="14">
        <f t="shared" si="5"/>
        <v>545851</v>
      </c>
      <c r="BW99" s="14">
        <f>VLOOKUP($A99,[2]Data!$A$1:$AH$15000,26,0)</f>
        <v>92539</v>
      </c>
      <c r="BX99" s="14">
        <f>VLOOKUP($A99,[2]Data!$A$1:$AH$15000,28,0)</f>
        <v>115595</v>
      </c>
      <c r="BY99" s="14">
        <f>VLOOKUP($A99,[2]Data!$A$1:$AH$15000,24,0)</f>
        <v>54800</v>
      </c>
      <c r="BZ99" s="14">
        <f>VLOOKUP($A99,[2]Data!$A$1:$AH$15000,25,0)</f>
        <v>107913</v>
      </c>
      <c r="CA99" s="14">
        <f>VLOOKUP($A99,[2]Data!$A$1:$AH$15000,30,0)</f>
        <v>66625</v>
      </c>
      <c r="CB99" s="14">
        <f>VLOOKUP($A99,[2]Data!$A$1:$AH$15000,29,0)</f>
        <v>96761</v>
      </c>
      <c r="CC99" s="14">
        <f t="shared" si="6"/>
        <v>534233</v>
      </c>
      <c r="CD99" s="52">
        <f>VLOOKUP($A99,[4]Data!$A$1:$R$15000,2,0)</f>
        <v>977024</v>
      </c>
      <c r="CE99" s="14">
        <f>VLOOKUP($A99,[3]Data!$A$1:$K$15000,3,0)*$A$2</f>
        <v>2506700</v>
      </c>
      <c r="CF99" s="14">
        <f>VLOOKUP($A99,[3]Data!$A$1:$K$15000,7,0)*$A$2</f>
        <v>0</v>
      </c>
      <c r="CG99" s="14">
        <f>VLOOKUP($A99,[3]Data!$A$1:$K$15000,8,0)*$A$2</f>
        <v>82900</v>
      </c>
      <c r="CH99" s="14">
        <f>VLOOKUP($A99,[3]Data!$A$1:$K$15000,2,0)*$A$2</f>
        <v>40200</v>
      </c>
      <c r="CJ99" s="14">
        <f>VLOOKUP($A99,[4]Data!$A$1:$R$15000,18,0)</f>
        <v>44621</v>
      </c>
      <c r="CK99" s="14">
        <f>VLOOKUP($A99,[4]Data!$A$1:$R$15000,3,0)</f>
        <v>282435</v>
      </c>
      <c r="CL99" s="14">
        <f>VLOOKUP($A99,[4]Data!$A$1:$R$15000,4,0)</f>
        <v>10219</v>
      </c>
      <c r="CM99" s="14">
        <f>VLOOKUP($A99,[3]Data!$A$1:$K$15000,10,0)*$A$2</f>
        <v>266700</v>
      </c>
      <c r="CN99" s="52">
        <f>VLOOKUP($A99,[1]Data!$A$1:$AN$15000,34,0)</f>
        <v>130032</v>
      </c>
      <c r="CO99" s="52">
        <f>VLOOKUP($A99,[1]Data!$A$1:$AN$15000,35,0)</f>
        <v>570800</v>
      </c>
      <c r="CP99" s="52">
        <f>VLOOKUP($A99,[1]Data!$A$1:$AN$15000,36,0)</f>
        <v>675009</v>
      </c>
      <c r="CQ99" s="52">
        <f>VLOOKUP($A99,[1]Data!$A$1:$AN$15000,37,0)</f>
        <v>178567</v>
      </c>
      <c r="CR99" s="52">
        <f>VLOOKUP($A99,[1]Data!$A$1:$AN$15000,38,0)</f>
        <v>7440</v>
      </c>
      <c r="CS99" s="52">
        <f>VLOOKUP($A99,[1]Data!$A$1:$AN$15000,39,0)</f>
        <v>0</v>
      </c>
      <c r="CT99" s="52">
        <f>VLOOKUP($A99,[1]Data!$A$1:$AN$15000,40,0)</f>
        <v>195263</v>
      </c>
      <c r="CU99" s="52">
        <f>VLOOKUP($A99,[1]Data!$A$1:$BA$15000,41,0)</f>
        <v>0</v>
      </c>
      <c r="CV99" s="52">
        <f>VLOOKUP($A99,[1]Data!$A$1:$BA$15000,42,0)</f>
        <v>0</v>
      </c>
      <c r="CW99" s="52">
        <f>VLOOKUP($A99,[1]Data!$A$1:$BA$15000,43,0)</f>
        <v>45164</v>
      </c>
      <c r="CX99" s="52">
        <f>VLOOKUP($A99,[1]Data!$A$1:$BA$15000,44,0)</f>
        <v>35157</v>
      </c>
      <c r="CY99" s="52">
        <f>VLOOKUP($A99,[1]Data!$A$1:$BA$15000,45,0)</f>
        <v>50648</v>
      </c>
      <c r="CZ99" s="52">
        <f>VLOOKUP($A99,[1]Data!$A$1:$BA$15000,46,0)</f>
        <v>8349</v>
      </c>
      <c r="DA99" s="52">
        <f>VLOOKUP($A99,[1]Data!$A$1:$BA$15000,47,0)</f>
        <v>40269</v>
      </c>
      <c r="DB99" s="52">
        <f>VLOOKUP($A99,[1]Data!$A$1:$BA$15000,48,0)</f>
        <v>133638</v>
      </c>
      <c r="DC99" s="52">
        <f>VLOOKUP($A99,[1]Data!$A$1:$BA$15000,53,0)</f>
        <v>-48081</v>
      </c>
      <c r="DD99" s="52">
        <f>VLOOKUP($A99,[4]Data!$A$1:$Z$15000,20,0)</f>
        <v>48169</v>
      </c>
      <c r="DE99" s="52">
        <f>VLOOKUP($A99,[4]Data!$A$1:$Z$15000,25,0)</f>
        <v>15384</v>
      </c>
      <c r="DF99" s="52">
        <f>VLOOKUP($A99,[4]Data!$A$1:$Z$15000,26,0)</f>
        <v>0</v>
      </c>
      <c r="DG99" s="52">
        <f>VLOOKUP($A99,[4]Data!$A$1:$Z$15000,21,0)</f>
        <v>0</v>
      </c>
      <c r="DH99" s="52">
        <f>VLOOKUP($A99,[4]Data!$A$1:$Z$15000,24,0)</f>
        <v>144912</v>
      </c>
      <c r="DI99" s="52">
        <f>VLOOKUP($A99,[7]Data!$A$1:$M$15000,4,0)</f>
        <v>479941</v>
      </c>
      <c r="DJ99" s="52">
        <f>VLOOKUP($A99,[7]Data!$A$1:$M$15000,12,0)</f>
        <v>19960</v>
      </c>
      <c r="DK99" s="52">
        <f>VLOOKUP($A99,[7]Data!$A$1:$M$15000,11,0)</f>
        <v>223590</v>
      </c>
      <c r="DL99" s="52">
        <f>VLOOKUP($A99,[7]Data!$A$1:$M$15000,5,0)</f>
        <v>135022</v>
      </c>
      <c r="DM99" s="52">
        <f>VLOOKUP($A99,[7]Data!$A$1:$M$15000,8,0)</f>
        <v>236831</v>
      </c>
      <c r="DN99" s="52">
        <f>VLOOKUP($A99,[7]Data!$A$1:$M$15000,6,0)</f>
        <v>0</v>
      </c>
      <c r="DO99" s="52">
        <f>VLOOKUP($A99,[7]Data!$A$1:$M$15000,7,0)</f>
        <v>61060</v>
      </c>
      <c r="DP99" s="52">
        <f>VLOOKUP($A99,[7]Data!$A$1:$M$15000,9,0)</f>
        <v>10756</v>
      </c>
      <c r="DQ99" s="52">
        <f>VLOOKUP($A99,[7]Data!$A$1:$M$15000,3,0)</f>
        <v>0</v>
      </c>
      <c r="DR99" s="52">
        <f>VLOOKUP($A99,[7]Data!$A$1:$M$15000,10,0)</f>
        <v>191703</v>
      </c>
      <c r="DS99" s="52">
        <f>VLOOKUP($A99,[7]Data!$A$1:$M$15000,2,0)</f>
        <v>20746</v>
      </c>
      <c r="DT99" s="52">
        <f>VLOOKUP($A99,[7]Data!$A$1:$M$15000,13,0)</f>
        <v>0</v>
      </c>
      <c r="DU99" s="52">
        <f>VLOOKUP($A99,[8]data!$A$1:$M$15000,2,0)</f>
        <v>142221</v>
      </c>
      <c r="DV99" s="52">
        <f>VLOOKUP($A99,[8]data!$A$1:$M$15000,3,0)</f>
        <v>144925</v>
      </c>
      <c r="DW99" s="52">
        <f>VLOOKUP($A99,[8]data!$A$1:$M$15000,4,0)</f>
        <v>187072</v>
      </c>
      <c r="DX99" s="52">
        <f>VLOOKUP($A99,[8]data!$A$1:$M$15000,5,0)</f>
        <v>13878</v>
      </c>
      <c r="DY99" s="52">
        <f>VLOOKUP($A99,[8]data!$A$1:$M$15000,6,0)</f>
        <v>103504</v>
      </c>
      <c r="DZ99" s="52">
        <f>VLOOKUP($A99,[8]data!$A$1:$M$15000,7,0)</f>
        <v>126135</v>
      </c>
      <c r="EA99" s="52">
        <f>VLOOKUP($A99,[8]data!$A$1:$M$15000,8,0)</f>
        <v>72111</v>
      </c>
      <c r="EB99" s="52">
        <f>VLOOKUP($A99,[8]data!$A$1:$M$15000,9,0)</f>
        <v>404849</v>
      </c>
      <c r="EC99" s="52">
        <f>VLOOKUP($A99,[8]data!$A$1:$M$15000,10,0)</f>
        <v>1855</v>
      </c>
      <c r="ED99" s="52">
        <f>VLOOKUP($A99,[8]data!$A$1:$Q$15000,11,0)</f>
        <v>6341</v>
      </c>
      <c r="EE99" s="52">
        <f>VLOOKUP($A99,[8]data!$A$1:$Q$15000,12,0)</f>
        <v>247933</v>
      </c>
      <c r="EF99" s="52">
        <f>VLOOKUP($A99,[8]data!$A$1:$Q$15000,13,0)</f>
        <v>140000</v>
      </c>
      <c r="EG99" s="52">
        <f>VLOOKUP($A99,[8]data!$A$1:$Q$15000,14,0)</f>
        <v>23700</v>
      </c>
      <c r="EH99" s="52">
        <f>VLOOKUP($A99,[8]data!$A$1:$Q$15000,15,0)</f>
        <v>107000</v>
      </c>
      <c r="EI99" s="52">
        <f>VLOOKUP($A99,[8]data!$A$1:$Q$15000,17,0)</f>
        <v>28092</v>
      </c>
      <c r="EJ99" s="52">
        <f>VLOOKUP($A99,[8]data!$A$1:$Q$15000,16,0)</f>
        <v>86392</v>
      </c>
      <c r="EK99" s="52">
        <f>VLOOKUP($A99,[9]data!$A$1:$Q$15000,3,0)</f>
        <v>270000</v>
      </c>
      <c r="EL99" s="52">
        <f>VLOOKUP($A99,[9]data!$A$1:$Q$15000,4,0)</f>
        <v>52000</v>
      </c>
      <c r="EM99" s="52">
        <f>VLOOKUP($A99,[9]data!$A$1:$Q$15000,2,0)</f>
        <v>43000</v>
      </c>
      <c r="EN99" s="52">
        <f>VLOOKUP($A99,[9]data!$A$1:$Q$15000,11,0)</f>
        <v>122000</v>
      </c>
      <c r="EO99" s="52">
        <f>VLOOKUP($A99,[9]data!$A$1:$Q$15000,12,0)</f>
        <v>115000</v>
      </c>
      <c r="ES99" s="52">
        <f>VLOOKUP($A99,[9]data!$A$1:$Q$15000,14,0)</f>
        <v>115000</v>
      </c>
      <c r="ET99" s="52">
        <f>VLOOKUP($A99,[9]data!$A$1:$Q$15000,13,0)</f>
        <v>11000</v>
      </c>
      <c r="EU99" s="89">
        <f>VLOOKUP($A99,[4]Data!$A$1:$I$15000,8,0)</f>
        <v>122965</v>
      </c>
      <c r="EV99" s="1">
        <f>VLOOKUP($A99,[1]Data!$A$1:$BG$15000,59,0)</f>
        <v>0</v>
      </c>
      <c r="EX99" s="52">
        <f>+[1]Data!$E$97</f>
        <v>621767</v>
      </c>
    </row>
    <row r="100" spans="1:154">
      <c r="A100" s="20">
        <v>36561</v>
      </c>
      <c r="B100" s="14">
        <f>VLOOKUP($A100,[1]Data!$A$1:$AG$15000,9,0)</f>
        <v>252472</v>
      </c>
      <c r="C100" s="14">
        <f>VLOOKUP($A100,[1]Data!$A$1:$AG$15000,10,0)</f>
        <v>276998</v>
      </c>
      <c r="D100" s="14">
        <f>VLOOKUP($A100,[1]Data!$A$1:$AG$15000,11,0)</f>
        <v>632180</v>
      </c>
      <c r="E100" s="14">
        <f>VLOOKUP($A100,[1]Data!$A$1:$AG$15000,12,0)</f>
        <v>537417</v>
      </c>
      <c r="F100" s="14">
        <f>VLOOKUP($A100,[2]Data!$A$1:$AF$15000,4,0)</f>
        <v>658908</v>
      </c>
      <c r="G100" s="14">
        <f>VLOOKUP($A100,[2]Data!$A$1:$AF$15000,2,0)</f>
        <v>20000</v>
      </c>
      <c r="H100" s="14">
        <f>VLOOKUP($A100,[2]Data!$A$1:$AF$15000,3,0)</f>
        <v>24136</v>
      </c>
      <c r="I100" s="14">
        <f>VLOOKUP($A100,[2]Data!$A$1:$AF$15000,6,0)</f>
        <v>10757</v>
      </c>
      <c r="J100" s="14">
        <f>VLOOKUP($A100,[3]Data!$A$1:$K$15000,4,0)*$A$2</f>
        <v>1751600</v>
      </c>
      <c r="K100" s="14">
        <f>VLOOKUP($A100,[3]Data!$A$1:$K$15000,6,0)*$A$2</f>
        <v>62300</v>
      </c>
      <c r="R100" s="14">
        <f>VLOOKUP($A100,[1]Data!$A$1:$AH$15000,4,0)</f>
        <v>2705062</v>
      </c>
      <c r="T100" s="14">
        <f>VLOOKUP($A100,[2]Data!$A$1:$AH$15000,34,0)</f>
        <v>743601</v>
      </c>
      <c r="V100" s="14">
        <f>VLOOKUP($A100,[2]Data!$A$1:$AH$15000,8,0)</f>
        <v>56564</v>
      </c>
      <c r="W100" s="14">
        <f>VLOOKUP($A100,[4]Data!$A$1:$AH$15000,19,0)</f>
        <v>42431</v>
      </c>
      <c r="X100" s="14">
        <f>VLOOKUP($A100,[2]Data!$A$1:$AH$15000,17,0)</f>
        <v>111742</v>
      </c>
      <c r="Y100" s="14">
        <f>VLOOKUP($A100,[1]Data!$A$1:$AH$15000,17,0)</f>
        <v>382327</v>
      </c>
      <c r="Z100" s="14">
        <f>VLOOKUP($A100,[2]Data!$A$1:$AH$15000,11,0)</f>
        <v>291236</v>
      </c>
      <c r="AA100" s="14">
        <f>VLOOKUP($A100,[1]Data!$A$1:$AH$15000,21,0)</f>
        <v>309651</v>
      </c>
      <c r="AB100" s="14">
        <f>VLOOKUP($A100,[2]Data!$A$1:$AH$15000,15,0)</f>
        <v>74613</v>
      </c>
      <c r="AC100" s="14">
        <f>VLOOKUP($A100,[1]Data!$A$1:$AH$15000,18,0)</f>
        <v>140758</v>
      </c>
      <c r="AD100" s="14">
        <f>VLOOKUP($A100,[2]Data!$A$1:$AH$15000,18,0)</f>
        <v>91351</v>
      </c>
      <c r="AE100" s="14">
        <f>VLOOKUP($A100,[1]Data!$A$1:$AH$15000,19,0)</f>
        <v>5723</v>
      </c>
      <c r="AF100" s="14">
        <f>VLOOKUP($A100,[2]Data!$A$1:$AH$15000,16,0)</f>
        <v>143377</v>
      </c>
      <c r="AG100" s="14">
        <f>VLOOKUP($A100,[1]Data!$A$1:$AH$15000,20,0)</f>
        <v>49949</v>
      </c>
      <c r="AH100" s="14">
        <f>VLOOKUP($A100,[2]Data!$A$1:$AH$15000,9,0)</f>
        <v>201159</v>
      </c>
      <c r="AI100" s="14">
        <f>VLOOKUP($A100,[1]Data!$A$1:$AH$15000,22,0)</f>
        <v>324283</v>
      </c>
      <c r="AJ100" s="14">
        <f>VLOOKUP($A100,[2]Data!$A$1:$AH$15000,10,0)</f>
        <v>63902</v>
      </c>
      <c r="AK100" s="14">
        <f>VLOOKUP($A100,[1]Data!$A$1:$AH$15000,23,0)</f>
        <v>83276</v>
      </c>
      <c r="AL100" s="14">
        <f>VLOOKUP($A100,[1]Data!$A$1:$AH$15000,24,0)</f>
        <v>923089</v>
      </c>
      <c r="AM100" s="14">
        <f>VLOOKUP($A100,[4]Data!$A$1:$R$15000,9,0)</f>
        <v>143973</v>
      </c>
      <c r="BA100" s="14">
        <f>VLOOKUP($A100,[1]Data!$A$1:$AH$15000,2,0)</f>
        <v>266248</v>
      </c>
      <c r="BC100" s="14">
        <f>VLOOKUP($A100,[2]Data!$A$1:$AH$15000,20,0)</f>
        <v>10033</v>
      </c>
      <c r="BD100" s="14">
        <f>VLOOKUP($A100,[2]Data!$A$1:$AH$15000,21,0)</f>
        <v>32521</v>
      </c>
      <c r="BE100" s="14">
        <f>VLOOKUP($A100,[2]Data!$A$1:$AH$15000,22,0)</f>
        <v>0</v>
      </c>
      <c r="BF100" s="14">
        <f>VLOOKUP($A100,[2]Data!$A$1:$AH$15000,19,0)</f>
        <v>17200</v>
      </c>
      <c r="BG100" s="14">
        <f t="shared" si="4"/>
        <v>59754</v>
      </c>
      <c r="BH100" s="14">
        <f>VLOOKUP($A100,[1]Data!$A$1:$AH$15000,3,0)</f>
        <v>248257</v>
      </c>
      <c r="BI100" s="14">
        <f>VLOOKUP($A100,[1]Data!$A$1:$AH$15000,7,0)</f>
        <v>636956</v>
      </c>
      <c r="BJ100" s="14">
        <f>VLOOKUP($A100,[1]Data!$A$1:$AH$15000,8,0)</f>
        <v>117702</v>
      </c>
      <c r="BR100" s="14">
        <f>VLOOKUP($A100,[1]Data!$A$1:$AH$15000,13,0)</f>
        <v>108773</v>
      </c>
      <c r="BS100" s="14">
        <f>VLOOKUP($A100,[1]Data!$A$1:$AH$15000,14,0)</f>
        <v>174855</v>
      </c>
      <c r="BT100" s="14">
        <f>VLOOKUP($A100,[1]Data!$A$1:$AH$15000,15,0)</f>
        <v>145541</v>
      </c>
      <c r="BU100" s="14">
        <f>VLOOKUP($A100,[1]Data!$A$1:$AH$15000,16,0)</f>
        <v>117467</v>
      </c>
      <c r="BV100" s="14">
        <f t="shared" si="5"/>
        <v>546636</v>
      </c>
      <c r="BW100" s="14">
        <f>VLOOKUP($A100,[2]Data!$A$1:$AH$15000,26,0)</f>
        <v>98304</v>
      </c>
      <c r="BX100" s="14">
        <f>VLOOKUP($A100,[2]Data!$A$1:$AH$15000,28,0)</f>
        <v>88030</v>
      </c>
      <c r="BY100" s="14">
        <f>VLOOKUP($A100,[2]Data!$A$1:$AH$15000,24,0)</f>
        <v>36512</v>
      </c>
      <c r="BZ100" s="14">
        <f>VLOOKUP($A100,[2]Data!$A$1:$AH$15000,25,0)</f>
        <v>83525</v>
      </c>
      <c r="CA100" s="14">
        <f>VLOOKUP($A100,[2]Data!$A$1:$AH$15000,30,0)</f>
        <v>26699</v>
      </c>
      <c r="CB100" s="14">
        <f>VLOOKUP($A100,[2]Data!$A$1:$AH$15000,29,0)</f>
        <v>54761</v>
      </c>
      <c r="CC100" s="14">
        <f t="shared" si="6"/>
        <v>387831</v>
      </c>
      <c r="CD100" s="52">
        <f>VLOOKUP($A100,[4]Data!$A$1:$R$15000,2,0)</f>
        <v>980335</v>
      </c>
      <c r="CE100" s="14">
        <f>VLOOKUP($A100,[3]Data!$A$1:$K$15000,3,0)*$A$2</f>
        <v>2489800</v>
      </c>
      <c r="CF100" s="14">
        <f>VLOOKUP($A100,[3]Data!$A$1:$K$15000,7,0)*$A$2</f>
        <v>0</v>
      </c>
      <c r="CG100" s="14">
        <f>VLOOKUP($A100,[3]Data!$A$1:$K$15000,8,0)*$A$2</f>
        <v>79400</v>
      </c>
      <c r="CH100" s="14">
        <f>VLOOKUP($A100,[3]Data!$A$1:$K$15000,2,0)*$A$2</f>
        <v>40200</v>
      </c>
      <c r="CJ100" s="14">
        <f>VLOOKUP($A100,[4]Data!$A$1:$R$15000,18,0)</f>
        <v>39663</v>
      </c>
      <c r="CK100" s="14">
        <f>VLOOKUP($A100,[4]Data!$A$1:$R$15000,3,0)</f>
        <v>287725</v>
      </c>
      <c r="CL100" s="14">
        <f>VLOOKUP($A100,[4]Data!$A$1:$R$15000,4,0)</f>
        <v>16814</v>
      </c>
      <c r="CM100" s="14">
        <f>VLOOKUP($A100,[3]Data!$A$1:$K$15000,10,0)*$A$2</f>
        <v>265400</v>
      </c>
      <c r="CN100" s="52">
        <f>VLOOKUP($A100,[1]Data!$A$1:$AN$15000,34,0)</f>
        <v>127740</v>
      </c>
      <c r="CO100" s="52">
        <f>VLOOKUP($A100,[1]Data!$A$1:$AN$15000,35,0)</f>
        <v>561561</v>
      </c>
      <c r="CP100" s="52">
        <f>VLOOKUP($A100,[1]Data!$A$1:$AN$15000,36,0)</f>
        <v>641516</v>
      </c>
      <c r="CQ100" s="52">
        <f>VLOOKUP($A100,[1]Data!$A$1:$AN$15000,37,0)</f>
        <v>176875</v>
      </c>
      <c r="CR100" s="52">
        <f>VLOOKUP($A100,[1]Data!$A$1:$AN$15000,38,0)</f>
        <v>7440</v>
      </c>
      <c r="CS100" s="52">
        <f>VLOOKUP($A100,[1]Data!$A$1:$AN$15000,39,0)</f>
        <v>0</v>
      </c>
      <c r="CT100" s="52">
        <f>VLOOKUP($A100,[1]Data!$A$1:$AN$15000,40,0)</f>
        <v>198444</v>
      </c>
      <c r="CU100" s="52">
        <f>VLOOKUP($A100,[1]Data!$A$1:$BA$15000,41,0)</f>
        <v>0</v>
      </c>
      <c r="CV100" s="52">
        <f>VLOOKUP($A100,[1]Data!$A$1:$BA$15000,42,0)</f>
        <v>0</v>
      </c>
      <c r="CW100" s="52">
        <f>VLOOKUP($A100,[1]Data!$A$1:$BA$15000,43,0)</f>
        <v>37188</v>
      </c>
      <c r="CX100" s="52">
        <f>VLOOKUP($A100,[1]Data!$A$1:$BA$15000,44,0)</f>
        <v>34246</v>
      </c>
      <c r="CY100" s="52">
        <f>VLOOKUP($A100,[1]Data!$A$1:$BA$15000,45,0)</f>
        <v>49850</v>
      </c>
      <c r="CZ100" s="52">
        <f>VLOOKUP($A100,[1]Data!$A$1:$BA$15000,46,0)</f>
        <v>8356</v>
      </c>
      <c r="DA100" s="52">
        <f>VLOOKUP($A100,[1]Data!$A$1:$BA$15000,47,0)</f>
        <v>92721</v>
      </c>
      <c r="DB100" s="52">
        <f>VLOOKUP($A100,[1]Data!$A$1:$BA$15000,48,0)</f>
        <v>183770</v>
      </c>
      <c r="DC100" s="52">
        <f>VLOOKUP($A100,[1]Data!$A$1:$BA$15000,53,0)</f>
        <v>-37136</v>
      </c>
      <c r="DD100" s="52">
        <f>VLOOKUP($A100,[4]Data!$A$1:$Z$15000,20,0)</f>
        <v>25453</v>
      </c>
      <c r="DE100" s="52">
        <f>VLOOKUP($A100,[4]Data!$A$1:$Z$15000,25,0)</f>
        <v>8935</v>
      </c>
      <c r="DF100" s="52">
        <f>VLOOKUP($A100,[4]Data!$A$1:$Z$15000,26,0)</f>
        <v>0</v>
      </c>
      <c r="DG100" s="52">
        <f>VLOOKUP($A100,[4]Data!$A$1:$Z$15000,21,0)</f>
        <v>0</v>
      </c>
      <c r="DH100" s="52">
        <f>VLOOKUP($A100,[4]Data!$A$1:$Z$15000,24,0)</f>
        <v>151925</v>
      </c>
      <c r="DI100" s="52">
        <f>VLOOKUP($A100,[7]Data!$A$1:$M$15000,4,0)</f>
        <v>501773</v>
      </c>
      <c r="DJ100" s="52">
        <f>VLOOKUP($A100,[7]Data!$A$1:$M$15000,12,0)</f>
        <v>19960</v>
      </c>
      <c r="DK100" s="52">
        <f>VLOOKUP($A100,[7]Data!$A$1:$M$15000,11,0)</f>
        <v>238742</v>
      </c>
      <c r="DL100" s="52">
        <f>VLOOKUP($A100,[7]Data!$A$1:$M$15000,5,0)</f>
        <v>140084</v>
      </c>
      <c r="DM100" s="52">
        <f>VLOOKUP($A100,[7]Data!$A$1:$M$15000,8,0)</f>
        <v>311818</v>
      </c>
      <c r="DN100" s="52">
        <f>VLOOKUP($A100,[7]Data!$A$1:$M$15000,6,0)</f>
        <v>4822</v>
      </c>
      <c r="DO100" s="52">
        <f>VLOOKUP($A100,[7]Data!$A$1:$M$15000,7,0)</f>
        <v>58371</v>
      </c>
      <c r="DP100" s="52">
        <f>VLOOKUP($A100,[7]Data!$A$1:$M$15000,9,0)</f>
        <v>10609</v>
      </c>
      <c r="DQ100" s="52">
        <f>VLOOKUP($A100,[7]Data!$A$1:$M$15000,3,0)</f>
        <v>0</v>
      </c>
      <c r="DR100" s="52">
        <f>VLOOKUP($A100,[7]Data!$A$1:$M$15000,10,0)</f>
        <v>189254</v>
      </c>
      <c r="DS100" s="52">
        <f>VLOOKUP($A100,[7]Data!$A$1:$M$15000,2,0)</f>
        <v>19110</v>
      </c>
      <c r="DT100" s="52">
        <f>VLOOKUP($A100,[7]Data!$A$1:$M$15000,13,0)</f>
        <v>0</v>
      </c>
      <c r="DU100" s="52">
        <f>VLOOKUP($A100,[8]data!$A$1:$M$15000,2,0)</f>
        <v>142221</v>
      </c>
      <c r="DV100" s="52">
        <f>VLOOKUP($A100,[8]data!$A$1:$M$15000,3,0)</f>
        <v>144925</v>
      </c>
      <c r="DW100" s="52">
        <f>VLOOKUP($A100,[8]data!$A$1:$M$15000,4,0)</f>
        <v>188439</v>
      </c>
      <c r="DX100" s="52">
        <f>VLOOKUP($A100,[8]data!$A$1:$M$15000,5,0)</f>
        <v>13685</v>
      </c>
      <c r="DY100" s="52">
        <f>VLOOKUP($A100,[8]data!$A$1:$M$15000,6,0)</f>
        <v>103504</v>
      </c>
      <c r="DZ100" s="52">
        <f>VLOOKUP($A100,[8]data!$A$1:$M$15000,7,0)</f>
        <v>118328</v>
      </c>
      <c r="EA100" s="52">
        <f>VLOOKUP($A100,[8]data!$A$1:$M$15000,8,0)</f>
        <v>70611</v>
      </c>
      <c r="EB100" s="52">
        <f>VLOOKUP($A100,[8]data!$A$1:$M$15000,9,0)</f>
        <v>398470</v>
      </c>
      <c r="EC100" s="52">
        <f>VLOOKUP($A100,[8]data!$A$1:$M$15000,10,0)</f>
        <v>19267</v>
      </c>
      <c r="ED100" s="52">
        <f>VLOOKUP($A100,[8]data!$A$1:$Q$15000,11,0)</f>
        <v>6341</v>
      </c>
      <c r="EE100" s="52">
        <f>VLOOKUP($A100,[8]data!$A$1:$Q$15000,12,0)</f>
        <v>247380</v>
      </c>
      <c r="EF100" s="52">
        <f>VLOOKUP($A100,[8]data!$A$1:$Q$15000,13,0)</f>
        <v>140000</v>
      </c>
      <c r="EG100" s="52">
        <f>VLOOKUP($A100,[8]data!$A$1:$Q$15000,14,0)</f>
        <v>23700</v>
      </c>
      <c r="EH100" s="52">
        <f>VLOOKUP($A100,[8]data!$A$1:$Q$15000,15,0)</f>
        <v>107000</v>
      </c>
      <c r="EI100" s="52">
        <f>VLOOKUP($A100,[8]data!$A$1:$Q$15000,17,0)</f>
        <v>30792</v>
      </c>
      <c r="EJ100" s="52">
        <f>VLOOKUP($A100,[8]data!$A$1:$Q$15000,16,0)</f>
        <v>80336</v>
      </c>
      <c r="EK100" s="52">
        <f>VLOOKUP($A100,[9]data!$A$1:$Q$15000,3,0)</f>
        <v>246000</v>
      </c>
      <c r="EL100" s="52">
        <f>VLOOKUP($A100,[9]data!$A$1:$Q$15000,4,0)</f>
        <v>54000</v>
      </c>
      <c r="EM100" s="52">
        <f>VLOOKUP($A100,[9]data!$A$1:$Q$15000,2,0)</f>
        <v>79000</v>
      </c>
      <c r="EN100" s="52">
        <f>VLOOKUP($A100,[9]data!$A$1:$Q$15000,11,0)</f>
        <v>107000</v>
      </c>
      <c r="EO100" s="52">
        <f>VLOOKUP($A100,[9]data!$A$1:$Q$15000,12,0)</f>
        <v>12000</v>
      </c>
      <c r="ES100" s="52">
        <f>VLOOKUP($A100,[9]data!$A$1:$Q$15000,14,0)</f>
        <v>117000</v>
      </c>
      <c r="ET100" s="52">
        <f>VLOOKUP($A100,[9]data!$A$1:$Q$15000,13,0)</f>
        <v>10000</v>
      </c>
      <c r="EU100" s="89">
        <f>VLOOKUP($A100,[4]Data!$A$1:$I$15000,8,0)</f>
        <v>113911</v>
      </c>
      <c r="EV100" s="1">
        <f>VLOOKUP($A100,[1]Data!$A$1:$BG$15000,59,0)</f>
        <v>0</v>
      </c>
      <c r="EX100" s="52">
        <f>+[1]Data!$E$97</f>
        <v>621767</v>
      </c>
    </row>
    <row r="101" spans="1:154">
      <c r="A101" s="20">
        <v>36562</v>
      </c>
      <c r="B101" s="14">
        <f>VLOOKUP($A101,[1]Data!$A$1:$AG$15000,9,0)</f>
        <v>264135</v>
      </c>
      <c r="C101" s="14">
        <f>VLOOKUP($A101,[1]Data!$A$1:$AG$15000,10,0)</f>
        <v>267622</v>
      </c>
      <c r="D101" s="14">
        <f>VLOOKUP($A101,[1]Data!$A$1:$AG$15000,11,0)</f>
        <v>622120</v>
      </c>
      <c r="E101" s="14">
        <f>VLOOKUP($A101,[1]Data!$A$1:$AG$15000,12,0)</f>
        <v>539999</v>
      </c>
      <c r="F101" s="14">
        <f>VLOOKUP($A101,[2]Data!$A$1:$AF$15000,4,0)</f>
        <v>647784</v>
      </c>
      <c r="G101" s="14">
        <f>VLOOKUP($A101,[2]Data!$A$1:$AF$15000,2,0)</f>
        <v>20000</v>
      </c>
      <c r="H101" s="14">
        <f>VLOOKUP($A101,[2]Data!$A$1:$AF$15000,3,0)</f>
        <v>39561</v>
      </c>
      <c r="I101" s="14">
        <f>VLOOKUP($A101,[2]Data!$A$1:$AF$15000,6,0)</f>
        <v>10757</v>
      </c>
      <c r="J101" s="14">
        <f>VLOOKUP($A101,[3]Data!$A$1:$K$15000,4,0)*$A$2</f>
        <v>1752400</v>
      </c>
      <c r="K101" s="14">
        <f>VLOOKUP($A101,[3]Data!$A$1:$K$15000,6,0)*$A$2</f>
        <v>62300</v>
      </c>
      <c r="R101" s="14">
        <f>VLOOKUP($A101,[1]Data!$A$1:$AH$15000,4,0)</f>
        <v>2701874</v>
      </c>
      <c r="T101" s="14">
        <f>VLOOKUP($A101,[2]Data!$A$1:$AH$15000,34,0)</f>
        <v>714846</v>
      </c>
      <c r="V101" s="14">
        <f>VLOOKUP($A101,[2]Data!$A$1:$AH$15000,8,0)</f>
        <v>56564</v>
      </c>
      <c r="W101" s="14">
        <f>VLOOKUP($A101,[4]Data!$A$1:$AH$15000,19,0)</f>
        <v>42342</v>
      </c>
      <c r="X101" s="14">
        <f>VLOOKUP($A101,[2]Data!$A$1:$AH$15000,17,0)</f>
        <v>111733</v>
      </c>
      <c r="Y101" s="14">
        <f>VLOOKUP($A101,[1]Data!$A$1:$AH$15000,17,0)</f>
        <v>376927</v>
      </c>
      <c r="Z101" s="14">
        <f>VLOOKUP($A101,[2]Data!$A$1:$AH$15000,11,0)</f>
        <v>291236</v>
      </c>
      <c r="AA101" s="14">
        <f>VLOOKUP($A101,[1]Data!$A$1:$AH$15000,21,0)</f>
        <v>309967</v>
      </c>
      <c r="AB101" s="14">
        <f>VLOOKUP($A101,[2]Data!$A$1:$AH$15000,15,0)</f>
        <v>74613</v>
      </c>
      <c r="AC101" s="14">
        <f>VLOOKUP($A101,[1]Data!$A$1:$AH$15000,18,0)</f>
        <v>138698</v>
      </c>
      <c r="AD101" s="14">
        <f>VLOOKUP($A101,[2]Data!$A$1:$AH$15000,18,0)</f>
        <v>91339</v>
      </c>
      <c r="AE101" s="14">
        <f>VLOOKUP($A101,[1]Data!$A$1:$AH$15000,19,0)</f>
        <v>5723</v>
      </c>
      <c r="AF101" s="14">
        <f>VLOOKUP($A101,[2]Data!$A$1:$AH$15000,16,0)</f>
        <v>141719</v>
      </c>
      <c r="AG101" s="14">
        <f>VLOOKUP($A101,[1]Data!$A$1:$AH$15000,20,0)</f>
        <v>49422</v>
      </c>
      <c r="AH101" s="14">
        <f>VLOOKUP($A101,[2]Data!$A$1:$AH$15000,9,0)</f>
        <v>192404</v>
      </c>
      <c r="AI101" s="14">
        <f>VLOOKUP($A101,[1]Data!$A$1:$AH$15000,22,0)</f>
        <v>315960</v>
      </c>
      <c r="AJ101" s="14">
        <f>VLOOKUP($A101,[2]Data!$A$1:$AH$15000,10,0)</f>
        <v>63902</v>
      </c>
      <c r="AK101" s="14">
        <f>VLOOKUP($A101,[1]Data!$A$1:$AH$15000,23,0)</f>
        <v>83960</v>
      </c>
      <c r="AL101" s="14">
        <f>VLOOKUP($A101,[1]Data!$A$1:$AH$15000,24,0)</f>
        <v>922073</v>
      </c>
      <c r="AM101" s="14">
        <f>VLOOKUP($A101,[4]Data!$A$1:$R$15000,9,0)</f>
        <v>110954</v>
      </c>
      <c r="BA101" s="14">
        <f>VLOOKUP($A101,[1]Data!$A$1:$AH$15000,2,0)</f>
        <v>262527</v>
      </c>
      <c r="BC101" s="14">
        <f>VLOOKUP($A101,[2]Data!$A$1:$AH$15000,20,0)</f>
        <v>10033</v>
      </c>
      <c r="BD101" s="14">
        <f>VLOOKUP($A101,[2]Data!$A$1:$AH$15000,21,0)</f>
        <v>32521</v>
      </c>
      <c r="BE101" s="14">
        <f>VLOOKUP($A101,[2]Data!$A$1:$AH$15000,22,0)</f>
        <v>0</v>
      </c>
      <c r="BF101" s="14">
        <f>VLOOKUP($A101,[2]Data!$A$1:$AH$15000,19,0)</f>
        <v>17200</v>
      </c>
      <c r="BG101" s="14">
        <f t="shared" si="4"/>
        <v>59754</v>
      </c>
      <c r="BH101" s="14">
        <f>VLOOKUP($A101,[1]Data!$A$1:$AH$15000,3,0)</f>
        <v>249544</v>
      </c>
      <c r="BI101" s="14">
        <f>VLOOKUP($A101,[1]Data!$A$1:$AH$15000,7,0)</f>
        <v>638409</v>
      </c>
      <c r="BJ101" s="14">
        <f>VLOOKUP($A101,[1]Data!$A$1:$AH$15000,8,0)</f>
        <v>130497</v>
      </c>
      <c r="BR101" s="14">
        <f>VLOOKUP($A101,[1]Data!$A$1:$AH$15000,13,0)</f>
        <v>125075</v>
      </c>
      <c r="BS101" s="14">
        <f>VLOOKUP($A101,[1]Data!$A$1:$AH$15000,14,0)</f>
        <v>174853</v>
      </c>
      <c r="BT101" s="14">
        <f>VLOOKUP($A101,[1]Data!$A$1:$AH$15000,15,0)</f>
        <v>146474</v>
      </c>
      <c r="BU101" s="14">
        <f>VLOOKUP($A101,[1]Data!$A$1:$AH$15000,16,0)</f>
        <v>113219</v>
      </c>
      <c r="BV101" s="14">
        <f t="shared" si="5"/>
        <v>559621</v>
      </c>
      <c r="BW101" s="14">
        <f>VLOOKUP($A101,[2]Data!$A$1:$AH$15000,26,0)</f>
        <v>98304</v>
      </c>
      <c r="BX101" s="14">
        <f>VLOOKUP($A101,[2]Data!$A$1:$AH$15000,28,0)</f>
        <v>82730</v>
      </c>
      <c r="BY101" s="14">
        <f>VLOOKUP($A101,[2]Data!$A$1:$AH$15000,24,0)</f>
        <v>36512</v>
      </c>
      <c r="BZ101" s="14">
        <f>VLOOKUP($A101,[2]Data!$A$1:$AH$15000,25,0)</f>
        <v>83525</v>
      </c>
      <c r="CA101" s="14">
        <f>VLOOKUP($A101,[2]Data!$A$1:$AH$15000,30,0)</f>
        <v>26699</v>
      </c>
      <c r="CB101" s="14">
        <f>VLOOKUP($A101,[2]Data!$A$1:$AH$15000,29,0)</f>
        <v>54761</v>
      </c>
      <c r="CC101" s="14">
        <f t="shared" si="6"/>
        <v>382531</v>
      </c>
      <c r="CD101" s="52">
        <f>VLOOKUP($A101,[4]Data!$A$1:$R$15000,2,0)</f>
        <v>915397</v>
      </c>
      <c r="CE101" s="14">
        <f>VLOOKUP($A101,[3]Data!$A$1:$K$15000,3,0)*$A$2</f>
        <v>2492600</v>
      </c>
      <c r="CF101" s="14">
        <f>VLOOKUP($A101,[3]Data!$A$1:$K$15000,7,0)*$A$2</f>
        <v>0</v>
      </c>
      <c r="CG101" s="14">
        <f>VLOOKUP($A101,[3]Data!$A$1:$K$15000,8,0)*$A$2</f>
        <v>82900</v>
      </c>
      <c r="CH101" s="14">
        <f>VLOOKUP($A101,[3]Data!$A$1:$K$15000,2,0)*$A$2</f>
        <v>40200</v>
      </c>
      <c r="CJ101" s="14">
        <f>VLOOKUP($A101,[4]Data!$A$1:$R$15000,18,0)</f>
        <v>39663</v>
      </c>
      <c r="CK101" s="14">
        <f>VLOOKUP($A101,[4]Data!$A$1:$R$15000,3,0)</f>
        <v>286896</v>
      </c>
      <c r="CL101" s="14">
        <f>VLOOKUP($A101,[4]Data!$A$1:$R$15000,4,0)</f>
        <v>16814</v>
      </c>
      <c r="CM101" s="14">
        <f>VLOOKUP($A101,[3]Data!$A$1:$K$15000,10,0)*$A$2</f>
        <v>267200</v>
      </c>
      <c r="CN101" s="52">
        <f>VLOOKUP($A101,[1]Data!$A$1:$AN$15000,34,0)</f>
        <v>127053</v>
      </c>
      <c r="CO101" s="52">
        <f>VLOOKUP($A101,[1]Data!$A$1:$AN$15000,35,0)</f>
        <v>549310</v>
      </c>
      <c r="CP101" s="52">
        <f>VLOOKUP($A101,[1]Data!$A$1:$AN$15000,36,0)</f>
        <v>628778</v>
      </c>
      <c r="CQ101" s="52">
        <f>VLOOKUP($A101,[1]Data!$A$1:$AN$15000,37,0)</f>
        <v>176973</v>
      </c>
      <c r="CR101" s="52">
        <f>VLOOKUP($A101,[1]Data!$A$1:$AN$15000,38,0)</f>
        <v>7440</v>
      </c>
      <c r="CS101" s="52">
        <f>VLOOKUP($A101,[1]Data!$A$1:$AN$15000,39,0)</f>
        <v>0</v>
      </c>
      <c r="CT101" s="52">
        <f>VLOOKUP($A101,[1]Data!$A$1:$AN$15000,40,0)</f>
        <v>198444</v>
      </c>
      <c r="CU101" s="52">
        <f>VLOOKUP($A101,[1]Data!$A$1:$BA$15000,41,0)</f>
        <v>0</v>
      </c>
      <c r="CV101" s="52">
        <f>VLOOKUP($A101,[1]Data!$A$1:$BA$15000,42,0)</f>
        <v>0</v>
      </c>
      <c r="CW101" s="52">
        <f>VLOOKUP($A101,[1]Data!$A$1:$BA$15000,43,0)</f>
        <v>37188</v>
      </c>
      <c r="CX101" s="52">
        <f>VLOOKUP($A101,[1]Data!$A$1:$BA$15000,44,0)</f>
        <v>34308</v>
      </c>
      <c r="CY101" s="52">
        <f>VLOOKUP($A101,[1]Data!$A$1:$BA$15000,45,0)</f>
        <v>24925</v>
      </c>
      <c r="CZ101" s="52">
        <f>VLOOKUP($A101,[1]Data!$A$1:$BA$15000,46,0)</f>
        <v>8356</v>
      </c>
      <c r="DA101" s="52">
        <f>VLOOKUP($A101,[1]Data!$A$1:$BA$15000,47,0)</f>
        <v>92721</v>
      </c>
      <c r="DB101" s="52">
        <f>VLOOKUP($A101,[1]Data!$A$1:$BA$15000,48,0)</f>
        <v>163098</v>
      </c>
      <c r="DC101" s="52">
        <f>VLOOKUP($A101,[1]Data!$A$1:$BA$15000,53,0)</f>
        <v>-47086</v>
      </c>
      <c r="DD101" s="52">
        <f>VLOOKUP($A101,[4]Data!$A$1:$Z$15000,20,0)</f>
        <v>22432</v>
      </c>
      <c r="DE101" s="52">
        <f>VLOOKUP($A101,[4]Data!$A$1:$Z$15000,25,0)</f>
        <v>8955</v>
      </c>
      <c r="DF101" s="52">
        <f>VLOOKUP($A101,[4]Data!$A$1:$Z$15000,26,0)</f>
        <v>0</v>
      </c>
      <c r="DG101" s="52">
        <f>VLOOKUP($A101,[4]Data!$A$1:$Z$15000,21,0)</f>
        <v>0</v>
      </c>
      <c r="DH101" s="52">
        <f>VLOOKUP($A101,[4]Data!$A$1:$Z$15000,24,0)</f>
        <v>146144</v>
      </c>
      <c r="DI101" s="52">
        <f>VLOOKUP($A101,[7]Data!$A$1:$M$15000,4,0)</f>
        <v>524678</v>
      </c>
      <c r="DJ101" s="52">
        <f>VLOOKUP($A101,[7]Data!$A$1:$M$15000,12,0)</f>
        <v>19960</v>
      </c>
      <c r="DK101" s="52">
        <f>VLOOKUP($A101,[7]Data!$A$1:$M$15000,11,0)</f>
        <v>240673</v>
      </c>
      <c r="DL101" s="52">
        <f>VLOOKUP($A101,[7]Data!$A$1:$M$15000,5,0)</f>
        <v>140084</v>
      </c>
      <c r="DM101" s="52">
        <f>VLOOKUP($A101,[7]Data!$A$1:$M$15000,8,0)</f>
        <v>312150</v>
      </c>
      <c r="DN101" s="52">
        <f>VLOOKUP($A101,[7]Data!$A$1:$M$15000,6,0)</f>
        <v>4822</v>
      </c>
      <c r="DO101" s="52">
        <f>VLOOKUP($A101,[7]Data!$A$1:$M$15000,7,0)</f>
        <v>58747</v>
      </c>
      <c r="DP101" s="52">
        <f>VLOOKUP($A101,[7]Data!$A$1:$M$15000,9,0)</f>
        <v>10431</v>
      </c>
      <c r="DQ101" s="52">
        <f>VLOOKUP($A101,[7]Data!$A$1:$M$15000,3,0)</f>
        <v>0</v>
      </c>
      <c r="DR101" s="52">
        <f>VLOOKUP($A101,[7]Data!$A$1:$M$15000,10,0)</f>
        <v>192040</v>
      </c>
      <c r="DS101" s="52">
        <f>VLOOKUP($A101,[7]Data!$A$1:$M$15000,2,0)</f>
        <v>19110</v>
      </c>
      <c r="DT101" s="52">
        <f>VLOOKUP($A101,[7]Data!$A$1:$M$15000,13,0)</f>
        <v>0</v>
      </c>
      <c r="DU101" s="52">
        <f>VLOOKUP($A101,[8]data!$A$1:$M$15000,2,0)</f>
        <v>142221</v>
      </c>
      <c r="DV101" s="52">
        <f>VLOOKUP($A101,[8]data!$A$1:$M$15000,3,0)</f>
        <v>144925</v>
      </c>
      <c r="DW101" s="52">
        <f>VLOOKUP($A101,[8]data!$A$1:$M$15000,4,0)</f>
        <v>188439</v>
      </c>
      <c r="DX101" s="52">
        <f>VLOOKUP($A101,[8]data!$A$1:$M$15000,5,0)</f>
        <v>13685</v>
      </c>
      <c r="DY101" s="52">
        <f>VLOOKUP($A101,[8]data!$A$1:$M$15000,6,0)</f>
        <v>103504</v>
      </c>
      <c r="DZ101" s="52">
        <f>VLOOKUP($A101,[8]data!$A$1:$M$15000,7,0)</f>
        <v>118328</v>
      </c>
      <c r="EA101" s="52">
        <f>VLOOKUP($A101,[8]data!$A$1:$M$15000,8,0)</f>
        <v>70611</v>
      </c>
      <c r="EB101" s="52">
        <f>VLOOKUP($A101,[8]data!$A$1:$M$15000,9,0)</f>
        <v>402536</v>
      </c>
      <c r="EC101" s="52">
        <f>VLOOKUP($A101,[8]data!$A$1:$M$15000,10,0)</f>
        <v>17304</v>
      </c>
      <c r="ED101" s="52">
        <f>VLOOKUP($A101,[8]data!$A$1:$Q$15000,11,0)</f>
        <v>6341</v>
      </c>
      <c r="EE101" s="52">
        <f>VLOOKUP($A101,[8]data!$A$1:$Q$15000,12,0)</f>
        <v>292380</v>
      </c>
      <c r="EF101" s="52">
        <f>VLOOKUP($A101,[8]data!$A$1:$Q$15000,13,0)</f>
        <v>140000</v>
      </c>
      <c r="EG101" s="52">
        <f>VLOOKUP($A101,[8]data!$A$1:$Q$15000,14,0)</f>
        <v>24900</v>
      </c>
      <c r="EH101" s="52">
        <f>VLOOKUP($A101,[8]data!$A$1:$Q$15000,15,0)</f>
        <v>107000</v>
      </c>
      <c r="EI101" s="52">
        <f>VLOOKUP($A101,[8]data!$A$1:$Q$15000,17,0)</f>
        <v>36192</v>
      </c>
      <c r="EJ101" s="52">
        <f>VLOOKUP($A101,[8]data!$A$1:$Q$15000,16,0)</f>
        <v>81518</v>
      </c>
      <c r="EK101" s="52">
        <f>VLOOKUP($A101,[9]data!$A$1:$Q$15000,3,0)</f>
        <v>0</v>
      </c>
      <c r="EL101" s="52">
        <f>VLOOKUP($A101,[9]data!$A$1:$Q$15000,4,0)</f>
        <v>0</v>
      </c>
      <c r="EM101" s="52">
        <f>VLOOKUP($A101,[9]data!$A$1:$Q$15000,2,0)</f>
        <v>0</v>
      </c>
      <c r="EN101" s="52">
        <f>VLOOKUP($A101,[9]data!$A$1:$Q$15000,11,0)</f>
        <v>0</v>
      </c>
      <c r="EO101" s="52">
        <f>VLOOKUP($A101,[9]data!$A$1:$Q$15000,12,0)</f>
        <v>0</v>
      </c>
      <c r="ES101" s="52">
        <f>VLOOKUP($A101,[9]data!$A$1:$Q$15000,14,0)</f>
        <v>0</v>
      </c>
      <c r="ET101" s="52">
        <f>VLOOKUP($A101,[9]data!$A$1:$Q$15000,13,0)</f>
        <v>0</v>
      </c>
      <c r="EU101" s="89">
        <f>VLOOKUP($A101,[4]Data!$A$1:$I$15000,8,0)</f>
        <v>115839</v>
      </c>
      <c r="EV101" s="1">
        <f>VLOOKUP($A101,[1]Data!$A$1:$BG$15000,59,0)</f>
        <v>0</v>
      </c>
      <c r="EX101" s="52">
        <f>+[1]Data!$E$97</f>
        <v>621767</v>
      </c>
    </row>
    <row r="102" spans="1:154">
      <c r="A102" s="20">
        <v>36563</v>
      </c>
      <c r="B102" s="14">
        <f>VLOOKUP($A102,[1]Data!$A$1:$AG$15000,9,0)</f>
        <v>251693</v>
      </c>
      <c r="C102" s="14">
        <f>VLOOKUP($A102,[1]Data!$A$1:$AG$15000,10,0)</f>
        <v>265577</v>
      </c>
      <c r="D102" s="14">
        <f>VLOOKUP($A102,[1]Data!$A$1:$AG$15000,11,0)</f>
        <v>617908</v>
      </c>
      <c r="E102" s="14">
        <f>VLOOKUP($A102,[1]Data!$A$1:$AG$15000,12,0)</f>
        <v>539999</v>
      </c>
      <c r="F102" s="14">
        <f>VLOOKUP($A102,[2]Data!$A$1:$AF$15000,4,0)</f>
        <v>647784</v>
      </c>
      <c r="G102" s="14">
        <f>VLOOKUP($A102,[2]Data!$A$1:$AF$15000,2,0)</f>
        <v>20000</v>
      </c>
      <c r="H102" s="14">
        <f>VLOOKUP($A102,[2]Data!$A$1:$AF$15000,3,0)</f>
        <v>39561</v>
      </c>
      <c r="I102" s="14">
        <f>VLOOKUP($A102,[2]Data!$A$1:$AF$15000,6,0)</f>
        <v>10757</v>
      </c>
      <c r="J102" s="14">
        <f>VLOOKUP($A102,[3]Data!$A$1:$K$15000,4,0)*$A$2</f>
        <v>1754600</v>
      </c>
      <c r="K102" s="14">
        <f>VLOOKUP($A102,[3]Data!$A$1:$K$15000,6,0)*$A$2</f>
        <v>62300</v>
      </c>
      <c r="R102" s="14">
        <f>VLOOKUP($A102,[1]Data!$A$1:$AH$15000,4,0)</f>
        <v>2683488</v>
      </c>
      <c r="T102" s="14">
        <f>VLOOKUP($A102,[2]Data!$A$1:$AH$15000,34,0)</f>
        <v>714736</v>
      </c>
      <c r="V102" s="14">
        <f>VLOOKUP($A102,[2]Data!$A$1:$AH$15000,8,0)</f>
        <v>56564</v>
      </c>
      <c r="W102" s="14">
        <f>VLOOKUP($A102,[4]Data!$A$1:$AH$15000,19,0)</f>
        <v>42341</v>
      </c>
      <c r="X102" s="14">
        <f>VLOOKUP($A102,[2]Data!$A$1:$AH$15000,17,0)</f>
        <v>111733</v>
      </c>
      <c r="Y102" s="14">
        <f>VLOOKUP($A102,[1]Data!$A$1:$AH$15000,17,0)</f>
        <v>370960</v>
      </c>
      <c r="Z102" s="14">
        <f>VLOOKUP($A102,[2]Data!$A$1:$AH$15000,11,0)</f>
        <v>291236</v>
      </c>
      <c r="AA102" s="14">
        <f>VLOOKUP($A102,[1]Data!$A$1:$AH$15000,21,0)</f>
        <v>299057</v>
      </c>
      <c r="AB102" s="14">
        <f>VLOOKUP($A102,[2]Data!$A$1:$AH$15000,15,0)</f>
        <v>74613</v>
      </c>
      <c r="AC102" s="14">
        <f>VLOOKUP($A102,[1]Data!$A$1:$AH$15000,18,0)</f>
        <v>144581</v>
      </c>
      <c r="AD102" s="14">
        <f>VLOOKUP($A102,[2]Data!$A$1:$AH$15000,18,0)</f>
        <v>91339</v>
      </c>
      <c r="AE102" s="14">
        <f>VLOOKUP($A102,[1]Data!$A$1:$AH$15000,19,0)</f>
        <v>5723</v>
      </c>
      <c r="AF102" s="14">
        <f>VLOOKUP($A102,[2]Data!$A$1:$AH$15000,16,0)</f>
        <v>161577</v>
      </c>
      <c r="AG102" s="14">
        <f>VLOOKUP($A102,[1]Data!$A$1:$AH$15000,20,0)</f>
        <v>48772</v>
      </c>
      <c r="AH102" s="14">
        <f>VLOOKUP($A102,[2]Data!$A$1:$AH$15000,9,0)</f>
        <v>192294</v>
      </c>
      <c r="AI102" s="14">
        <f>VLOOKUP($A102,[1]Data!$A$1:$AH$15000,22,0)</f>
        <v>317986</v>
      </c>
      <c r="AJ102" s="14">
        <f>VLOOKUP($A102,[2]Data!$A$1:$AH$15000,10,0)</f>
        <v>63902</v>
      </c>
      <c r="AK102" s="14">
        <f>VLOOKUP($A102,[1]Data!$A$1:$AH$15000,23,0)</f>
        <v>77759</v>
      </c>
      <c r="AL102" s="14">
        <f>VLOOKUP($A102,[1]Data!$A$1:$AH$15000,24,0)</f>
        <v>906005</v>
      </c>
      <c r="AM102" s="14">
        <f>VLOOKUP($A102,[4]Data!$A$1:$R$15000,9,0)</f>
        <v>136636</v>
      </c>
      <c r="BA102" s="14">
        <f>VLOOKUP($A102,[1]Data!$A$1:$AH$15000,2,0)</f>
        <v>225189</v>
      </c>
      <c r="BC102" s="14">
        <f>VLOOKUP($A102,[2]Data!$A$1:$AH$15000,20,0)</f>
        <v>10033</v>
      </c>
      <c r="BD102" s="14">
        <f>VLOOKUP($A102,[2]Data!$A$1:$AH$15000,21,0)</f>
        <v>32521</v>
      </c>
      <c r="BE102" s="14">
        <f>VLOOKUP($A102,[2]Data!$A$1:$AH$15000,22,0)</f>
        <v>0</v>
      </c>
      <c r="BF102" s="14">
        <f>VLOOKUP($A102,[2]Data!$A$1:$AH$15000,19,0)</f>
        <v>17200</v>
      </c>
      <c r="BG102" s="14">
        <f t="shared" si="4"/>
        <v>59754</v>
      </c>
      <c r="BH102" s="14">
        <f>VLOOKUP($A102,[1]Data!$A$1:$AH$15000,3,0)</f>
        <v>266462</v>
      </c>
      <c r="BI102" s="14">
        <f>VLOOKUP($A102,[1]Data!$A$1:$AH$15000,7,0)</f>
        <v>659904</v>
      </c>
      <c r="BJ102" s="14">
        <f>VLOOKUP($A102,[1]Data!$A$1:$AH$15000,8,0)</f>
        <v>140496</v>
      </c>
      <c r="BR102" s="14">
        <f>VLOOKUP($A102,[1]Data!$A$1:$AH$15000,13,0)</f>
        <v>135880</v>
      </c>
      <c r="BS102" s="14">
        <f>VLOOKUP($A102,[1]Data!$A$1:$AH$15000,14,0)</f>
        <v>174853</v>
      </c>
      <c r="BT102" s="14">
        <f>VLOOKUP($A102,[1]Data!$A$1:$AH$15000,15,0)</f>
        <v>143659</v>
      </c>
      <c r="BU102" s="14">
        <f>VLOOKUP($A102,[1]Data!$A$1:$AH$15000,16,0)</f>
        <v>110524</v>
      </c>
      <c r="BV102" s="14">
        <f t="shared" si="5"/>
        <v>564916</v>
      </c>
      <c r="BW102" s="14">
        <f>VLOOKUP($A102,[2]Data!$A$1:$AH$15000,26,0)</f>
        <v>98304</v>
      </c>
      <c r="BX102" s="14">
        <f>VLOOKUP($A102,[2]Data!$A$1:$AH$15000,28,0)</f>
        <v>82730</v>
      </c>
      <c r="BY102" s="14">
        <f>VLOOKUP($A102,[2]Data!$A$1:$AH$15000,24,0)</f>
        <v>36512</v>
      </c>
      <c r="BZ102" s="14">
        <f>VLOOKUP($A102,[2]Data!$A$1:$AH$15000,25,0)</f>
        <v>83525</v>
      </c>
      <c r="CA102" s="14">
        <f>VLOOKUP($A102,[2]Data!$A$1:$AH$15000,30,0)</f>
        <v>26699</v>
      </c>
      <c r="CB102" s="14">
        <f>VLOOKUP($A102,[2]Data!$A$1:$AH$15000,29,0)</f>
        <v>54761</v>
      </c>
      <c r="CC102" s="14">
        <f t="shared" si="6"/>
        <v>382531</v>
      </c>
      <c r="CD102" s="52">
        <f>VLOOKUP($A102,[4]Data!$A$1:$R$15000,2,0)</f>
        <v>959892</v>
      </c>
      <c r="CE102" s="14">
        <f>VLOOKUP($A102,[3]Data!$A$1:$K$15000,3,0)*$A$2</f>
        <v>2492600</v>
      </c>
      <c r="CF102" s="14">
        <f>VLOOKUP($A102,[3]Data!$A$1:$K$15000,7,0)*$A$2</f>
        <v>0</v>
      </c>
      <c r="CG102" s="14">
        <f>VLOOKUP($A102,[3]Data!$A$1:$K$15000,8,0)*$A$2</f>
        <v>82900</v>
      </c>
      <c r="CH102" s="14">
        <f>VLOOKUP($A102,[3]Data!$A$1:$K$15000,2,0)*$A$2</f>
        <v>40200</v>
      </c>
      <c r="CJ102" s="14">
        <f>VLOOKUP($A102,[4]Data!$A$1:$R$15000,18,0)</f>
        <v>39663</v>
      </c>
      <c r="CK102" s="14">
        <f>VLOOKUP($A102,[4]Data!$A$1:$R$15000,3,0)</f>
        <v>286896</v>
      </c>
      <c r="CL102" s="14">
        <f>VLOOKUP($A102,[4]Data!$A$1:$R$15000,4,0)</f>
        <v>13454</v>
      </c>
      <c r="CM102" s="14">
        <f>VLOOKUP($A102,[3]Data!$A$1:$K$15000,10,0)*$A$2</f>
        <v>267300</v>
      </c>
      <c r="CN102" s="52">
        <f>VLOOKUP($A102,[1]Data!$A$1:$AN$15000,34,0)</f>
        <v>127120</v>
      </c>
      <c r="CO102" s="52">
        <f>VLOOKUP($A102,[1]Data!$A$1:$AN$15000,35,0)</f>
        <v>551591</v>
      </c>
      <c r="CP102" s="52">
        <f>VLOOKUP($A102,[1]Data!$A$1:$AN$15000,36,0)</f>
        <v>630472</v>
      </c>
      <c r="CQ102" s="52">
        <f>VLOOKUP($A102,[1]Data!$A$1:$AN$15000,37,0)</f>
        <v>174650</v>
      </c>
      <c r="CR102" s="52">
        <f>VLOOKUP($A102,[1]Data!$A$1:$AN$15000,38,0)</f>
        <v>7440</v>
      </c>
      <c r="CS102" s="52">
        <f>VLOOKUP($A102,[1]Data!$A$1:$AN$15000,39,0)</f>
        <v>0</v>
      </c>
      <c r="CT102" s="52">
        <f>VLOOKUP($A102,[1]Data!$A$1:$AN$15000,40,0)</f>
        <v>198411</v>
      </c>
      <c r="CU102" s="52">
        <f>VLOOKUP($A102,[1]Data!$A$1:$BA$15000,41,0)</f>
        <v>0</v>
      </c>
      <c r="CV102" s="52">
        <f>VLOOKUP($A102,[1]Data!$A$1:$BA$15000,42,0)</f>
        <v>0</v>
      </c>
      <c r="CW102" s="52">
        <f>VLOOKUP($A102,[1]Data!$A$1:$BA$15000,43,0)</f>
        <v>37188</v>
      </c>
      <c r="CX102" s="52">
        <f>VLOOKUP($A102,[1]Data!$A$1:$BA$15000,44,0)</f>
        <v>34137</v>
      </c>
      <c r="CY102" s="52">
        <f>VLOOKUP($A102,[1]Data!$A$1:$BA$15000,45,0)</f>
        <v>1993</v>
      </c>
      <c r="CZ102" s="52">
        <f>VLOOKUP($A102,[1]Data!$A$1:$BA$15000,46,0)</f>
        <v>8356</v>
      </c>
      <c r="DA102" s="52">
        <f>VLOOKUP($A102,[1]Data!$A$1:$BA$15000,47,0)</f>
        <v>92721</v>
      </c>
      <c r="DB102" s="52">
        <f>VLOOKUP($A102,[1]Data!$A$1:$BA$15000,48,0)</f>
        <v>135709</v>
      </c>
      <c r="DC102" s="52">
        <f>VLOOKUP($A102,[1]Data!$A$1:$BA$15000,53,0)</f>
        <v>-60147</v>
      </c>
      <c r="DD102" s="52">
        <f>VLOOKUP($A102,[4]Data!$A$1:$Z$15000,20,0)</f>
        <v>27720</v>
      </c>
      <c r="DE102" s="52">
        <f>VLOOKUP($A102,[4]Data!$A$1:$Z$15000,25,0)</f>
        <v>8955</v>
      </c>
      <c r="DF102" s="52">
        <f>VLOOKUP($A102,[4]Data!$A$1:$Z$15000,26,0)</f>
        <v>0</v>
      </c>
      <c r="DG102" s="52">
        <f>VLOOKUP($A102,[4]Data!$A$1:$Z$15000,21,0)</f>
        <v>0</v>
      </c>
      <c r="DH102" s="52">
        <f>VLOOKUP($A102,[4]Data!$A$1:$Z$15000,24,0)</f>
        <v>142244</v>
      </c>
      <c r="DI102" s="52">
        <f>VLOOKUP($A102,[7]Data!$A$1:$M$15000,4,0)</f>
        <v>514093</v>
      </c>
      <c r="DJ102" s="52">
        <f>VLOOKUP($A102,[7]Data!$A$1:$M$15000,12,0)</f>
        <v>19940</v>
      </c>
      <c r="DK102" s="52">
        <f>VLOOKUP($A102,[7]Data!$A$1:$M$15000,11,0)</f>
        <v>243690</v>
      </c>
      <c r="DL102" s="52">
        <f>VLOOKUP($A102,[7]Data!$A$1:$M$15000,5,0)</f>
        <v>139956</v>
      </c>
      <c r="DM102" s="52">
        <f>VLOOKUP($A102,[7]Data!$A$1:$M$15000,8,0)</f>
        <v>302917</v>
      </c>
      <c r="DN102" s="52">
        <f>VLOOKUP($A102,[7]Data!$A$1:$M$15000,6,0)</f>
        <v>4822</v>
      </c>
      <c r="DO102" s="52">
        <f>VLOOKUP($A102,[7]Data!$A$1:$M$15000,7,0)</f>
        <v>58693</v>
      </c>
      <c r="DP102" s="52">
        <f>VLOOKUP($A102,[7]Data!$A$1:$M$15000,9,0)</f>
        <v>10705</v>
      </c>
      <c r="DQ102" s="52">
        <f>VLOOKUP($A102,[7]Data!$A$1:$M$15000,3,0)</f>
        <v>0</v>
      </c>
      <c r="DR102" s="52">
        <f>VLOOKUP($A102,[7]Data!$A$1:$M$15000,10,0)</f>
        <v>193411</v>
      </c>
      <c r="DS102" s="52">
        <f>VLOOKUP($A102,[7]Data!$A$1:$M$15000,2,0)</f>
        <v>19110</v>
      </c>
      <c r="DT102" s="52">
        <f>VLOOKUP($A102,[7]Data!$A$1:$M$15000,13,0)</f>
        <v>0</v>
      </c>
      <c r="DU102" s="52">
        <f>VLOOKUP($A102,[8]data!$A$1:$M$15000,2,0)</f>
        <v>142221</v>
      </c>
      <c r="DV102" s="52">
        <f>VLOOKUP($A102,[8]data!$A$1:$M$15000,3,0)</f>
        <v>144925</v>
      </c>
      <c r="DW102" s="52">
        <f>VLOOKUP($A102,[8]data!$A$1:$M$15000,4,0)</f>
        <v>188438</v>
      </c>
      <c r="DX102" s="52">
        <f>VLOOKUP($A102,[8]data!$A$1:$M$15000,5,0)</f>
        <v>13685</v>
      </c>
      <c r="DY102" s="52">
        <f>VLOOKUP($A102,[8]data!$A$1:$M$15000,6,0)</f>
        <v>103504</v>
      </c>
      <c r="DZ102" s="52">
        <f>VLOOKUP($A102,[8]data!$A$1:$M$15000,7,0)</f>
        <v>118328</v>
      </c>
      <c r="EA102" s="52">
        <f>VLOOKUP($A102,[8]data!$A$1:$M$15000,8,0)</f>
        <v>70611</v>
      </c>
      <c r="EB102" s="52">
        <f>VLOOKUP($A102,[8]data!$A$1:$M$15000,9,0)</f>
        <v>398454</v>
      </c>
      <c r="EC102" s="52">
        <f>VLOOKUP($A102,[8]data!$A$1:$M$15000,10,0)</f>
        <v>17304</v>
      </c>
      <c r="ED102" s="52">
        <f>VLOOKUP($A102,[8]data!$A$1:$Q$15000,11,0)</f>
        <v>6341</v>
      </c>
      <c r="EE102" s="52">
        <f>VLOOKUP($A102,[8]data!$A$1:$Q$15000,12,0)</f>
        <v>287380</v>
      </c>
      <c r="EF102" s="52">
        <f>VLOOKUP($A102,[8]data!$A$1:$Q$15000,13,0)</f>
        <v>140000</v>
      </c>
      <c r="EG102" s="52">
        <f>VLOOKUP($A102,[8]data!$A$1:$Q$15000,14,0)</f>
        <v>23700</v>
      </c>
      <c r="EH102" s="52">
        <f>VLOOKUP($A102,[8]data!$A$1:$Q$15000,15,0)</f>
        <v>107000</v>
      </c>
      <c r="EI102" s="52">
        <f>VLOOKUP($A102,[8]data!$A$1:$Q$15000,17,0)</f>
        <v>29992</v>
      </c>
      <c r="EJ102" s="52">
        <f>VLOOKUP($A102,[8]data!$A$1:$Q$15000,16,0)</f>
        <v>90337</v>
      </c>
      <c r="EK102" s="52">
        <f>VLOOKUP($A102,[9]data!$A$1:$Q$15000,3,0)</f>
        <v>0</v>
      </c>
      <c r="EL102" s="52">
        <f>VLOOKUP($A102,[9]data!$A$1:$Q$15000,4,0)</f>
        <v>0</v>
      </c>
      <c r="EM102" s="52">
        <f>VLOOKUP($A102,[9]data!$A$1:$Q$15000,2,0)</f>
        <v>0</v>
      </c>
      <c r="EN102" s="52">
        <f>VLOOKUP($A102,[9]data!$A$1:$Q$15000,11,0)</f>
        <v>0</v>
      </c>
      <c r="EO102" s="52">
        <f>VLOOKUP($A102,[9]data!$A$1:$Q$15000,12,0)</f>
        <v>0</v>
      </c>
      <c r="ES102" s="52">
        <f>VLOOKUP($A102,[9]data!$A$1:$Q$15000,14,0)</f>
        <v>0</v>
      </c>
      <c r="ET102" s="52">
        <f>VLOOKUP($A102,[9]data!$A$1:$Q$15000,13,0)</f>
        <v>0</v>
      </c>
      <c r="EU102" s="89">
        <f>VLOOKUP($A102,[4]Data!$A$1:$I$15000,8,0)</f>
        <v>112870</v>
      </c>
      <c r="EV102" s="1">
        <f>VLOOKUP($A102,[1]Data!$A$1:$BG$15000,59,0)</f>
        <v>0</v>
      </c>
      <c r="EX102" s="52">
        <f>+[1]Data!$E$97</f>
        <v>621767</v>
      </c>
    </row>
    <row r="103" spans="1:154">
      <c r="A103" s="20">
        <v>36564</v>
      </c>
      <c r="B103" s="14">
        <f>VLOOKUP($A103,[1]Data!$A$1:$AG$15000,9,0)</f>
        <v>244045</v>
      </c>
      <c r="C103" s="14">
        <f>VLOOKUP($A103,[1]Data!$A$1:$AG$15000,10,0)</f>
        <v>276576</v>
      </c>
      <c r="D103" s="14">
        <f>VLOOKUP($A103,[1]Data!$A$1:$AG$15000,11,0)</f>
        <v>663954</v>
      </c>
      <c r="E103" s="14">
        <f>VLOOKUP($A103,[1]Data!$A$1:$AG$15000,12,0)</f>
        <v>539462</v>
      </c>
      <c r="F103" s="14">
        <f>VLOOKUP($A103,[2]Data!$A$1:$AF$15000,4,0)</f>
        <v>647214</v>
      </c>
      <c r="G103" s="14">
        <f>VLOOKUP($A103,[2]Data!$A$1:$AF$15000,2,0)</f>
        <v>20000</v>
      </c>
      <c r="H103" s="14">
        <f>VLOOKUP($A103,[2]Data!$A$1:$AF$15000,3,0)</f>
        <v>54691</v>
      </c>
      <c r="I103" s="14">
        <f>VLOOKUP($A103,[2]Data!$A$1:$AF$15000,6,0)</f>
        <v>17240</v>
      </c>
      <c r="J103" s="14">
        <f>VLOOKUP($A103,[3]Data!$A$1:$K$15000,4,0)*$A$2</f>
        <v>1746900</v>
      </c>
      <c r="K103" s="14">
        <f>VLOOKUP($A103,[3]Data!$A$1:$K$15000,6,0)*$A$2</f>
        <v>66300</v>
      </c>
      <c r="R103" s="14">
        <f>VLOOKUP($A103,[1]Data!$A$1:$AH$15000,4,0)</f>
        <v>2734055</v>
      </c>
      <c r="T103" s="14">
        <f>VLOOKUP($A103,[2]Data!$A$1:$AH$15000,34,0)</f>
        <v>687786</v>
      </c>
      <c r="V103" s="14">
        <f>VLOOKUP($A103,[2]Data!$A$1:$AH$15000,8,0)</f>
        <v>56564</v>
      </c>
      <c r="W103" s="14">
        <f>VLOOKUP($A103,[4]Data!$A$1:$AH$15000,19,0)</f>
        <v>51265</v>
      </c>
      <c r="X103" s="14">
        <f>VLOOKUP($A103,[2]Data!$A$1:$AH$15000,17,0)</f>
        <v>113982</v>
      </c>
      <c r="Y103" s="14">
        <f>VLOOKUP($A103,[1]Data!$A$1:$AH$15000,17,0)</f>
        <v>349382</v>
      </c>
      <c r="Z103" s="14">
        <f>VLOOKUP($A103,[2]Data!$A$1:$AH$15000,11,0)</f>
        <v>277343</v>
      </c>
      <c r="AA103" s="14">
        <f>VLOOKUP($A103,[1]Data!$A$1:$AH$15000,21,0)</f>
        <v>319447</v>
      </c>
      <c r="AB103" s="14">
        <f>VLOOKUP($A103,[2]Data!$A$1:$AH$15000,15,0)</f>
        <v>74613</v>
      </c>
      <c r="AC103" s="14">
        <f>VLOOKUP($A103,[1]Data!$A$1:$AH$15000,18,0)</f>
        <v>144323</v>
      </c>
      <c r="AD103" s="14">
        <f>VLOOKUP($A103,[2]Data!$A$1:$AH$15000,18,0)</f>
        <v>88958</v>
      </c>
      <c r="AE103" s="14">
        <f>VLOOKUP($A103,[1]Data!$A$1:$AH$15000,19,0)</f>
        <v>4724</v>
      </c>
      <c r="AF103" s="14">
        <f>VLOOKUP($A103,[2]Data!$A$1:$AH$15000,16,0)</f>
        <v>177113</v>
      </c>
      <c r="AG103" s="14">
        <f>VLOOKUP($A103,[1]Data!$A$1:$AH$15000,20,0)</f>
        <v>46488</v>
      </c>
      <c r="AH103" s="14">
        <f>VLOOKUP($A103,[2]Data!$A$1:$AH$15000,9,0)</f>
        <v>185470</v>
      </c>
      <c r="AI103" s="14">
        <f>VLOOKUP($A103,[1]Data!$A$1:$AH$15000,22,0)</f>
        <v>319978</v>
      </c>
      <c r="AJ103" s="14">
        <f>VLOOKUP($A103,[2]Data!$A$1:$AH$15000,10,0)</f>
        <v>75870</v>
      </c>
      <c r="AK103" s="14">
        <f>VLOOKUP($A103,[1]Data!$A$1:$AH$15000,23,0)</f>
        <v>71087</v>
      </c>
      <c r="AL103" s="14">
        <f>VLOOKUP($A103,[1]Data!$A$1:$AH$15000,24,0)</f>
        <v>924744</v>
      </c>
      <c r="AM103" s="14">
        <f>VLOOKUP($A103,[4]Data!$A$1:$R$15000,9,0)</f>
        <v>134988</v>
      </c>
      <c r="BA103" s="14">
        <f>VLOOKUP($A103,[1]Data!$A$1:$AH$15000,2,0)</f>
        <v>221633</v>
      </c>
      <c r="BC103" s="14">
        <f>VLOOKUP($A103,[2]Data!$A$1:$AH$15000,20,0)</f>
        <v>0</v>
      </c>
      <c r="BD103" s="14">
        <f>VLOOKUP($A103,[2]Data!$A$1:$AH$15000,21,0)</f>
        <v>32521</v>
      </c>
      <c r="BE103" s="14">
        <f>VLOOKUP($A103,[2]Data!$A$1:$AH$15000,22,0)</f>
        <v>0</v>
      </c>
      <c r="BF103" s="14">
        <f>VLOOKUP($A103,[2]Data!$A$1:$AH$15000,19,0)</f>
        <v>1784</v>
      </c>
      <c r="BG103" s="14">
        <f t="shared" ref="BG103:BG110" si="7">+BC103+BD103+BE103+BF103</f>
        <v>34305</v>
      </c>
      <c r="BH103" s="14">
        <f>VLOOKUP($A103,[1]Data!$A$1:$AH$15000,3,0)</f>
        <v>300732</v>
      </c>
      <c r="BI103" s="14">
        <f>VLOOKUP($A103,[1]Data!$A$1:$AH$15000,7,0)</f>
        <v>720406</v>
      </c>
      <c r="BJ103" s="14">
        <f>VLOOKUP($A103,[1]Data!$A$1:$AH$15000,8,0)</f>
        <v>122409</v>
      </c>
      <c r="BR103" s="14">
        <f>VLOOKUP($A103,[1]Data!$A$1:$AH$15000,13,0)</f>
        <v>140324</v>
      </c>
      <c r="BS103" s="14">
        <f>VLOOKUP($A103,[1]Data!$A$1:$AH$15000,14,0)</f>
        <v>160111</v>
      </c>
      <c r="BT103" s="14">
        <f>VLOOKUP($A103,[1]Data!$A$1:$AH$15000,15,0)</f>
        <v>136956</v>
      </c>
      <c r="BU103" s="14">
        <f>VLOOKUP($A103,[1]Data!$A$1:$AH$15000,16,0)</f>
        <v>110431</v>
      </c>
      <c r="BV103" s="14">
        <f t="shared" ref="BV103:BV110" si="8">SUM(BR103:BU103)</f>
        <v>547822</v>
      </c>
      <c r="BW103" s="14">
        <f>VLOOKUP($A103,[2]Data!$A$1:$AH$15000,26,0)</f>
        <v>90803</v>
      </c>
      <c r="BX103" s="14">
        <f>VLOOKUP($A103,[2]Data!$A$1:$AH$15000,28,0)</f>
        <v>92533</v>
      </c>
      <c r="BY103" s="14">
        <f>VLOOKUP($A103,[2]Data!$A$1:$AH$15000,24,0)</f>
        <v>39800</v>
      </c>
      <c r="BZ103" s="14">
        <f>VLOOKUP($A103,[2]Data!$A$1:$AH$15000,25,0)</f>
        <v>53520</v>
      </c>
      <c r="CA103" s="14">
        <f>VLOOKUP($A103,[2]Data!$A$1:$AH$15000,30,0)</f>
        <v>31681</v>
      </c>
      <c r="CB103" s="14">
        <f>VLOOKUP($A103,[2]Data!$A$1:$AH$15000,29,0)</f>
        <v>71761</v>
      </c>
      <c r="CC103" s="14">
        <f t="shared" ref="CC103:CC110" si="9">SUM(BW103:CB103)</f>
        <v>380098</v>
      </c>
      <c r="CD103" s="52">
        <f>VLOOKUP($A103,[4]Data!$A$1:$R$15000,2,0)</f>
        <v>885799</v>
      </c>
      <c r="CE103" s="14">
        <f>VLOOKUP($A103,[3]Data!$A$1:$K$15000,3,0)*$A$2</f>
        <v>2488500</v>
      </c>
      <c r="CF103" s="14">
        <f>VLOOKUP($A103,[3]Data!$A$1:$K$15000,7,0)*$A$2</f>
        <v>0</v>
      </c>
      <c r="CG103" s="14">
        <f>VLOOKUP($A103,[3]Data!$A$1:$K$15000,8,0)*$A$2</f>
        <v>82900</v>
      </c>
      <c r="CH103" s="14">
        <f>VLOOKUP($A103,[3]Data!$A$1:$K$15000,2,0)*$A$2</f>
        <v>40200</v>
      </c>
      <c r="CJ103" s="14">
        <f>VLOOKUP($A103,[4]Data!$A$1:$R$15000,18,0)</f>
        <v>64454</v>
      </c>
      <c r="CK103" s="14">
        <f>VLOOKUP($A103,[4]Data!$A$1:$R$15000,3,0)</f>
        <v>269587</v>
      </c>
      <c r="CL103" s="14">
        <f>VLOOKUP($A103,[4]Data!$A$1:$R$15000,4,0)</f>
        <v>6433</v>
      </c>
      <c r="CM103" s="14">
        <f>VLOOKUP($A103,[3]Data!$A$1:$K$15000,10,0)*$A$2</f>
        <v>259000</v>
      </c>
      <c r="CN103" s="52">
        <f>VLOOKUP($A103,[1]Data!$A$1:$AN$15000,34,0)</f>
        <v>117507</v>
      </c>
      <c r="CO103" s="52">
        <f>VLOOKUP($A103,[1]Data!$A$1:$AN$15000,35,0)</f>
        <v>539493</v>
      </c>
      <c r="CP103" s="52">
        <f>VLOOKUP($A103,[1]Data!$A$1:$AN$15000,36,0)</f>
        <v>615158</v>
      </c>
      <c r="CQ103" s="52">
        <f>VLOOKUP($A103,[1]Data!$A$1:$AN$15000,37,0)</f>
        <v>177128</v>
      </c>
      <c r="CR103" s="52">
        <f>VLOOKUP($A103,[1]Data!$A$1:$AN$15000,38,0)</f>
        <v>0</v>
      </c>
      <c r="CS103" s="52">
        <f>VLOOKUP($A103,[1]Data!$A$1:$AN$15000,39,0)</f>
        <v>0</v>
      </c>
      <c r="CT103" s="52">
        <f>VLOOKUP($A103,[1]Data!$A$1:$AN$15000,40,0)</f>
        <v>195320</v>
      </c>
      <c r="CU103" s="52">
        <f>VLOOKUP($A103,[1]Data!$A$1:$BA$15000,41,0)</f>
        <v>0</v>
      </c>
      <c r="CV103" s="52">
        <f>VLOOKUP($A103,[1]Data!$A$1:$BA$15000,42,0)</f>
        <v>0</v>
      </c>
      <c r="CW103" s="52">
        <f>VLOOKUP($A103,[1]Data!$A$1:$BA$15000,43,0)</f>
        <v>40180</v>
      </c>
      <c r="CX103" s="52">
        <f>VLOOKUP($A103,[1]Data!$A$1:$BA$15000,44,0)</f>
        <v>35436</v>
      </c>
      <c r="CY103" s="52">
        <f>VLOOKUP($A103,[1]Data!$A$1:$BA$15000,45,0)</f>
        <v>1993</v>
      </c>
      <c r="CZ103" s="52">
        <f>VLOOKUP($A103,[1]Data!$A$1:$BA$15000,46,0)</f>
        <v>8356</v>
      </c>
      <c r="DA103" s="52">
        <f>VLOOKUP($A103,[1]Data!$A$1:$BA$15000,47,0)</f>
        <v>71797</v>
      </c>
      <c r="DB103" s="52">
        <f>VLOOKUP($A103,[1]Data!$A$1:$BA$15000,48,0)</f>
        <v>116665</v>
      </c>
      <c r="DC103" s="52">
        <f>VLOOKUP($A103,[1]Data!$A$1:$BA$15000,53,0)</f>
        <v>-47086</v>
      </c>
      <c r="DD103" s="52">
        <f>VLOOKUP($A103,[4]Data!$A$1:$Z$15000,20,0)</f>
        <v>33616</v>
      </c>
      <c r="DE103" s="52">
        <f>VLOOKUP($A103,[4]Data!$A$1:$Z$15000,25,0)</f>
        <v>7551</v>
      </c>
      <c r="DF103" s="52">
        <f>VLOOKUP($A103,[4]Data!$A$1:$Z$15000,26,0)</f>
        <v>0</v>
      </c>
      <c r="DG103" s="52">
        <f>VLOOKUP($A103,[4]Data!$A$1:$Z$15000,21,0)</f>
        <v>0</v>
      </c>
      <c r="DH103" s="52">
        <f>VLOOKUP($A103,[4]Data!$A$1:$Z$15000,24,0)</f>
        <v>149051</v>
      </c>
      <c r="DI103" s="52">
        <f>VLOOKUP($A103,[7]Data!$A$1:$M$15000,4,0)</f>
        <v>434233</v>
      </c>
      <c r="DJ103" s="52">
        <f>VLOOKUP($A103,[7]Data!$A$1:$M$15000,12,0)</f>
        <v>19940</v>
      </c>
      <c r="DK103" s="52">
        <f>VLOOKUP($A103,[7]Data!$A$1:$M$15000,11,0)</f>
        <v>236287</v>
      </c>
      <c r="DL103" s="52">
        <f>VLOOKUP($A103,[7]Data!$A$1:$M$15000,5,0)</f>
        <v>140084</v>
      </c>
      <c r="DM103" s="52">
        <f>VLOOKUP($A103,[7]Data!$A$1:$M$15000,8,0)</f>
        <v>212729</v>
      </c>
      <c r="DN103" s="52">
        <f>VLOOKUP($A103,[7]Data!$A$1:$M$15000,6,0)</f>
        <v>4817</v>
      </c>
      <c r="DO103" s="52">
        <f>VLOOKUP($A103,[7]Data!$A$1:$M$15000,7,0)</f>
        <v>58371</v>
      </c>
      <c r="DP103" s="52">
        <f>VLOOKUP($A103,[7]Data!$A$1:$M$15000,9,0)</f>
        <v>10787</v>
      </c>
      <c r="DQ103" s="52">
        <f>VLOOKUP($A103,[7]Data!$A$1:$M$15000,3,0)</f>
        <v>0</v>
      </c>
      <c r="DR103" s="52">
        <f>VLOOKUP($A103,[7]Data!$A$1:$M$15000,10,0)</f>
        <v>198118</v>
      </c>
      <c r="DS103" s="52">
        <f>VLOOKUP($A103,[7]Data!$A$1:$M$15000,2,0)</f>
        <v>20826</v>
      </c>
      <c r="DT103" s="52">
        <f>VLOOKUP($A103,[7]Data!$A$1:$M$15000,13,0)</f>
        <v>0</v>
      </c>
      <c r="DU103" s="52">
        <f>VLOOKUP($A103,[8]data!$A$1:$M$15000,2,0)</f>
        <v>142221</v>
      </c>
      <c r="DV103" s="52">
        <f>VLOOKUP($A103,[8]data!$A$1:$M$15000,3,0)</f>
        <v>144925</v>
      </c>
      <c r="DW103" s="52">
        <f>VLOOKUP($A103,[8]data!$A$1:$M$15000,4,0)</f>
        <v>187230</v>
      </c>
      <c r="DX103" s="52">
        <f>VLOOKUP($A103,[8]data!$A$1:$M$15000,5,0)</f>
        <v>14980</v>
      </c>
      <c r="DY103" s="52">
        <f>VLOOKUP($A103,[8]data!$A$1:$M$15000,6,0)</f>
        <v>103920</v>
      </c>
      <c r="DZ103" s="52">
        <f>VLOOKUP($A103,[8]data!$A$1:$M$15000,7,0)</f>
        <v>114593</v>
      </c>
      <c r="EA103" s="52">
        <f>VLOOKUP($A103,[8]data!$A$1:$M$15000,8,0)</f>
        <v>70611</v>
      </c>
      <c r="EB103" s="52">
        <f>VLOOKUP($A103,[8]data!$A$1:$M$15000,9,0)</f>
        <v>423719</v>
      </c>
      <c r="EC103" s="52">
        <f>VLOOKUP($A103,[8]data!$A$1:$M$15000,10,0)</f>
        <v>31608</v>
      </c>
      <c r="ED103" s="52">
        <f>VLOOKUP($A103,[8]data!$A$1:$Q$15000,11,0)</f>
        <v>6341</v>
      </c>
      <c r="EE103" s="52">
        <f>VLOOKUP($A103,[8]data!$A$1:$Q$15000,12,0)</f>
        <v>236828</v>
      </c>
      <c r="EF103" s="52">
        <f>VLOOKUP($A103,[8]data!$A$1:$Q$15000,13,0)</f>
        <v>140000</v>
      </c>
      <c r="EG103" s="52">
        <f>VLOOKUP($A103,[8]data!$A$1:$Q$15000,14,0)</f>
        <v>23700</v>
      </c>
      <c r="EH103" s="52">
        <f>VLOOKUP($A103,[8]data!$A$1:$Q$15000,15,0)</f>
        <v>107000</v>
      </c>
      <c r="EI103" s="52">
        <f>VLOOKUP($A103,[8]data!$A$1:$Q$15000,17,0)</f>
        <v>30992</v>
      </c>
      <c r="EJ103" s="52">
        <f>VLOOKUP($A103,[8]data!$A$1:$Q$15000,16,0)</f>
        <v>67969</v>
      </c>
      <c r="EK103" s="52">
        <f>VLOOKUP($A103,[9]data!$A$1:$Q$15000,3,0)</f>
        <v>267000</v>
      </c>
      <c r="EL103" s="52">
        <f>VLOOKUP($A103,[9]data!$A$1:$Q$15000,4,0)</f>
        <v>54000</v>
      </c>
      <c r="EM103" s="52">
        <f>VLOOKUP($A103,[9]data!$A$1:$Q$15000,2,0)</f>
        <v>64000</v>
      </c>
      <c r="EN103" s="52">
        <f>VLOOKUP($A103,[9]data!$A$1:$Q$15000,11,0)</f>
        <v>124000</v>
      </c>
      <c r="EO103" s="52">
        <f>VLOOKUP($A103,[9]data!$A$1:$Q$15000,12,0)</f>
        <v>25000</v>
      </c>
      <c r="ES103" s="52">
        <f>VLOOKUP($A103,[9]data!$A$1:$Q$15000,14,0)</f>
        <v>106000</v>
      </c>
      <c r="ET103" s="52">
        <f>VLOOKUP($A103,[9]data!$A$1:$Q$15000,13,0)</f>
        <v>8000</v>
      </c>
      <c r="EU103" s="89">
        <f>VLOOKUP($A103,[4]Data!$A$1:$I$15000,8,0)</f>
        <v>119876</v>
      </c>
      <c r="EV103" s="1">
        <f>VLOOKUP($A103,[1]Data!$A$1:$BG$15000,59,0)</f>
        <v>0</v>
      </c>
      <c r="EX103" s="52">
        <f>+[1]Data!$E$97</f>
        <v>621767</v>
      </c>
    </row>
    <row r="104" spans="1:154">
      <c r="A104" s="20">
        <v>36565</v>
      </c>
      <c r="B104" s="14">
        <f>VLOOKUP($A104,[1]Data!$A$1:$AG$15000,9,0)</f>
        <v>265516</v>
      </c>
      <c r="C104" s="14">
        <f>VLOOKUP($A104,[1]Data!$A$1:$AG$15000,10,0)</f>
        <v>267260</v>
      </c>
      <c r="D104" s="14">
        <f>VLOOKUP($A104,[1]Data!$A$1:$AG$15000,11,0)</f>
        <v>664102</v>
      </c>
      <c r="E104" s="14">
        <f>VLOOKUP($A104,[1]Data!$A$1:$AG$15000,12,0)</f>
        <v>539999</v>
      </c>
      <c r="F104" s="14">
        <f>VLOOKUP($A104,[2]Data!$A$1:$AF$15000,4,0)</f>
        <v>740010</v>
      </c>
      <c r="G104" s="14">
        <f>VLOOKUP($A104,[2]Data!$A$1:$AF$15000,2,0)</f>
        <v>20000</v>
      </c>
      <c r="H104" s="14">
        <f>VLOOKUP($A104,[2]Data!$A$1:$AF$15000,3,0)</f>
        <v>99691</v>
      </c>
      <c r="I104" s="14">
        <f>VLOOKUP($A104,[2]Data!$A$1:$AF$15000,6,0)</f>
        <v>10756</v>
      </c>
      <c r="J104" s="14">
        <f>VLOOKUP($A104,[3]Data!$A$1:$K$15000,4,0)*$A$2</f>
        <v>1731000</v>
      </c>
      <c r="K104" s="14">
        <f>VLOOKUP($A104,[3]Data!$A$1:$K$15000,6,0)*$A$2</f>
        <v>67800</v>
      </c>
      <c r="R104" s="14">
        <f>VLOOKUP($A104,[1]Data!$A$1:$AH$15000,4,0)</f>
        <v>2716209</v>
      </c>
      <c r="T104" s="14">
        <f>VLOOKUP($A104,[2]Data!$A$1:$AH$15000,34,0)</f>
        <v>675274</v>
      </c>
      <c r="V104" s="14">
        <f>VLOOKUP($A104,[2]Data!$A$1:$AH$15000,8,0)</f>
        <v>56564</v>
      </c>
      <c r="W104" s="14">
        <f>VLOOKUP($A104,[4]Data!$A$1:$AH$15000,19,0)</f>
        <v>33714</v>
      </c>
      <c r="X104" s="14">
        <f>VLOOKUP($A104,[2]Data!$A$1:$AH$15000,17,0)</f>
        <v>88557</v>
      </c>
      <c r="Y104" s="14">
        <f>VLOOKUP($A104,[1]Data!$A$1:$AH$15000,17,0)</f>
        <v>390703</v>
      </c>
      <c r="Z104" s="14">
        <f>VLOOKUP($A104,[2]Data!$A$1:$AH$15000,11,0)</f>
        <v>262460</v>
      </c>
      <c r="AA104" s="14">
        <f>VLOOKUP($A104,[1]Data!$A$1:$AH$15000,21,0)</f>
        <v>326620</v>
      </c>
      <c r="AB104" s="14">
        <f>VLOOKUP($A104,[2]Data!$A$1:$AH$15000,15,0)</f>
        <v>74613</v>
      </c>
      <c r="AC104" s="14">
        <f>VLOOKUP($A104,[1]Data!$A$1:$AH$15000,18,0)</f>
        <v>133052</v>
      </c>
      <c r="AD104" s="14">
        <f>VLOOKUP($A104,[2]Data!$A$1:$AH$15000,18,0)</f>
        <v>86954</v>
      </c>
      <c r="AE104" s="14">
        <f>VLOOKUP($A104,[1]Data!$A$1:$AH$15000,19,0)</f>
        <v>5723</v>
      </c>
      <c r="AF104" s="14">
        <f>VLOOKUP($A104,[2]Data!$A$1:$AH$15000,16,0)</f>
        <v>166341</v>
      </c>
      <c r="AG104" s="14">
        <f>VLOOKUP($A104,[1]Data!$A$1:$AH$15000,20,0)</f>
        <v>47579</v>
      </c>
      <c r="AH104" s="14">
        <f>VLOOKUP($A104,[2]Data!$A$1:$AH$15000,9,0)</f>
        <v>190470</v>
      </c>
      <c r="AI104" s="14">
        <f>VLOOKUP($A104,[1]Data!$A$1:$AH$15000,22,0)</f>
        <v>303288</v>
      </c>
      <c r="AJ104" s="14">
        <f>VLOOKUP($A104,[2]Data!$A$1:$AH$15000,10,0)</f>
        <v>73907</v>
      </c>
      <c r="AK104" s="14">
        <f>VLOOKUP($A104,[1]Data!$A$1:$AH$15000,23,0)</f>
        <v>74414</v>
      </c>
      <c r="AL104" s="14">
        <f>VLOOKUP($A104,[1]Data!$A$1:$AH$15000,24,0)</f>
        <v>901194</v>
      </c>
      <c r="AM104" s="14">
        <f>VLOOKUP($A104,[4]Data!$A$1:$R$15000,9,0)</f>
        <v>177847</v>
      </c>
      <c r="BA104" s="14">
        <f>VLOOKUP($A104,[1]Data!$A$1:$AH$15000,2,0)</f>
        <v>225646</v>
      </c>
      <c r="BC104" s="14">
        <f>VLOOKUP($A104,[2]Data!$A$1:$AH$15000,20,0)</f>
        <v>0</v>
      </c>
      <c r="BD104" s="14">
        <f>VLOOKUP($A104,[2]Data!$A$1:$AH$15000,21,0)</f>
        <v>30521</v>
      </c>
      <c r="BE104" s="14">
        <f>VLOOKUP($A104,[2]Data!$A$1:$AH$15000,22,0)</f>
        <v>0</v>
      </c>
      <c r="BF104" s="14">
        <f>VLOOKUP($A104,[2]Data!$A$1:$AH$15000,19,0)</f>
        <v>1784</v>
      </c>
      <c r="BG104" s="14">
        <f t="shared" si="7"/>
        <v>32305</v>
      </c>
      <c r="BH104" s="14">
        <f>VLOOKUP($A104,[1]Data!$A$1:$AH$15000,3,0)</f>
        <v>294078</v>
      </c>
      <c r="BI104" s="14">
        <f>VLOOKUP($A104,[1]Data!$A$1:$AH$15000,7,0)</f>
        <v>725094</v>
      </c>
      <c r="BJ104" s="14">
        <f>VLOOKUP($A104,[1]Data!$A$1:$AH$15000,8,0)</f>
        <v>64677</v>
      </c>
      <c r="BR104" s="14">
        <f>VLOOKUP($A104,[1]Data!$A$1:$AH$15000,13,0)</f>
        <v>139215</v>
      </c>
      <c r="BS104" s="14">
        <f>VLOOKUP($A104,[1]Data!$A$1:$AH$15000,14,0)</f>
        <v>151793</v>
      </c>
      <c r="BT104" s="14">
        <f>VLOOKUP($A104,[1]Data!$A$1:$AH$15000,15,0)</f>
        <v>113334</v>
      </c>
      <c r="BU104" s="14">
        <f>VLOOKUP($A104,[1]Data!$A$1:$AH$15000,16,0)</f>
        <v>106440</v>
      </c>
      <c r="BV104" s="14">
        <f t="shared" si="8"/>
        <v>510782</v>
      </c>
      <c r="BW104" s="14">
        <v>90803</v>
      </c>
      <c r="BX104" s="14">
        <f>VLOOKUP($A104,[2]Data!$A$1:$AH$15000,28,0)</f>
        <v>20000</v>
      </c>
      <c r="BY104" s="14">
        <f>VLOOKUP($A104,[2]Data!$A$1:$AH$15000,24,0)</f>
        <v>36512</v>
      </c>
      <c r="BZ104" s="14">
        <f>VLOOKUP($A104,[2]Data!$A$1:$AH$15000,25,0)</f>
        <v>28816</v>
      </c>
      <c r="CA104" s="14">
        <f>VLOOKUP($A104,[2]Data!$A$1:$AH$15000,30,0)</f>
        <v>26699</v>
      </c>
      <c r="CB104" s="14">
        <f>VLOOKUP($A104,[2]Data!$A$1:$AH$15000,29,0)</f>
        <v>46761</v>
      </c>
      <c r="CC104" s="14">
        <f t="shared" si="9"/>
        <v>249591</v>
      </c>
      <c r="CD104" s="52">
        <f>VLOOKUP($A104,[4]Data!$A$1:$R$15000,2,0)</f>
        <v>941054</v>
      </c>
      <c r="CE104" s="14">
        <f>VLOOKUP($A104,[3]Data!$A$1:$K$15000,3,0)*$A$2</f>
        <v>2507000</v>
      </c>
      <c r="CF104" s="14">
        <f>VLOOKUP($A104,[3]Data!$A$1:$K$15000,7,0)*$A$2</f>
        <v>0</v>
      </c>
      <c r="CG104" s="14">
        <f>VLOOKUP($A104,[3]Data!$A$1:$K$15000,8,0)*$A$2</f>
        <v>82900</v>
      </c>
      <c r="CH104" s="14">
        <f>VLOOKUP($A104,[3]Data!$A$1:$K$15000,2,0)*$A$2</f>
        <v>40200</v>
      </c>
      <c r="CJ104" s="14">
        <f>VLOOKUP($A104,[4]Data!$A$1:$R$15000,18,0)</f>
        <v>39663</v>
      </c>
      <c r="CK104" s="14">
        <f>VLOOKUP($A104,[4]Data!$A$1:$R$15000,3,0)</f>
        <v>292481</v>
      </c>
      <c r="CL104" s="14">
        <f>VLOOKUP($A104,[4]Data!$A$1:$R$15000,4,0)</f>
        <v>78</v>
      </c>
      <c r="CM104" s="14">
        <f>VLOOKUP($A104,[3]Data!$A$1:$K$15000,10,0)*$A$2</f>
        <v>288200</v>
      </c>
      <c r="CN104" s="52">
        <f>VLOOKUP($A104,[1]Data!$A$1:$AN$15000,34,0)</f>
        <v>132686</v>
      </c>
      <c r="CO104" s="52">
        <f>VLOOKUP($A104,[1]Data!$A$1:$AN$15000,35,0)</f>
        <v>582989</v>
      </c>
      <c r="CP104" s="52">
        <f>VLOOKUP($A104,[1]Data!$A$1:$AN$15000,36,0)</f>
        <v>660772</v>
      </c>
      <c r="CQ104" s="52">
        <f>VLOOKUP($A104,[1]Data!$A$1:$AN$15000,37,0)</f>
        <v>172550</v>
      </c>
      <c r="CR104" s="52">
        <f>VLOOKUP($A104,[1]Data!$A$1:$AN$15000,38,0)</f>
        <v>2011</v>
      </c>
      <c r="CS104" s="52">
        <f>VLOOKUP($A104,[1]Data!$A$1:$AN$15000,39,0)</f>
        <v>0</v>
      </c>
      <c r="CT104" s="52">
        <f>VLOOKUP($A104,[1]Data!$A$1:$AN$15000,40,0)</f>
        <v>215676</v>
      </c>
      <c r="CU104" s="52">
        <f>VLOOKUP($A104,[1]Data!$A$1:$BA$15000,41,0)</f>
        <v>0</v>
      </c>
      <c r="CV104" s="52">
        <f>VLOOKUP($A104,[1]Data!$A$1:$BA$15000,42,0)</f>
        <v>0</v>
      </c>
      <c r="CW104" s="52">
        <f>VLOOKUP($A104,[1]Data!$A$1:$BA$15000,43,0)</f>
        <v>58624</v>
      </c>
      <c r="CX104" s="52">
        <f>VLOOKUP($A104,[1]Data!$A$1:$BA$15000,44,0)</f>
        <v>34712</v>
      </c>
      <c r="CY104" s="52">
        <f>VLOOKUP($A104,[1]Data!$A$1:$BA$15000,45,0)</f>
        <v>1993</v>
      </c>
      <c r="CZ104" s="52">
        <f>VLOOKUP($A104,[1]Data!$A$1:$BA$15000,46,0)</f>
        <v>8356</v>
      </c>
      <c r="DA104" s="52">
        <f>VLOOKUP($A104,[1]Data!$A$1:$BA$15000,47,0)</f>
        <v>67927</v>
      </c>
      <c r="DB104" s="52">
        <f>VLOOKUP($A104,[1]Data!$A$1:$BA$15000,48,0)</f>
        <v>111713</v>
      </c>
      <c r="DC104" s="52">
        <f>VLOOKUP($A104,[1]Data!$A$1:$BA$15000,53,0)</f>
        <v>-47086</v>
      </c>
      <c r="DD104" s="52">
        <f>VLOOKUP($A104,[4]Data!$A$1:$Z$15000,20,0)</f>
        <v>55233</v>
      </c>
      <c r="DE104" s="52">
        <f>VLOOKUP($A104,[4]Data!$A$1:$Z$15000,25,0)</f>
        <v>799</v>
      </c>
      <c r="DF104" s="52">
        <f>VLOOKUP($A104,[4]Data!$A$1:$Z$15000,26,0)</f>
        <v>0</v>
      </c>
      <c r="DG104" s="52">
        <f>VLOOKUP($A104,[4]Data!$A$1:$Z$15000,21,0)</f>
        <v>0</v>
      </c>
      <c r="DH104" s="52">
        <f>VLOOKUP($A104,[4]Data!$A$1:$Z$15000,24,0)</f>
        <v>155528</v>
      </c>
      <c r="DI104" s="52">
        <f>VLOOKUP($A104,[7]Data!$A$1:$M$15000,4,0)</f>
        <v>439764</v>
      </c>
      <c r="DJ104" s="52">
        <f>VLOOKUP($A104,[7]Data!$A$1:$M$15000,12,0)</f>
        <v>19860</v>
      </c>
      <c r="DK104" s="52">
        <f>VLOOKUP($A104,[7]Data!$A$1:$M$15000,11,0)</f>
        <v>257078</v>
      </c>
      <c r="DL104" s="52">
        <f>VLOOKUP($A104,[7]Data!$A$1:$M$15000,5,0)</f>
        <v>127914</v>
      </c>
      <c r="DM104" s="52">
        <f>VLOOKUP($A104,[7]Data!$A$1:$M$15000,8,0)</f>
        <v>228454</v>
      </c>
      <c r="DN104" s="52">
        <f>VLOOKUP($A104,[7]Data!$A$1:$M$15000,6,0)</f>
        <v>6750</v>
      </c>
      <c r="DO104" s="52">
        <f>VLOOKUP($A104,[7]Data!$A$1:$M$15000,7,0)</f>
        <v>56489</v>
      </c>
      <c r="DP104" s="52">
        <f>VLOOKUP($A104,[7]Data!$A$1:$M$15000,9,0)</f>
        <v>10787</v>
      </c>
      <c r="DQ104" s="52">
        <f>VLOOKUP($A104,[7]Data!$A$1:$M$15000,3,0)</f>
        <v>0</v>
      </c>
      <c r="DR104" s="52">
        <f>VLOOKUP($A104,[7]Data!$A$1:$M$15000,10,0)</f>
        <v>199201</v>
      </c>
      <c r="DS104" s="52">
        <f>VLOOKUP($A104,[7]Data!$A$1:$M$15000,2,0)</f>
        <v>20846</v>
      </c>
      <c r="DT104" s="52">
        <f>VLOOKUP($A104,[7]Data!$A$1:$M$15000,13,0)</f>
        <v>0</v>
      </c>
      <c r="DU104" s="52">
        <f>VLOOKUP($A104,[8]data!$A$1:$M$15000,2,0)</f>
        <v>142221</v>
      </c>
      <c r="DV104" s="52">
        <f>VLOOKUP($A104,[8]data!$A$1:$M$15000,3,0)</f>
        <v>144925</v>
      </c>
      <c r="DW104" s="52">
        <f>VLOOKUP($A104,[8]data!$A$1:$M$15000,4,0)</f>
        <v>197959</v>
      </c>
      <c r="DX104" s="52">
        <f>VLOOKUP($A104,[8]data!$A$1:$M$15000,5,0)</f>
        <v>14980</v>
      </c>
      <c r="DY104" s="52">
        <f>VLOOKUP($A104,[8]data!$A$1:$M$15000,6,0)</f>
        <v>103920</v>
      </c>
      <c r="DZ104" s="52">
        <f>VLOOKUP($A104,[8]data!$A$1:$M$15000,7,0)</f>
        <v>106361</v>
      </c>
      <c r="EA104" s="52">
        <f>VLOOKUP($A104,[8]data!$A$1:$M$15000,8,0)</f>
        <v>68611</v>
      </c>
      <c r="EB104" s="52">
        <f>VLOOKUP($A104,[8]data!$A$1:$M$15000,9,0)</f>
        <v>402985</v>
      </c>
      <c r="EC104" s="52">
        <f>VLOOKUP($A104,[8]data!$A$1:$M$15000,10,0)</f>
        <v>14553</v>
      </c>
      <c r="ED104" s="52">
        <f>VLOOKUP($A104,[8]data!$A$1:$Q$15000,11,0)</f>
        <v>6341</v>
      </c>
      <c r="EE104" s="52">
        <f>VLOOKUP($A104,[8]data!$A$1:$Q$15000,12,0)</f>
        <v>226552</v>
      </c>
      <c r="EF104" s="52">
        <f>VLOOKUP($A104,[8]data!$A$1:$Q$15000,13,0)</f>
        <v>140000</v>
      </c>
      <c r="EG104" s="52">
        <f>VLOOKUP($A104,[8]data!$A$1:$Q$15000,14,0)</f>
        <v>23700</v>
      </c>
      <c r="EH104" s="52">
        <f>VLOOKUP($A104,[8]data!$A$1:$Q$15000,15,0)</f>
        <v>107000</v>
      </c>
      <c r="EI104" s="52">
        <f>VLOOKUP($A104,[8]data!$A$1:$Q$15000,17,0)</f>
        <v>29392</v>
      </c>
      <c r="EJ104" s="52">
        <f>VLOOKUP($A104,[8]data!$A$1:$Q$15000,16,0)</f>
        <v>61933</v>
      </c>
      <c r="EK104" s="52">
        <f>VLOOKUP($A104,[9]data!$A$1:$Q$15000,3,0)</f>
        <v>268000</v>
      </c>
      <c r="EL104" s="52">
        <f>VLOOKUP($A104,[9]data!$A$1:$Q$15000,4,0)</f>
        <v>55000</v>
      </c>
      <c r="EM104" s="52">
        <f>VLOOKUP($A104,[9]data!$A$1:$Q$15000,2,0)</f>
        <v>35000</v>
      </c>
      <c r="EN104" s="52">
        <f>VLOOKUP($A104,[9]data!$A$1:$Q$15000,11,0)</f>
        <v>91000</v>
      </c>
      <c r="EO104" s="52">
        <f>VLOOKUP($A104,[9]data!$A$1:$Q$15000,12,0)</f>
        <v>13000</v>
      </c>
      <c r="ES104" s="52">
        <f>VLOOKUP($A104,[9]data!$A$1:$Q$15000,14,0)</f>
        <v>87000</v>
      </c>
      <c r="ET104" s="52">
        <f>VLOOKUP($A104,[9]data!$A$1:$Q$15000,13,0)</f>
        <v>23000</v>
      </c>
      <c r="EU104" s="89">
        <f>VLOOKUP($A104,[4]Data!$A$1:$I$15000,8,0)</f>
        <v>134057</v>
      </c>
      <c r="EV104" s="1">
        <f>VLOOKUP($A104,[1]Data!$A$1:$BG$15000,59,0)</f>
        <v>0</v>
      </c>
      <c r="EX104" s="52">
        <f>+[1]Data!$E$97</f>
        <v>621767</v>
      </c>
    </row>
    <row r="105" spans="1:154">
      <c r="A105" s="20">
        <v>36566</v>
      </c>
      <c r="B105" s="14">
        <f>VLOOKUP($A105,[1]Data!$A$1:$AG$15000,9,0)</f>
        <v>224447</v>
      </c>
      <c r="C105" s="14">
        <f>VLOOKUP($A105,[1]Data!$A$1:$AG$15000,10,0)</f>
        <v>283337</v>
      </c>
      <c r="D105" s="14">
        <f>VLOOKUP($A105,[1]Data!$A$1:$AG$15000,11,0)</f>
        <v>638655</v>
      </c>
      <c r="E105" s="14">
        <f>VLOOKUP($A105,[1]Data!$A$1:$AG$15000,12,0)</f>
        <v>540537</v>
      </c>
      <c r="F105" s="14">
        <f>VLOOKUP($A105,[2]Data!$A$1:$AF$15000,4,0)</f>
        <v>750000</v>
      </c>
      <c r="G105" s="14">
        <f>VLOOKUP($A105,[2]Data!$A$1:$AF$15000,2,0)</f>
        <v>20000</v>
      </c>
      <c r="H105" s="14">
        <f>VLOOKUP($A105,[2]Data!$A$1:$AF$15000,3,0)</f>
        <v>91178</v>
      </c>
      <c r="I105" s="14">
        <f>VLOOKUP($A105,[2]Data!$A$1:$AF$15000,6,0)</f>
        <v>10756</v>
      </c>
      <c r="J105" s="14">
        <f>VLOOKUP($A105,[3]Data!$A$1:$K$15000,4,0)*$A$2</f>
        <v>1732100</v>
      </c>
      <c r="K105" s="14">
        <f>VLOOKUP($A105,[3]Data!$A$1:$K$15000,6,0)*$A$2</f>
        <v>107400</v>
      </c>
      <c r="R105" s="14">
        <f>VLOOKUP($A105,[1]Data!$A$1:$AH$15000,4,0)</f>
        <v>2697920</v>
      </c>
      <c r="T105" s="14">
        <f>VLOOKUP($A105,[2]Data!$A$1:$AH$15000,34,0)</f>
        <v>747186</v>
      </c>
      <c r="V105" s="14">
        <f>VLOOKUP($A105,[2]Data!$A$1:$AH$15000,8,0)</f>
        <v>56564</v>
      </c>
      <c r="W105" s="14">
        <f>VLOOKUP($A105,[4]Data!$A$1:$AH$15000,19,0)</f>
        <v>50391</v>
      </c>
      <c r="X105" s="14">
        <f>VLOOKUP($A105,[2]Data!$A$1:$AH$15000,17,0)</f>
        <v>107339</v>
      </c>
      <c r="Y105" s="14">
        <f>VLOOKUP($A105,[1]Data!$A$1:$AH$15000,17,0)</f>
        <v>380868</v>
      </c>
      <c r="Z105" s="14">
        <f>VLOOKUP($A105,[2]Data!$A$1:$AH$15000,11,0)</f>
        <v>259240</v>
      </c>
      <c r="AA105" s="14">
        <f>VLOOKUP($A105,[1]Data!$A$1:$AH$15000,21,0)</f>
        <v>334489</v>
      </c>
      <c r="AB105" s="14">
        <f>VLOOKUP($A105,[2]Data!$A$1:$AH$15000,15,0)</f>
        <v>74613</v>
      </c>
      <c r="AC105" s="14">
        <f>VLOOKUP($A105,[1]Data!$A$1:$AH$15000,18,0)</f>
        <v>147830</v>
      </c>
      <c r="AD105" s="14">
        <f>VLOOKUP($A105,[2]Data!$A$1:$AH$15000,18,0)</f>
        <v>90065</v>
      </c>
      <c r="AE105" s="14">
        <f>VLOOKUP($A105,[1]Data!$A$1:$AH$15000,19,0)</f>
        <v>5723</v>
      </c>
      <c r="AF105" s="14">
        <f>VLOOKUP($A105,[2]Data!$A$1:$AH$15000,16,0)</f>
        <v>154432</v>
      </c>
      <c r="AG105" s="14">
        <f>VLOOKUP($A105,[1]Data!$A$1:$AH$15000,20,0)</f>
        <v>50768</v>
      </c>
      <c r="AH105" s="14">
        <f>VLOOKUP($A105,[2]Data!$A$1:$AH$15000,9,0)</f>
        <v>221082</v>
      </c>
      <c r="AI105" s="14">
        <f>VLOOKUP($A105,[1]Data!$A$1:$AH$15000,22,0)</f>
        <v>288593</v>
      </c>
      <c r="AJ105" s="14">
        <f>VLOOKUP($A105,[2]Data!$A$1:$AH$15000,10,0)</f>
        <v>76927</v>
      </c>
      <c r="AK105" s="14">
        <f>VLOOKUP($A105,[1]Data!$A$1:$AH$15000,23,0)</f>
        <v>71340</v>
      </c>
      <c r="AL105" s="14">
        <f>VLOOKUP($A105,[1]Data!$A$1:$AH$15000,24,0)</f>
        <v>902288</v>
      </c>
      <c r="AM105" s="14">
        <f>VLOOKUP($A105,[4]Data!$A$1:$R$15000,9,0)</f>
        <v>136178</v>
      </c>
      <c r="BA105" s="14">
        <f>VLOOKUP($A105,[1]Data!$A$1:$AH$15000,2,0)</f>
        <v>255176</v>
      </c>
      <c r="BC105" s="14">
        <f>VLOOKUP($A105,[2]Data!$A$1:$AH$15000,20,0)</f>
        <v>0</v>
      </c>
      <c r="BD105" s="14">
        <f>VLOOKUP($A105,[2]Data!$A$1:$AH$15000,21,0)</f>
        <v>30521</v>
      </c>
      <c r="BE105" s="14">
        <f>VLOOKUP($A105,[2]Data!$A$1:$AH$15000,22,0)</f>
        <v>0</v>
      </c>
      <c r="BF105" s="14">
        <f>VLOOKUP($A105,[2]Data!$A$1:$AH$15000,19,0)</f>
        <v>1784</v>
      </c>
      <c r="BG105" s="14">
        <f t="shared" si="7"/>
        <v>32305</v>
      </c>
      <c r="BH105" s="14">
        <f>VLOOKUP($A105,[1]Data!$A$1:$AH$15000,3,0)</f>
        <v>260337</v>
      </c>
      <c r="BI105" s="14">
        <f>VLOOKUP($A105,[1]Data!$A$1:$AH$15000,7,0)</f>
        <v>665580</v>
      </c>
      <c r="BJ105" s="14">
        <f>VLOOKUP($A105,[1]Data!$A$1:$AH$15000,8,0)</f>
        <v>0</v>
      </c>
      <c r="BR105" s="14">
        <f>VLOOKUP($A105,[1]Data!$A$1:$AH$15000,13,0)</f>
        <v>116521</v>
      </c>
      <c r="BS105" s="14">
        <f>VLOOKUP($A105,[1]Data!$A$1:$AH$15000,14,0)</f>
        <v>148681</v>
      </c>
      <c r="BT105" s="14">
        <f>VLOOKUP($A105,[1]Data!$A$1:$AH$15000,15,0)</f>
        <v>78144</v>
      </c>
      <c r="BU105" s="14">
        <f>VLOOKUP($A105,[1]Data!$A$1:$AH$15000,16,0)</f>
        <v>95335</v>
      </c>
      <c r="BV105" s="14">
        <f t="shared" si="8"/>
        <v>438681</v>
      </c>
      <c r="BW105" s="14">
        <v>90804</v>
      </c>
      <c r="BX105" s="14">
        <f>VLOOKUP($A105,[2]Data!$A$1:$AH$15000,28,0)</f>
        <v>19998</v>
      </c>
      <c r="BY105" s="14">
        <f>VLOOKUP($A105,[2]Data!$A$1:$AH$15000,24,0)</f>
        <v>47339</v>
      </c>
      <c r="BZ105" s="14">
        <f>VLOOKUP($A105,[2]Data!$A$1:$AH$15000,25,0)</f>
        <v>49425</v>
      </c>
      <c r="CA105" s="14">
        <f>VLOOKUP($A105,[2]Data!$A$1:$AH$15000,30,0)</f>
        <v>26699</v>
      </c>
      <c r="CB105" s="14">
        <f>VLOOKUP($A105,[2]Data!$A$1:$AH$15000,29,0)</f>
        <v>66761</v>
      </c>
      <c r="CC105" s="14">
        <f t="shared" si="9"/>
        <v>301026</v>
      </c>
      <c r="CD105" s="52">
        <f>VLOOKUP($A105,[4]Data!$A$1:$R$15000,2,0)</f>
        <v>950689</v>
      </c>
      <c r="CE105" s="14">
        <f>VLOOKUP($A105,[3]Data!$A$1:$K$15000,3,0)*$A$2</f>
        <v>2511100</v>
      </c>
      <c r="CF105" s="14">
        <f>VLOOKUP($A105,[3]Data!$A$1:$K$15000,7,0)*$A$2</f>
        <v>0</v>
      </c>
      <c r="CG105" s="14">
        <f>VLOOKUP($A105,[3]Data!$A$1:$K$15000,8,0)*$A$2</f>
        <v>82900</v>
      </c>
      <c r="CH105" s="14">
        <f>VLOOKUP($A105,[3]Data!$A$1:$K$15000,2,0)*$A$2</f>
        <v>40200</v>
      </c>
      <c r="CJ105" s="14">
        <f>VLOOKUP($A105,[4]Data!$A$1:$R$15000,18,0)</f>
        <v>49579</v>
      </c>
      <c r="CK105" s="14">
        <f>VLOOKUP($A105,[4]Data!$A$1:$R$15000,3,0)</f>
        <v>273852</v>
      </c>
      <c r="CL105" s="14">
        <f>VLOOKUP($A105,[4]Data!$A$1:$R$15000,4,0)</f>
        <v>6282</v>
      </c>
      <c r="CM105" s="14">
        <f>VLOOKUP($A105,[3]Data!$A$1:$K$15000,10,0)*$A$2</f>
        <v>264600</v>
      </c>
      <c r="CN105" s="52">
        <f>VLOOKUP($A105,[1]Data!$A$1:$AN$15000,34,0)</f>
        <v>142519</v>
      </c>
      <c r="CO105" s="52">
        <f>VLOOKUP($A105,[1]Data!$A$1:$AN$15000,35,0)</f>
        <v>573715</v>
      </c>
      <c r="CP105" s="52">
        <f>VLOOKUP($A105,[1]Data!$A$1:$AN$15000,36,0)</f>
        <v>654519</v>
      </c>
      <c r="CQ105" s="52">
        <f>VLOOKUP($A105,[1]Data!$A$1:$AN$15000,37,0)</f>
        <v>179248</v>
      </c>
      <c r="CR105" s="52">
        <f>VLOOKUP($A105,[1]Data!$A$1:$AN$15000,38,0)</f>
        <v>0</v>
      </c>
      <c r="CS105" s="52">
        <f>VLOOKUP($A105,[1]Data!$A$1:$AN$15000,39,0)</f>
        <v>0</v>
      </c>
      <c r="CT105" s="52">
        <f>VLOOKUP($A105,[1]Data!$A$1:$AN$15000,40,0)</f>
        <v>212338</v>
      </c>
      <c r="CU105" s="52">
        <f>VLOOKUP($A105,[1]Data!$A$1:$BA$15000,41,0)</f>
        <v>0</v>
      </c>
      <c r="CV105" s="52">
        <f>VLOOKUP($A105,[1]Data!$A$1:$BA$15000,42,0)</f>
        <v>0</v>
      </c>
      <c r="CW105" s="52">
        <f>VLOOKUP($A105,[1]Data!$A$1:$BA$15000,43,0)</f>
        <v>63343</v>
      </c>
      <c r="CX105" s="52">
        <f>VLOOKUP($A105,[1]Data!$A$1:$BA$15000,44,0)</f>
        <v>36138</v>
      </c>
      <c r="CY105" s="52">
        <f>VLOOKUP($A105,[1]Data!$A$1:$BA$15000,45,0)</f>
        <v>1993</v>
      </c>
      <c r="CZ105" s="52">
        <f>VLOOKUP($A105,[1]Data!$A$1:$BA$15000,46,0)</f>
        <v>8356</v>
      </c>
      <c r="DA105" s="52">
        <f>VLOOKUP($A105,[1]Data!$A$1:$BA$15000,47,0)</f>
        <v>92721</v>
      </c>
      <c r="DB105" s="52">
        <f>VLOOKUP($A105,[1]Data!$A$1:$BA$15000,48,0)</f>
        <v>137848</v>
      </c>
      <c r="DC105" s="52">
        <f>VLOOKUP($A105,[1]Data!$A$1:$BA$15000,53,0)</f>
        <v>-51127</v>
      </c>
      <c r="DD105" s="52">
        <f>VLOOKUP($A105,[4]Data!$A$1:$Z$15000,20,0)</f>
        <v>32250</v>
      </c>
      <c r="DE105" s="52">
        <f>VLOOKUP($A105,[4]Data!$A$1:$Z$15000,25,0)</f>
        <v>255</v>
      </c>
      <c r="DF105" s="52">
        <f>VLOOKUP($A105,[4]Data!$A$1:$Z$15000,26,0)</f>
        <v>0</v>
      </c>
      <c r="DG105" s="52">
        <f>VLOOKUP($A105,[4]Data!$A$1:$Z$15000,21,0)</f>
        <v>0</v>
      </c>
      <c r="DH105" s="52">
        <f>VLOOKUP($A105,[4]Data!$A$1:$Z$15000,24,0)</f>
        <v>154063</v>
      </c>
      <c r="DI105" s="52">
        <f>VLOOKUP($A105,[7]Data!$A$1:$M$15000,4,0)</f>
        <v>466717</v>
      </c>
      <c r="DJ105" s="52">
        <f>VLOOKUP($A105,[7]Data!$A$1:$M$15000,12,0)</f>
        <v>19980</v>
      </c>
      <c r="DK105" s="52">
        <f>VLOOKUP($A105,[7]Data!$A$1:$M$15000,11,0)</f>
        <v>217313</v>
      </c>
      <c r="DL105" s="52">
        <f>VLOOKUP($A105,[7]Data!$A$1:$M$15000,5,0)</f>
        <v>141210</v>
      </c>
      <c r="DM105" s="52">
        <f>VLOOKUP($A105,[7]Data!$A$1:$M$15000,8,0)</f>
        <v>227227</v>
      </c>
      <c r="DN105" s="52">
        <f>VLOOKUP($A105,[7]Data!$A$1:$M$15000,6,0)</f>
        <v>6750</v>
      </c>
      <c r="DO105" s="52">
        <f>VLOOKUP($A105,[7]Data!$A$1:$M$15000,7,0)</f>
        <v>56489</v>
      </c>
      <c r="DP105" s="52">
        <f>VLOOKUP($A105,[7]Data!$A$1:$M$15000,9,0)</f>
        <v>10777</v>
      </c>
      <c r="DQ105" s="52">
        <f>VLOOKUP($A105,[7]Data!$A$1:$M$15000,3,0)</f>
        <v>0</v>
      </c>
      <c r="DR105" s="52">
        <f>VLOOKUP($A105,[7]Data!$A$1:$M$15000,10,0)</f>
        <v>199019</v>
      </c>
      <c r="DS105" s="52">
        <f>VLOOKUP($A105,[7]Data!$A$1:$M$15000,2,0)</f>
        <v>20846</v>
      </c>
      <c r="DT105" s="52">
        <f>VLOOKUP($A105,[7]Data!$A$1:$M$15000,13,0)</f>
        <v>0</v>
      </c>
      <c r="DU105" s="52">
        <f>VLOOKUP($A105,[8]data!$A$1:$M$15000,2,0)</f>
        <v>142221</v>
      </c>
      <c r="DV105" s="52">
        <f>VLOOKUP($A105,[8]data!$A$1:$M$15000,3,0)</f>
        <v>144925</v>
      </c>
      <c r="DW105" s="52">
        <f>VLOOKUP($A105,[8]data!$A$1:$M$15000,4,0)</f>
        <v>193570</v>
      </c>
      <c r="DX105" s="52">
        <f>VLOOKUP($A105,[8]data!$A$1:$M$15000,5,0)</f>
        <v>14070</v>
      </c>
      <c r="DY105" s="52">
        <f>VLOOKUP($A105,[8]data!$A$1:$M$15000,6,0)</f>
        <v>103920</v>
      </c>
      <c r="DZ105" s="52">
        <f>VLOOKUP($A105,[8]data!$A$1:$M$15000,7,0)</f>
        <v>110287</v>
      </c>
      <c r="EA105" s="52">
        <f>VLOOKUP($A105,[8]data!$A$1:$M$15000,8,0)</f>
        <v>68611</v>
      </c>
      <c r="EB105" s="52">
        <f>VLOOKUP($A105,[8]data!$A$1:$M$15000,9,0)</f>
        <v>422842</v>
      </c>
      <c r="EC105" s="52">
        <f>VLOOKUP($A105,[8]data!$A$1:$M$15000,10,0)</f>
        <v>9672</v>
      </c>
      <c r="ED105" s="52">
        <f>VLOOKUP($A105,[8]data!$A$1:$Q$15000,11,0)</f>
        <v>6341</v>
      </c>
      <c r="EE105" s="52">
        <f>VLOOKUP($A105,[8]data!$A$1:$Q$15000,12,0)</f>
        <v>243018</v>
      </c>
      <c r="EF105" s="52">
        <f>VLOOKUP($A105,[8]data!$A$1:$Q$15000,13,0)</f>
        <v>140000</v>
      </c>
      <c r="EG105" s="52">
        <f>VLOOKUP($A105,[8]data!$A$1:$Q$15000,14,0)</f>
        <v>23700</v>
      </c>
      <c r="EH105" s="52">
        <f>VLOOKUP($A105,[8]data!$A$1:$Q$15000,15,0)</f>
        <v>107000</v>
      </c>
      <c r="EI105" s="52">
        <f>VLOOKUP($A105,[8]data!$A$1:$Q$15000,17,0)</f>
        <v>29281</v>
      </c>
      <c r="EJ105" s="52">
        <f>VLOOKUP($A105,[8]data!$A$1:$Q$15000,16,0)</f>
        <v>79311</v>
      </c>
      <c r="EK105" s="52">
        <f>VLOOKUP($A105,[9]data!$A$1:$Q$15000,3,0)</f>
        <v>254000</v>
      </c>
      <c r="EL105" s="52">
        <f>VLOOKUP($A105,[9]data!$A$1:$Q$15000,4,0)</f>
        <v>56000</v>
      </c>
      <c r="EM105" s="52">
        <f>VLOOKUP($A105,[9]data!$A$1:$Q$15000,2,0)</f>
        <v>30000</v>
      </c>
      <c r="EN105" s="52">
        <f>VLOOKUP($A105,[9]data!$A$1:$Q$15000,11,0)</f>
        <v>97000</v>
      </c>
      <c r="EO105" s="52">
        <f>VLOOKUP($A105,[9]data!$A$1:$Q$15000,12,0)</f>
        <v>14000</v>
      </c>
      <c r="ES105" s="52">
        <f>VLOOKUP($A105,[9]data!$A$1:$Q$15000,14,0)</f>
        <v>67000</v>
      </c>
      <c r="ET105" s="52">
        <f>VLOOKUP($A105,[9]data!$A$1:$Q$15000,13,0)</f>
        <v>13000</v>
      </c>
      <c r="EU105" s="89">
        <f>VLOOKUP($A105,[4]Data!$A$1:$I$15000,8,0)</f>
        <v>120521</v>
      </c>
      <c r="EV105" s="1">
        <f>VLOOKUP($A105,[1]Data!$A$1:$BG$15000,59,0)</f>
        <v>0</v>
      </c>
      <c r="EX105" s="52">
        <f>+[1]Data!$E$97</f>
        <v>621767</v>
      </c>
    </row>
    <row r="106" spans="1:154">
      <c r="A106" s="20">
        <v>36567</v>
      </c>
      <c r="B106" s="14">
        <f>VLOOKUP($A106,[1]Data!$A$1:$AG$15000,9,0)</f>
        <v>238173</v>
      </c>
      <c r="C106" s="14">
        <f>VLOOKUP($A106,[1]Data!$A$1:$AG$15000,10,0)</f>
        <v>277901</v>
      </c>
      <c r="D106" s="14">
        <f>VLOOKUP($A106,[1]Data!$A$1:$AG$15000,11,0)</f>
        <v>637608</v>
      </c>
      <c r="E106" s="14">
        <f>VLOOKUP($A106,[1]Data!$A$1:$AG$15000,12,0)</f>
        <v>539999</v>
      </c>
      <c r="F106" s="14">
        <f>VLOOKUP($A106,[2]Data!$A$1:$AF$15000,4,0)</f>
        <v>750750</v>
      </c>
      <c r="G106" s="14">
        <f>VLOOKUP($A106,[2]Data!$A$1:$AF$15000,2,0)</f>
        <v>20000</v>
      </c>
      <c r="H106" s="14">
        <f>VLOOKUP($A106,[2]Data!$A$1:$AF$15000,3,0)</f>
        <v>112910</v>
      </c>
      <c r="I106" s="14">
        <f>VLOOKUP($A106,[2]Data!$A$1:$AF$15000,6,0)</f>
        <v>12738</v>
      </c>
      <c r="J106" s="14">
        <f>VLOOKUP($A106,[3]Data!$A$1:$K$15000,4,0)*$A$2</f>
        <v>1718600</v>
      </c>
      <c r="K106" s="14">
        <f>VLOOKUP($A106,[3]Data!$A$1:$K$15000,6,0)*$A$2</f>
        <v>102000</v>
      </c>
      <c r="R106" s="14">
        <f>VLOOKUP($A106,[1]Data!$A$1:$AH$15000,4,0)</f>
        <v>2693751</v>
      </c>
      <c r="T106" s="14">
        <f>VLOOKUP($A106,[2]Data!$A$1:$AH$15000,34,0)</f>
        <v>660290</v>
      </c>
      <c r="V106" s="14">
        <f>VLOOKUP($A106,[2]Data!$A$1:$AH$15000,8,0)</f>
        <v>56564</v>
      </c>
      <c r="W106" s="14">
        <f>VLOOKUP($A106,[4]Data!$A$1:$AH$15000,19,0)</f>
        <v>47337</v>
      </c>
      <c r="X106" s="14">
        <f>VLOOKUP($A106,[2]Data!$A$1:$AH$15000,17,0)</f>
        <v>110656</v>
      </c>
      <c r="Y106" s="14">
        <f>VLOOKUP($A106,[1]Data!$A$1:$AH$15000,17,0)</f>
        <v>361834</v>
      </c>
      <c r="Z106" s="14">
        <f>VLOOKUP($A106,[2]Data!$A$1:$AH$15000,11,0)</f>
        <v>271168</v>
      </c>
      <c r="AA106" s="14">
        <f>VLOOKUP($A106,[1]Data!$A$1:$AH$15000,21,0)</f>
        <v>318776</v>
      </c>
      <c r="AB106" s="14">
        <f>VLOOKUP($A106,[2]Data!$A$1:$AH$15000,15,0)</f>
        <v>74613</v>
      </c>
      <c r="AC106" s="14">
        <f>VLOOKUP($A106,[1]Data!$A$1:$AH$15000,18,0)</f>
        <v>137529</v>
      </c>
      <c r="AD106" s="14">
        <f>VLOOKUP($A106,[2]Data!$A$1:$AH$15000,18,0)</f>
        <v>85949</v>
      </c>
      <c r="AE106" s="14">
        <f>VLOOKUP($A106,[1]Data!$A$1:$AH$15000,19,0)</f>
        <v>5397</v>
      </c>
      <c r="AF106" s="14">
        <f>VLOOKUP($A106,[2]Data!$A$1:$AH$15000,16,0)</f>
        <v>162937</v>
      </c>
      <c r="AG106" s="14">
        <f>VLOOKUP($A106,[1]Data!$A$1:$AH$15000,20,0)</f>
        <v>41796</v>
      </c>
      <c r="AH106" s="14">
        <f>VLOOKUP($A106,[2]Data!$A$1:$AH$15000,9,0)</f>
        <v>180470</v>
      </c>
      <c r="AI106" s="14">
        <f>VLOOKUP($A106,[1]Data!$A$1:$AH$15000,22,0)</f>
        <v>324971</v>
      </c>
      <c r="AJ106" s="14">
        <f>VLOOKUP($A106,[2]Data!$A$1:$AH$15000,10,0)</f>
        <v>76906</v>
      </c>
      <c r="AK106" s="14">
        <f>VLOOKUP($A106,[1]Data!$A$1:$AH$15000,23,0)</f>
        <v>68295</v>
      </c>
      <c r="AL106" s="14">
        <f>VLOOKUP($A106,[1]Data!$A$1:$AH$15000,24,0)</f>
        <v>906059</v>
      </c>
      <c r="AM106" s="14">
        <f>VLOOKUP($A106,[4]Data!$A$1:$R$15000,9,0)</f>
        <v>131560</v>
      </c>
      <c r="BA106" s="14">
        <f>VLOOKUP($A106,[1]Data!$A$1:$AH$15000,2,0)</f>
        <v>247952</v>
      </c>
      <c r="BC106" s="14">
        <f>VLOOKUP($A106,[2]Data!$A$1:$AH$15000,20,0)</f>
        <v>0</v>
      </c>
      <c r="BD106" s="14">
        <f>VLOOKUP($A106,[2]Data!$A$1:$AH$15000,21,0)</f>
        <v>30521</v>
      </c>
      <c r="BE106" s="14">
        <f>VLOOKUP($A106,[2]Data!$A$1:$AH$15000,22,0)</f>
        <v>0</v>
      </c>
      <c r="BF106" s="14">
        <f>VLOOKUP($A106,[2]Data!$A$1:$AH$15000,19,0)</f>
        <v>1784</v>
      </c>
      <c r="BG106" s="14">
        <f t="shared" si="7"/>
        <v>32305</v>
      </c>
      <c r="BH106" s="14">
        <f>VLOOKUP($A106,[1]Data!$A$1:$AH$15000,3,0)</f>
        <v>258900</v>
      </c>
      <c r="BI106" s="14">
        <f>VLOOKUP($A106,[1]Data!$A$1:$AH$15000,7,0)</f>
        <v>615113</v>
      </c>
      <c r="BJ106" s="14">
        <f>VLOOKUP($A106,[1]Data!$A$1:$AH$15000,8,0)</f>
        <v>36972</v>
      </c>
      <c r="BR106" s="14">
        <f>VLOOKUP($A106,[1]Data!$A$1:$AH$15000,13,0)</f>
        <v>128167</v>
      </c>
      <c r="BS106" s="14">
        <f>VLOOKUP($A106,[1]Data!$A$1:$AH$15000,14,0)</f>
        <v>114144</v>
      </c>
      <c r="BT106" s="14">
        <f>VLOOKUP($A106,[1]Data!$A$1:$AH$15000,15,0)</f>
        <v>92340</v>
      </c>
      <c r="BU106" s="14">
        <f>VLOOKUP($A106,[1]Data!$A$1:$AH$15000,16,0)</f>
        <v>139353</v>
      </c>
      <c r="BV106" s="14">
        <f t="shared" si="8"/>
        <v>474004</v>
      </c>
      <c r="BW106" s="14">
        <v>90805</v>
      </c>
      <c r="BX106" s="14">
        <f>VLOOKUP($A106,[2]Data!$A$1:$AH$15000,28,0)</f>
        <v>20000</v>
      </c>
      <c r="BY106" s="14">
        <f>VLOOKUP($A106,[2]Data!$A$1:$AH$15000,24,0)</f>
        <v>42616</v>
      </c>
      <c r="BZ106" s="14">
        <f>VLOOKUP($A106,[2]Data!$A$1:$AH$15000,25,0)</f>
        <v>31910</v>
      </c>
      <c r="CA106" s="14">
        <f>VLOOKUP($A106,[2]Data!$A$1:$AH$15000,30,0)</f>
        <v>26698</v>
      </c>
      <c r="CB106" s="14">
        <f>VLOOKUP($A106,[2]Data!$A$1:$AH$15000,29,0)</f>
        <v>56761</v>
      </c>
      <c r="CC106" s="14">
        <f t="shared" si="9"/>
        <v>268790</v>
      </c>
      <c r="CD106" s="52">
        <f>VLOOKUP($A106,[4]Data!$A$1:$R$15000,2,0)</f>
        <v>886856</v>
      </c>
      <c r="CE106" s="14">
        <f>VLOOKUP($A106,[3]Data!$A$1:$K$15000,3,0)*$A$2</f>
        <v>2480100</v>
      </c>
      <c r="CF106" s="14">
        <f>VLOOKUP($A106,[3]Data!$A$1:$K$15000,7,0)*$A$2</f>
        <v>0</v>
      </c>
      <c r="CG106" s="14">
        <f>VLOOKUP($A106,[3]Data!$A$1:$K$15000,8,0)*$A$2</f>
        <v>82900</v>
      </c>
      <c r="CH106" s="14">
        <f>VLOOKUP($A106,[3]Data!$A$1:$K$15000,2,0)*$A$2</f>
        <v>40200</v>
      </c>
      <c r="CJ106" s="14">
        <f>VLOOKUP($A106,[4]Data!$A$1:$R$15000,18,0)</f>
        <v>44621</v>
      </c>
      <c r="CK106" s="14">
        <f>VLOOKUP($A106,[4]Data!$A$1:$R$15000,3,0)</f>
        <v>260016</v>
      </c>
      <c r="CL106" s="14">
        <f>VLOOKUP($A106,[4]Data!$A$1:$R$15000,4,0)</f>
        <v>1723</v>
      </c>
      <c r="CM106" s="14">
        <f>VLOOKUP($A106,[3]Data!$A$1:$K$15000,10,0)*$A$2</f>
        <v>257399.99999999997</v>
      </c>
      <c r="CN106" s="52">
        <f>VLOOKUP($A106,[1]Data!$A$1:$AN$15000,34,0)</f>
        <v>132687</v>
      </c>
      <c r="CO106" s="52">
        <f>VLOOKUP($A106,[1]Data!$A$1:$AN$15000,35,0)</f>
        <v>548316</v>
      </c>
      <c r="CP106" s="52">
        <f>VLOOKUP($A106,[1]Data!$A$1:$AN$15000,36,0)</f>
        <v>620044</v>
      </c>
      <c r="CQ106" s="52">
        <f>VLOOKUP($A106,[1]Data!$A$1:$AN$15000,37,0)</f>
        <v>178544</v>
      </c>
      <c r="CR106" s="52">
        <f>VLOOKUP($A106,[1]Data!$A$1:$AN$15000,38,0)</f>
        <v>0</v>
      </c>
      <c r="CS106" s="52">
        <f>VLOOKUP($A106,[1]Data!$A$1:$AN$15000,39,0)</f>
        <v>0</v>
      </c>
      <c r="CT106" s="52">
        <f>VLOOKUP($A106,[1]Data!$A$1:$AN$15000,40,0)</f>
        <v>205908</v>
      </c>
      <c r="CU106" s="52">
        <f>VLOOKUP($A106,[1]Data!$A$1:$BA$15000,41,0)</f>
        <v>0</v>
      </c>
      <c r="CV106" s="52">
        <f>VLOOKUP($A106,[1]Data!$A$1:$BA$15000,42,0)</f>
        <v>0</v>
      </c>
      <c r="CW106" s="52">
        <f>VLOOKUP($A106,[1]Data!$A$1:$BA$15000,43,0)</f>
        <v>73499</v>
      </c>
      <c r="CX106" s="52">
        <f>VLOOKUP($A106,[1]Data!$A$1:$BA$15000,44,0)</f>
        <v>30202</v>
      </c>
      <c r="CY106" s="52">
        <f>VLOOKUP($A106,[1]Data!$A$1:$BA$15000,45,0)</f>
        <v>1993</v>
      </c>
      <c r="CZ106" s="52">
        <f>VLOOKUP($A106,[1]Data!$A$1:$BA$15000,46,0)</f>
        <v>8356</v>
      </c>
      <c r="DA106" s="52">
        <f>VLOOKUP($A106,[1]Data!$A$1:$BA$15000,47,0)</f>
        <v>88364</v>
      </c>
      <c r="DB106" s="52">
        <f>VLOOKUP($A106,[1]Data!$A$1:$BA$15000,48,0)</f>
        <v>128239</v>
      </c>
      <c r="DC106" s="52">
        <f>VLOOKUP($A106,[1]Data!$A$1:$BA$15000,53,0)</f>
        <v>-54574</v>
      </c>
      <c r="DD106" s="52">
        <f>VLOOKUP($A106,[4]Data!$A$1:$Z$15000,20,0)</f>
        <v>38267</v>
      </c>
      <c r="DE106" s="52">
        <f>VLOOKUP($A106,[4]Data!$A$1:$Z$15000,25,0)</f>
        <v>255</v>
      </c>
      <c r="DF106" s="52">
        <f>VLOOKUP($A106,[4]Data!$A$1:$Z$15000,26,0)</f>
        <v>0</v>
      </c>
      <c r="DG106" s="52">
        <f>VLOOKUP($A106,[4]Data!$A$1:$Z$15000,21,0)</f>
        <v>800</v>
      </c>
      <c r="DH106" s="52">
        <f>VLOOKUP($A106,[4]Data!$A$1:$Z$15000,24,0)</f>
        <v>149051</v>
      </c>
      <c r="DI106" s="52">
        <f>VLOOKUP($A106,[7]Data!$A$1:$M$15000,4,0)</f>
        <v>522242</v>
      </c>
      <c r="DJ106" s="52">
        <f>VLOOKUP($A106,[7]Data!$A$1:$M$15000,12,0)</f>
        <v>19980</v>
      </c>
      <c r="DK106" s="52">
        <f>VLOOKUP($A106,[7]Data!$A$1:$M$15000,11,0)</f>
        <v>230603</v>
      </c>
      <c r="DL106" s="52">
        <f>VLOOKUP($A106,[7]Data!$A$1:$M$15000,5,0)</f>
        <v>141339</v>
      </c>
      <c r="DM106" s="52">
        <f>VLOOKUP($A106,[7]Data!$A$1:$M$15000,8,0)</f>
        <v>298939</v>
      </c>
      <c r="DN106" s="52">
        <f>VLOOKUP($A106,[7]Data!$A$1:$M$15000,6,0)</f>
        <v>6763</v>
      </c>
      <c r="DO106" s="52">
        <f>VLOOKUP($A106,[7]Data!$A$1:$M$15000,7,0)</f>
        <v>56438</v>
      </c>
      <c r="DP106" s="52">
        <f>VLOOKUP($A106,[7]Data!$A$1:$M$15000,9,0)</f>
        <v>10593</v>
      </c>
      <c r="DQ106" s="52">
        <f>VLOOKUP($A106,[7]Data!$A$1:$M$15000,3,0)</f>
        <v>0</v>
      </c>
      <c r="DR106" s="52">
        <f>VLOOKUP($A106,[7]Data!$A$1:$M$15000,10,0)</f>
        <v>191760</v>
      </c>
      <c r="DS106" s="52">
        <f>VLOOKUP($A106,[7]Data!$A$1:$M$15000,2,0)</f>
        <v>20886</v>
      </c>
      <c r="DT106" s="52">
        <f>VLOOKUP($A106,[7]Data!$A$1:$M$15000,13,0)</f>
        <v>0</v>
      </c>
      <c r="DU106" s="52">
        <f>VLOOKUP($A106,[8]data!$A$1:$M$15000,2,0)</f>
        <v>142221</v>
      </c>
      <c r="DV106" s="52">
        <f>VLOOKUP($A106,[8]data!$A$1:$M$15000,3,0)</f>
        <v>144925</v>
      </c>
      <c r="DW106" s="52">
        <f>VLOOKUP($A106,[8]data!$A$1:$M$15000,4,0)</f>
        <v>196597</v>
      </c>
      <c r="DX106" s="52">
        <f>VLOOKUP($A106,[8]data!$A$1:$M$15000,5,0)</f>
        <v>14070</v>
      </c>
      <c r="DY106" s="52">
        <f>VLOOKUP($A106,[8]data!$A$1:$M$15000,6,0)</f>
        <v>103920</v>
      </c>
      <c r="DZ106" s="52">
        <f>VLOOKUP($A106,[8]data!$A$1:$M$15000,7,0)</f>
        <v>121026</v>
      </c>
      <c r="EA106" s="52">
        <f>VLOOKUP($A106,[8]data!$A$1:$M$15000,8,0)</f>
        <v>66632</v>
      </c>
      <c r="EB106" s="52">
        <f>VLOOKUP($A106,[8]data!$A$1:$M$15000,9,0)</f>
        <v>422526</v>
      </c>
      <c r="EC106" s="52">
        <f>VLOOKUP($A106,[8]data!$A$1:$M$15000,10,0)</f>
        <v>0</v>
      </c>
      <c r="ED106" s="52">
        <f>VLOOKUP($A106,[8]data!$A$1:$Q$15000,11,0)</f>
        <v>6341</v>
      </c>
      <c r="EE106" s="52">
        <f>VLOOKUP($A106,[8]data!$A$1:$Q$15000,12,0)</f>
        <v>294434</v>
      </c>
      <c r="EF106" s="52">
        <f>VLOOKUP($A106,[8]data!$A$1:$Q$15000,13,0)</f>
        <v>140000</v>
      </c>
      <c r="EG106" s="52">
        <f>VLOOKUP($A106,[8]data!$A$1:$Q$15000,14,0)</f>
        <v>23700</v>
      </c>
      <c r="EH106" s="52">
        <f>VLOOKUP($A106,[8]data!$A$1:$Q$15000,15,0)</f>
        <v>107000</v>
      </c>
      <c r="EI106" s="52">
        <f>VLOOKUP($A106,[8]data!$A$1:$Q$15000,17,0)</f>
        <v>29281</v>
      </c>
      <c r="EJ106" s="52">
        <f>VLOOKUP($A106,[8]data!$A$1:$Q$15000,16,0)</f>
        <v>82260</v>
      </c>
      <c r="EK106" s="52">
        <f>VLOOKUP($A106,[9]data!$A$1:$Q$15000,3,0)</f>
        <v>270000</v>
      </c>
      <c r="EL106" s="52">
        <f>VLOOKUP($A106,[9]data!$A$1:$Q$15000,4,0)</f>
        <v>57000</v>
      </c>
      <c r="EM106" s="52">
        <f>VLOOKUP($A106,[9]data!$A$1:$Q$15000,2,0)</f>
        <v>27000</v>
      </c>
      <c r="EN106" s="52">
        <f>VLOOKUP($A106,[9]data!$A$1:$Q$15000,11,0)</f>
        <v>104000</v>
      </c>
      <c r="EO106" s="52">
        <f>VLOOKUP($A106,[9]data!$A$1:$Q$15000,12,0)</f>
        <v>30000</v>
      </c>
      <c r="ES106" s="52">
        <f>VLOOKUP($A106,[9]data!$A$1:$Q$15000,14,0)</f>
        <v>59000</v>
      </c>
      <c r="ET106" s="52">
        <f>VLOOKUP($A106,[9]data!$A$1:$Q$15000,13,0)</f>
        <v>8000</v>
      </c>
      <c r="EU106" s="89">
        <f>VLOOKUP($A106,[4]Data!$A$1:$I$15000,8,0)</f>
        <v>109183</v>
      </c>
      <c r="EV106" s="1">
        <f>VLOOKUP($A106,[1]Data!$A$1:$BG$15000,59,0)</f>
        <v>0</v>
      </c>
      <c r="EX106" s="52">
        <f>+[1]Data!$E$97</f>
        <v>621767</v>
      </c>
    </row>
    <row r="107" spans="1:154">
      <c r="A107" s="20">
        <v>36568</v>
      </c>
      <c r="B107" s="14">
        <f>VLOOKUP($A107,[1]Data!$A$1:$AG$15000,9,0)</f>
        <v>256771</v>
      </c>
      <c r="C107" s="14">
        <f>VLOOKUP($A107,[1]Data!$A$1:$AG$15000,10,0)</f>
        <v>263257</v>
      </c>
      <c r="D107" s="14">
        <f>VLOOKUP($A107,[1]Data!$A$1:$AG$15000,11,0)</f>
        <v>640061</v>
      </c>
      <c r="E107" s="14">
        <f>VLOOKUP($A107,[1]Data!$A$1:$AG$15000,12,0)</f>
        <v>539999</v>
      </c>
      <c r="F107" s="14">
        <f>VLOOKUP($A107,[2]Data!$A$1:$AF$15000,4,0)</f>
        <v>691236</v>
      </c>
      <c r="G107" s="14">
        <f>VLOOKUP($A107,[2]Data!$A$1:$AF$15000,2,0)</f>
        <v>20000</v>
      </c>
      <c r="H107" s="14">
        <f>VLOOKUP($A107,[2]Data!$A$1:$AF$15000,3,0)</f>
        <v>192543</v>
      </c>
      <c r="I107" s="14">
        <f>VLOOKUP($A107,[2]Data!$A$1:$AF$15000,6,0)</f>
        <v>12731</v>
      </c>
      <c r="J107" s="14">
        <f>VLOOKUP($A107,[3]Data!$A$1:$K$15000,4,0)*$A$2</f>
        <v>1729400</v>
      </c>
      <c r="K107" s="14">
        <f>VLOOKUP($A107,[3]Data!$A$1:$K$15000,6,0)*$A$2</f>
        <v>89300</v>
      </c>
      <c r="R107" s="14">
        <f>VLOOKUP($A107,[1]Data!$A$1:$AH$15000,4,0)</f>
        <v>2694587</v>
      </c>
      <c r="T107" s="14">
        <f>VLOOKUP($A107,[2]Data!$A$1:$AH$15000,34,0)</f>
        <v>688450</v>
      </c>
      <c r="V107" s="14">
        <f>VLOOKUP($A107,[2]Data!$A$1:$AH$15000,8,0)</f>
        <v>56564</v>
      </c>
      <c r="W107" s="14" t="str">
        <f>VLOOKUP($A107,[4]Data!$A$1:$AH$15000,19,0)</f>
        <v>N/A</v>
      </c>
      <c r="X107" s="14">
        <f>VLOOKUP($A107,[2]Data!$A$1:$AH$15000,17,0)</f>
        <v>119711</v>
      </c>
      <c r="Y107" s="14">
        <f>VLOOKUP($A107,[1]Data!$A$1:$AH$15000,17,0)</f>
        <v>336585</v>
      </c>
      <c r="Z107" s="14">
        <f>VLOOKUP($A107,[2]Data!$A$1:$AH$15000,11,0)</f>
        <v>280616</v>
      </c>
      <c r="AA107" s="14">
        <f>VLOOKUP($A107,[1]Data!$A$1:$AH$15000,21,0)</f>
        <v>322325</v>
      </c>
      <c r="AB107" s="14">
        <f>VLOOKUP($A107,[2]Data!$A$1:$AH$15000,15,0)</f>
        <v>74613</v>
      </c>
      <c r="AC107" s="14">
        <f>VLOOKUP($A107,[1]Data!$A$1:$AH$15000,18,0)</f>
        <v>131310</v>
      </c>
      <c r="AD107" s="14">
        <f>VLOOKUP($A107,[2]Data!$A$1:$AH$15000,18,0)</f>
        <v>91351</v>
      </c>
      <c r="AE107" s="14">
        <f>VLOOKUP($A107,[1]Data!$A$1:$AH$15000,19,0)</f>
        <v>1562</v>
      </c>
      <c r="AF107" s="14">
        <f>VLOOKUP($A107,[2]Data!$A$1:$AH$15000,16,0)</f>
        <v>155247</v>
      </c>
      <c r="AG107" s="14">
        <f>VLOOKUP($A107,[1]Data!$A$1:$AH$15000,20,0)</f>
        <v>40815</v>
      </c>
      <c r="AH107" s="14">
        <f>VLOOKUP($A107,[2]Data!$A$1:$AH$15000,9,0)</f>
        <v>180470</v>
      </c>
      <c r="AI107" s="14">
        <f>VLOOKUP($A107,[1]Data!$A$1:$AH$15000,22,0)</f>
        <v>330593</v>
      </c>
      <c r="AJ107" s="14">
        <f>VLOOKUP($A107,[2]Data!$A$1:$AH$15000,10,0)</f>
        <v>77018</v>
      </c>
      <c r="AK107" s="14">
        <f>VLOOKUP($A107,[1]Data!$A$1:$AH$15000,23,0)</f>
        <v>76048</v>
      </c>
      <c r="AL107" s="14">
        <f>VLOOKUP($A107,[1]Data!$A$1:$AH$15000,24,0)</f>
        <v>928566</v>
      </c>
      <c r="AM107" s="14" t="str">
        <f>VLOOKUP($A107,[4]Data!$A$1:$R$15000,9,0)</f>
        <v>N/A</v>
      </c>
      <c r="BA107" s="14">
        <f>VLOOKUP($A107,[1]Data!$A$1:$AH$15000,2,0)</f>
        <v>277349</v>
      </c>
      <c r="BC107" s="14">
        <f>VLOOKUP($A107,[2]Data!$A$1:$AH$15000,20,0)</f>
        <v>0</v>
      </c>
      <c r="BD107" s="14">
        <f>VLOOKUP($A107,[2]Data!$A$1:$AH$15000,21,0)</f>
        <v>35615</v>
      </c>
      <c r="BE107" s="14">
        <f>VLOOKUP($A107,[2]Data!$A$1:$AH$15000,22,0)</f>
        <v>5000</v>
      </c>
      <c r="BF107" s="14">
        <f>VLOOKUP($A107,[2]Data!$A$1:$AH$15000,19,0)</f>
        <v>1784</v>
      </c>
      <c r="BG107" s="14">
        <f t="shared" si="7"/>
        <v>42399</v>
      </c>
      <c r="BH107" s="14">
        <f>VLOOKUP($A107,[1]Data!$A$1:$AH$15000,3,0)</f>
        <v>230466</v>
      </c>
      <c r="BI107" s="14">
        <f>VLOOKUP($A107,[1]Data!$A$1:$AH$15000,7,0)</f>
        <v>629879</v>
      </c>
      <c r="BJ107" s="14">
        <f>VLOOKUP($A107,[1]Data!$A$1:$AH$15000,8,0)</f>
        <v>34168</v>
      </c>
      <c r="BR107" s="14">
        <f>VLOOKUP($A107,[1]Data!$A$1:$AH$15000,13,0)</f>
        <v>132873</v>
      </c>
      <c r="BS107" s="14">
        <f>VLOOKUP($A107,[1]Data!$A$1:$AH$15000,14,0)</f>
        <v>143676</v>
      </c>
      <c r="BT107" s="14">
        <f>VLOOKUP($A107,[1]Data!$A$1:$AH$15000,15,0)</f>
        <v>132873</v>
      </c>
      <c r="BU107" s="14">
        <f>VLOOKUP($A107,[1]Data!$A$1:$AH$15000,16,0)</f>
        <v>77640</v>
      </c>
      <c r="BV107" s="14">
        <f t="shared" si="8"/>
        <v>487062</v>
      </c>
      <c r="BW107" s="14">
        <v>90806</v>
      </c>
      <c r="BX107" s="14">
        <f>VLOOKUP($A107,[2]Data!$A$1:$AH$15000,28,0)</f>
        <v>19998</v>
      </c>
      <c r="BY107" s="14">
        <f>VLOOKUP($A107,[2]Data!$A$1:$AH$15000,24,0)</f>
        <v>36512</v>
      </c>
      <c r="BZ107" s="14">
        <f>VLOOKUP($A107,[2]Data!$A$1:$AH$15000,25,0)</f>
        <v>28918</v>
      </c>
      <c r="CA107" s="14">
        <f>VLOOKUP($A107,[2]Data!$A$1:$AH$15000,30,0)</f>
        <v>31436</v>
      </c>
      <c r="CB107" s="14">
        <f>VLOOKUP($A107,[2]Data!$A$1:$AH$15000,29,0)</f>
        <v>46761</v>
      </c>
      <c r="CC107" s="14">
        <f t="shared" si="9"/>
        <v>254431</v>
      </c>
      <c r="CD107" s="52" t="str">
        <f>VLOOKUP($A107,[4]Data!$A$1:$R$15000,2,0)</f>
        <v>N/A</v>
      </c>
      <c r="CE107" s="14">
        <f>VLOOKUP($A107,[3]Data!$A$1:$K$15000,3,0)*$A$2</f>
        <v>2439300</v>
      </c>
      <c r="CF107" s="14">
        <f>VLOOKUP($A107,[3]Data!$A$1:$K$15000,7,0)*$A$2</f>
        <v>0</v>
      </c>
      <c r="CG107" s="14">
        <f>VLOOKUP($A107,[3]Data!$A$1:$K$15000,8,0)*$A$2</f>
        <v>25900</v>
      </c>
      <c r="CH107" s="14">
        <f>VLOOKUP($A107,[3]Data!$A$1:$K$15000,2,0)*$A$2</f>
        <v>20600</v>
      </c>
      <c r="CJ107" s="14" t="str">
        <f>VLOOKUP($A107,[4]Data!$A$1:$R$15000,18,0)</f>
        <v>N/A</v>
      </c>
      <c r="CK107" s="14" t="str">
        <f>VLOOKUP($A107,[4]Data!$A$1:$R$15000,3,0)</f>
        <v>N/A</v>
      </c>
      <c r="CL107" s="14" t="str">
        <f>VLOOKUP($A107,[4]Data!$A$1:$R$15000,4,0)</f>
        <v>N/A</v>
      </c>
      <c r="CM107" s="14">
        <f>VLOOKUP($A107,[3]Data!$A$1:$K$15000,10,0)*$A$2</f>
        <v>285000</v>
      </c>
      <c r="CN107" s="52">
        <f>VLOOKUP($A107,[1]Data!$A$1:$AN$15000,34,0)</f>
        <v>141236</v>
      </c>
      <c r="CO107" s="52">
        <f>VLOOKUP($A107,[1]Data!$A$1:$AN$15000,35,0)</f>
        <v>509173</v>
      </c>
      <c r="CP107" s="52">
        <f>VLOOKUP($A107,[1]Data!$A$1:$AN$15000,36,0)</f>
        <v>576251</v>
      </c>
      <c r="CQ107" s="52">
        <f>VLOOKUP($A107,[1]Data!$A$1:$AN$15000,37,0)</f>
        <v>178922</v>
      </c>
      <c r="CR107" s="52">
        <f>VLOOKUP($A107,[1]Data!$A$1:$AN$15000,38,0)</f>
        <v>0</v>
      </c>
      <c r="CS107" s="52">
        <f>VLOOKUP($A107,[1]Data!$A$1:$AN$15000,39,0)</f>
        <v>0</v>
      </c>
      <c r="CT107" s="52">
        <f>VLOOKUP($A107,[1]Data!$A$1:$AN$15000,40,0)</f>
        <v>213229</v>
      </c>
      <c r="CU107" s="52">
        <f>VLOOKUP($A107,[1]Data!$A$1:$BA$15000,41,0)</f>
        <v>0</v>
      </c>
      <c r="CV107" s="52">
        <f>VLOOKUP($A107,[1]Data!$A$1:$BA$15000,42,0)</f>
        <v>0</v>
      </c>
      <c r="CW107" s="52">
        <f>VLOOKUP($A107,[1]Data!$A$1:$BA$15000,43,0)</f>
        <v>73499</v>
      </c>
      <c r="CX107" s="52">
        <f>VLOOKUP($A107,[1]Data!$A$1:$BA$15000,44,0)</f>
        <v>20798</v>
      </c>
      <c r="CY107" s="52">
        <f>VLOOKUP($A107,[1]Data!$A$1:$BA$15000,45,0)</f>
        <v>30508</v>
      </c>
      <c r="CZ107" s="52">
        <f>VLOOKUP($A107,[1]Data!$A$1:$BA$15000,46,0)</f>
        <v>12289</v>
      </c>
      <c r="DA107" s="52">
        <f>VLOOKUP($A107,[1]Data!$A$1:$BA$15000,47,0)</f>
        <v>88364</v>
      </c>
      <c r="DB107" s="52">
        <f>VLOOKUP($A107,[1]Data!$A$1:$BA$15000,48,0)</f>
        <v>136711</v>
      </c>
      <c r="DC107" s="52">
        <f>VLOOKUP($A107,[1]Data!$A$1:$BA$15000,53,0)</f>
        <v>-82435</v>
      </c>
      <c r="DD107" s="52" t="str">
        <f>VLOOKUP($A107,[4]Data!$A$1:$Z$15000,20,0)</f>
        <v>N/A</v>
      </c>
      <c r="DE107" s="52" t="str">
        <f>VLOOKUP($A107,[4]Data!$A$1:$Z$15000,25,0)</f>
        <v>N/A</v>
      </c>
      <c r="DF107" s="52">
        <f>VLOOKUP($A107,[4]Data!$A$1:$Z$15000,26,0)</f>
        <v>0</v>
      </c>
      <c r="DG107" s="52" t="str">
        <f>VLOOKUP($A107,[4]Data!$A$1:$Z$15000,21,0)</f>
        <v>N/A</v>
      </c>
      <c r="DH107" s="52" t="e">
        <f>VLOOKUP($A107,[4]Data!$A$1:$Z$15000,24,0)</f>
        <v>#VALUE!</v>
      </c>
      <c r="DI107" s="52">
        <f>VLOOKUP($A107,[7]Data!$A$1:$M$15000,4,0)</f>
        <v>512462</v>
      </c>
      <c r="DJ107" s="52">
        <f>VLOOKUP($A107,[7]Data!$A$1:$M$15000,12,0)</f>
        <v>19960</v>
      </c>
      <c r="DK107" s="52">
        <f>VLOOKUP($A107,[7]Data!$A$1:$M$15000,11,0)</f>
        <v>246527</v>
      </c>
      <c r="DL107" s="52">
        <f>VLOOKUP($A107,[7]Data!$A$1:$M$15000,5,0)</f>
        <v>140865</v>
      </c>
      <c r="DM107" s="52">
        <f>VLOOKUP($A107,[7]Data!$A$1:$M$15000,8,0)</f>
        <v>316059</v>
      </c>
      <c r="DN107" s="52">
        <f>VLOOKUP($A107,[7]Data!$A$1:$M$15000,6,0)</f>
        <v>6770</v>
      </c>
      <c r="DO107" s="52">
        <f>VLOOKUP($A107,[7]Data!$A$1:$M$15000,7,0)</f>
        <v>56958</v>
      </c>
      <c r="DP107" s="52">
        <f>VLOOKUP($A107,[7]Data!$A$1:$M$15000,9,0)</f>
        <v>10787</v>
      </c>
      <c r="DQ107" s="52">
        <f>VLOOKUP($A107,[7]Data!$A$1:$M$15000,3,0)</f>
        <v>0</v>
      </c>
      <c r="DR107" s="52">
        <f>VLOOKUP($A107,[7]Data!$A$1:$M$15000,10,0)</f>
        <v>183338</v>
      </c>
      <c r="DS107" s="52">
        <f>VLOOKUP($A107,[7]Data!$A$1:$M$15000,2,0)</f>
        <v>20907</v>
      </c>
      <c r="DT107" s="52">
        <f>VLOOKUP($A107,[7]Data!$A$1:$M$15000,13,0)</f>
        <v>0</v>
      </c>
      <c r="DU107" s="52">
        <f>VLOOKUP($A107,[8]data!$A$1:$M$15000,2,0)</f>
        <v>0</v>
      </c>
      <c r="DV107" s="52">
        <f>VLOOKUP($A107,[8]data!$A$1:$M$15000,3,0)</f>
        <v>0</v>
      </c>
      <c r="DW107" s="52">
        <f>VLOOKUP($A107,[8]data!$A$1:$M$15000,4,0)</f>
        <v>0</v>
      </c>
      <c r="DX107" s="52">
        <f>VLOOKUP($A107,[8]data!$A$1:$M$15000,5,0)</f>
        <v>0</v>
      </c>
      <c r="DY107" s="52">
        <f>VLOOKUP($A107,[8]data!$A$1:$M$15000,6,0)</f>
        <v>0</v>
      </c>
      <c r="DZ107" s="52">
        <f>VLOOKUP($A107,[8]data!$A$1:$M$15000,7,0)</f>
        <v>0</v>
      </c>
      <c r="EA107" s="52">
        <f>VLOOKUP($A107,[8]data!$A$1:$M$15000,8,0)</f>
        <v>0</v>
      </c>
      <c r="EB107" s="52">
        <f>VLOOKUP($A107,[8]data!$A$1:$M$15000,9,0)</f>
        <v>0</v>
      </c>
      <c r="EC107" s="52">
        <f>VLOOKUP($A107,[8]data!$A$1:$M$15000,10,0)</f>
        <v>0</v>
      </c>
      <c r="ED107" s="52">
        <f>VLOOKUP($A107,[8]data!$A$1:$Q$15000,11,0)</f>
        <v>0</v>
      </c>
      <c r="EE107" s="52">
        <f>VLOOKUP($A107,[8]data!$A$1:$Q$15000,12,0)</f>
        <v>0</v>
      </c>
      <c r="EF107" s="52">
        <f>VLOOKUP($A107,[8]data!$A$1:$Q$15000,13,0)</f>
        <v>0</v>
      </c>
      <c r="EG107" s="52">
        <f>VLOOKUP($A107,[8]data!$A$1:$Q$15000,14,0)</f>
        <v>0</v>
      </c>
      <c r="EH107" s="52">
        <f>VLOOKUP($A107,[8]data!$A$1:$Q$15000,15,0)</f>
        <v>0</v>
      </c>
      <c r="EI107" s="52">
        <f>VLOOKUP($A107,[8]data!$A$1:$Q$15000,17,0)</f>
        <v>0</v>
      </c>
      <c r="EJ107" s="52">
        <f>VLOOKUP($A107,[8]data!$A$1:$Q$15000,16,0)</f>
        <v>0</v>
      </c>
      <c r="EK107" s="52">
        <f>VLOOKUP($A107,[9]data!$A$1:$Q$15000,3,0)</f>
        <v>270000</v>
      </c>
      <c r="EL107" s="52">
        <f>VLOOKUP($A107,[9]data!$A$1:$Q$15000,4,0)</f>
        <v>58000</v>
      </c>
      <c r="EM107" s="52">
        <f>VLOOKUP($A107,[9]data!$A$1:$Q$15000,2,0)</f>
        <v>38000</v>
      </c>
      <c r="EN107" s="52">
        <f>VLOOKUP($A107,[9]data!$A$1:$Q$15000,11,0)</f>
        <v>98000</v>
      </c>
      <c r="EO107" s="52">
        <f>VLOOKUP($A107,[9]data!$A$1:$Q$15000,12,0)</f>
        <v>48000</v>
      </c>
      <c r="ES107" s="52">
        <f>VLOOKUP($A107,[9]data!$A$1:$Q$15000,14,0)</f>
        <v>48000</v>
      </c>
      <c r="ET107" s="52">
        <f>VLOOKUP($A107,[9]data!$A$1:$Q$15000,13,0)</f>
        <v>8000</v>
      </c>
      <c r="EU107" s="89" t="str">
        <f>VLOOKUP($A107,[4]Data!$A$1:$I$15000,8,0)</f>
        <v>N/A</v>
      </c>
      <c r="EV107" s="1">
        <f>VLOOKUP($A107,[1]Data!$A$1:$BG$15000,59,0)</f>
        <v>0</v>
      </c>
      <c r="EX107" s="52">
        <f>+[1]Data!$E$97</f>
        <v>621767</v>
      </c>
    </row>
    <row r="108" spans="1:154">
      <c r="A108" s="20">
        <v>36569</v>
      </c>
      <c r="B108" s="14">
        <f>VLOOKUP($A108,[1]Data!$A$1:$AG$15000,9,0)</f>
        <v>235236</v>
      </c>
      <c r="C108" s="14">
        <f>VLOOKUP($A108,[1]Data!$A$1:$AG$15000,10,0)</f>
        <v>256031</v>
      </c>
      <c r="D108" s="14">
        <f>VLOOKUP($A108,[1]Data!$A$1:$AG$15000,11,0)</f>
        <v>650504</v>
      </c>
      <c r="E108" s="14">
        <f>VLOOKUP($A108,[1]Data!$A$1:$AG$15000,12,0)</f>
        <v>539999</v>
      </c>
      <c r="F108" s="14">
        <f>VLOOKUP($A108,[2]Data!$A$1:$AF$15000,4,0)</f>
        <v>711237</v>
      </c>
      <c r="G108" s="14">
        <f>VLOOKUP($A108,[2]Data!$A$1:$AF$15000,2,0)</f>
        <v>20000</v>
      </c>
      <c r="H108" s="14">
        <f>VLOOKUP($A108,[2]Data!$A$1:$AF$15000,3,0)</f>
        <v>157480</v>
      </c>
      <c r="I108" s="14">
        <f>VLOOKUP($A108,[2]Data!$A$1:$AF$15000,6,0)</f>
        <v>12731</v>
      </c>
      <c r="J108" s="14">
        <f>VLOOKUP($A108,[3]Data!$A$1:$K$15000,4,0)*$A$2</f>
        <v>1729400</v>
      </c>
      <c r="K108" s="14">
        <f>VLOOKUP($A108,[3]Data!$A$1:$K$15000,6,0)*$A$2</f>
        <v>88900</v>
      </c>
      <c r="R108" s="14">
        <f>VLOOKUP($A108,[1]Data!$A$1:$AH$15000,4,0)</f>
        <v>2690902</v>
      </c>
      <c r="T108" s="14">
        <f>VLOOKUP($A108,[2]Data!$A$1:$AH$15000,34,0)</f>
        <v>705438</v>
      </c>
      <c r="V108" s="14">
        <f>VLOOKUP($A108,[2]Data!$A$1:$AH$15000,8,0)</f>
        <v>56564</v>
      </c>
      <c r="W108" s="14" t="str">
        <f>VLOOKUP($A108,[4]Data!$A$1:$AH$15000,19,0)</f>
        <v>N/A</v>
      </c>
      <c r="X108" s="14">
        <f>VLOOKUP($A108,[2]Data!$A$1:$AH$15000,17,0)</f>
        <v>120911</v>
      </c>
      <c r="Y108" s="14">
        <f>VLOOKUP($A108,[1]Data!$A$1:$AH$15000,17,0)</f>
        <v>335159</v>
      </c>
      <c r="Z108" s="14">
        <f>VLOOKUP($A108,[2]Data!$A$1:$AH$15000,11,0)</f>
        <v>287616</v>
      </c>
      <c r="AA108" s="14">
        <f>VLOOKUP($A108,[1]Data!$A$1:$AH$15000,21,0)</f>
        <v>326111</v>
      </c>
      <c r="AB108" s="14">
        <f>VLOOKUP($A108,[2]Data!$A$1:$AH$15000,15,0)</f>
        <v>74613</v>
      </c>
      <c r="AC108" s="14">
        <f>VLOOKUP($A108,[1]Data!$A$1:$AH$15000,18,0)</f>
        <v>135334</v>
      </c>
      <c r="AD108" s="14">
        <f>VLOOKUP($A108,[2]Data!$A$1:$AH$15000,18,0)</f>
        <v>91351</v>
      </c>
      <c r="AE108" s="14">
        <f>VLOOKUP($A108,[1]Data!$A$1:$AH$15000,19,0)</f>
        <v>754</v>
      </c>
      <c r="AF108" s="14">
        <f>VLOOKUP($A108,[2]Data!$A$1:$AH$15000,16,0)</f>
        <v>161366</v>
      </c>
      <c r="AG108" s="14">
        <f>VLOOKUP($A108,[1]Data!$A$1:$AH$15000,20,0)</f>
        <v>40421</v>
      </c>
      <c r="AH108" s="14">
        <f>VLOOKUP($A108,[2]Data!$A$1:$AH$15000,9,0)</f>
        <v>180470</v>
      </c>
      <c r="AI108" s="14">
        <f>VLOOKUP($A108,[1]Data!$A$1:$AH$15000,22,0)</f>
        <v>321831</v>
      </c>
      <c r="AJ108" s="14">
        <f>VLOOKUP($A108,[2]Data!$A$1:$AH$15000,10,0)</f>
        <v>77018</v>
      </c>
      <c r="AK108" s="14">
        <f>VLOOKUP($A108,[1]Data!$A$1:$AH$15000,23,0)</f>
        <v>74387</v>
      </c>
      <c r="AL108" s="14">
        <f>VLOOKUP($A108,[1]Data!$A$1:$AH$15000,24,0)</f>
        <v>924102</v>
      </c>
      <c r="AM108" s="14" t="str">
        <f>VLOOKUP($A108,[4]Data!$A$1:$R$15000,9,0)</f>
        <v>N/A</v>
      </c>
      <c r="BA108" s="14">
        <f>VLOOKUP($A108,[1]Data!$A$1:$AH$15000,2,0)</f>
        <v>299733</v>
      </c>
      <c r="BC108" s="14">
        <f>VLOOKUP($A108,[2]Data!$A$1:$AH$15000,20,0)</f>
        <v>0</v>
      </c>
      <c r="BD108" s="14">
        <f>VLOOKUP($A108,[2]Data!$A$1:$AH$15000,21,0)</f>
        <v>35615</v>
      </c>
      <c r="BE108" s="14">
        <f>VLOOKUP($A108,[2]Data!$A$1:$AH$15000,22,0)</f>
        <v>5000</v>
      </c>
      <c r="BF108" s="14">
        <f>VLOOKUP($A108,[2]Data!$A$1:$AH$15000,19,0)</f>
        <v>1784</v>
      </c>
      <c r="BG108" s="14">
        <f t="shared" si="7"/>
        <v>42399</v>
      </c>
      <c r="BH108" s="14">
        <f>VLOOKUP($A108,[1]Data!$A$1:$AH$15000,3,0)</f>
        <v>209732</v>
      </c>
      <c r="BI108" s="14">
        <f>VLOOKUP($A108,[1]Data!$A$1:$AH$15000,7,0)</f>
        <v>606836</v>
      </c>
      <c r="BJ108" s="14">
        <f>VLOOKUP($A108,[1]Data!$A$1:$AH$15000,8,0)</f>
        <v>15753</v>
      </c>
      <c r="BR108" s="14">
        <f>VLOOKUP($A108,[1]Data!$A$1:$AH$15000,13,0)</f>
        <v>114546</v>
      </c>
      <c r="BS108" s="14">
        <f>VLOOKUP($A108,[1]Data!$A$1:$AH$15000,14,0)</f>
        <v>143676</v>
      </c>
      <c r="BT108" s="14">
        <f>VLOOKUP($A108,[1]Data!$A$1:$AH$15000,15,0)</f>
        <v>126838</v>
      </c>
      <c r="BU108" s="14">
        <f>VLOOKUP($A108,[1]Data!$A$1:$AH$15000,16,0)</f>
        <v>76700</v>
      </c>
      <c r="BV108" s="14">
        <f t="shared" si="8"/>
        <v>461760</v>
      </c>
      <c r="BW108" s="14">
        <v>90807</v>
      </c>
      <c r="BX108" s="14">
        <f>VLOOKUP($A108,[2]Data!$A$1:$AH$15000,28,0)</f>
        <v>20000</v>
      </c>
      <c r="BY108" s="14">
        <f>VLOOKUP($A108,[2]Data!$A$1:$AH$15000,24,0)</f>
        <v>36512</v>
      </c>
      <c r="BZ108" s="14">
        <f>VLOOKUP($A108,[2]Data!$A$1:$AH$15000,25,0)</f>
        <v>28918</v>
      </c>
      <c r="CA108" s="14">
        <f>VLOOKUP($A108,[2]Data!$A$1:$AH$15000,30,0)</f>
        <v>31436</v>
      </c>
      <c r="CB108" s="14">
        <f>VLOOKUP($A108,[2]Data!$A$1:$AH$15000,29,0)</f>
        <v>46761</v>
      </c>
      <c r="CC108" s="14">
        <f t="shared" si="9"/>
        <v>254434</v>
      </c>
      <c r="CD108" s="52" t="str">
        <f>VLOOKUP($A108,[4]Data!$A$1:$R$15000,2,0)</f>
        <v>N/A</v>
      </c>
      <c r="CE108" s="14">
        <f>VLOOKUP($A108,[3]Data!$A$1:$K$15000,3,0)*$A$2</f>
        <v>2428900</v>
      </c>
      <c r="CF108" s="14">
        <f>VLOOKUP($A108,[3]Data!$A$1:$K$15000,7,0)*$A$2</f>
        <v>9000</v>
      </c>
      <c r="CG108" s="14">
        <f>VLOOKUP($A108,[3]Data!$A$1:$K$15000,8,0)*$A$2</f>
        <v>41400</v>
      </c>
      <c r="CH108" s="14">
        <f>VLOOKUP($A108,[3]Data!$A$1:$K$15000,2,0)*$A$2</f>
        <v>40200</v>
      </c>
      <c r="CJ108" s="14" t="str">
        <f>VLOOKUP($A108,[4]Data!$A$1:$R$15000,18,0)</f>
        <v>N/A</v>
      </c>
      <c r="CK108" s="14" t="str">
        <f>VLOOKUP($A108,[4]Data!$A$1:$R$15000,3,0)</f>
        <v>N/A</v>
      </c>
      <c r="CL108" s="14" t="str">
        <f>VLOOKUP($A108,[4]Data!$A$1:$R$15000,4,0)</f>
        <v>N/A</v>
      </c>
      <c r="CM108" s="14">
        <f>VLOOKUP($A108,[3]Data!$A$1:$K$15000,10,0)*$A$2</f>
        <v>239700</v>
      </c>
      <c r="CN108" s="52">
        <f>VLOOKUP($A108,[1]Data!$A$1:$AN$15000,34,0)</f>
        <v>141235</v>
      </c>
      <c r="CO108" s="52">
        <f>VLOOKUP($A108,[1]Data!$A$1:$AN$15000,35,0)</f>
        <v>496977</v>
      </c>
      <c r="CP108" s="52">
        <f>VLOOKUP($A108,[1]Data!$A$1:$AN$15000,36,0)</f>
        <v>562960</v>
      </c>
      <c r="CQ108" s="52">
        <f>VLOOKUP($A108,[1]Data!$A$1:$AN$15000,37,0)</f>
        <v>179171</v>
      </c>
      <c r="CR108" s="52">
        <f>VLOOKUP($A108,[1]Data!$A$1:$AN$15000,38,0)</f>
        <v>0</v>
      </c>
      <c r="CS108" s="52">
        <f>VLOOKUP($A108,[1]Data!$A$1:$AN$15000,39,0)</f>
        <v>0</v>
      </c>
      <c r="CT108" s="52">
        <f>VLOOKUP($A108,[1]Data!$A$1:$AN$15000,40,0)</f>
        <v>213207</v>
      </c>
      <c r="CU108" s="52">
        <f>VLOOKUP($A108,[1]Data!$A$1:$BA$15000,41,0)</f>
        <v>0</v>
      </c>
      <c r="CV108" s="52">
        <f>VLOOKUP($A108,[1]Data!$A$1:$BA$15000,42,0)</f>
        <v>0</v>
      </c>
      <c r="CW108" s="52">
        <f>VLOOKUP($A108,[1]Data!$A$1:$BA$15000,43,0)</f>
        <v>73499</v>
      </c>
      <c r="CX108" s="52">
        <f>VLOOKUP($A108,[1]Data!$A$1:$BA$15000,44,0)</f>
        <v>20745</v>
      </c>
      <c r="CY108" s="52">
        <f>VLOOKUP($A108,[1]Data!$A$1:$BA$15000,45,0)</f>
        <v>52841</v>
      </c>
      <c r="CZ108" s="52">
        <f>VLOOKUP($A108,[1]Data!$A$1:$BA$15000,46,0)</f>
        <v>12289</v>
      </c>
      <c r="DA108" s="52">
        <f>VLOOKUP($A108,[1]Data!$A$1:$BA$15000,47,0)</f>
        <v>88364</v>
      </c>
      <c r="DB108" s="52">
        <f>VLOOKUP($A108,[1]Data!$A$1:$BA$15000,48,0)</f>
        <v>158499</v>
      </c>
      <c r="DC108" s="52">
        <f>VLOOKUP($A108,[1]Data!$A$1:$BA$15000,53,0)</f>
        <v>-80811</v>
      </c>
      <c r="DD108" s="52" t="str">
        <f>VLOOKUP($A108,[4]Data!$A$1:$Z$15000,20,0)</f>
        <v>N/A</v>
      </c>
      <c r="DE108" s="52" t="str">
        <f>VLOOKUP($A108,[4]Data!$A$1:$Z$15000,25,0)</f>
        <v>N/A</v>
      </c>
      <c r="DF108" s="52">
        <f>VLOOKUP($A108,[4]Data!$A$1:$Z$15000,26,0)</f>
        <v>0</v>
      </c>
      <c r="DG108" s="52" t="str">
        <f>VLOOKUP($A108,[4]Data!$A$1:$Z$15000,21,0)</f>
        <v>N/A</v>
      </c>
      <c r="DH108" s="52" t="e">
        <f>VLOOKUP($A108,[4]Data!$A$1:$Z$15000,24,0)</f>
        <v>#VALUE!</v>
      </c>
      <c r="DI108" s="52">
        <f>VLOOKUP($A108,[7]Data!$A$1:$M$15000,4,0)</f>
        <v>501910</v>
      </c>
      <c r="DJ108" s="52">
        <f>VLOOKUP($A108,[7]Data!$A$1:$M$15000,12,0)</f>
        <v>19960</v>
      </c>
      <c r="DK108" s="52">
        <f>VLOOKUP($A108,[7]Data!$A$1:$M$15000,11,0)</f>
        <v>225278</v>
      </c>
      <c r="DL108" s="52">
        <f>VLOOKUP($A108,[7]Data!$A$1:$M$15000,5,0)</f>
        <v>134882</v>
      </c>
      <c r="DM108" s="52">
        <f>VLOOKUP($A108,[7]Data!$A$1:$M$15000,8,0)</f>
        <v>279313</v>
      </c>
      <c r="DN108" s="52">
        <f>VLOOKUP($A108,[7]Data!$A$1:$M$15000,6,0)</f>
        <v>0</v>
      </c>
      <c r="DO108" s="52">
        <f>VLOOKUP($A108,[7]Data!$A$1:$M$15000,7,0)</f>
        <v>56593</v>
      </c>
      <c r="DP108" s="52">
        <f>VLOOKUP($A108,[7]Data!$A$1:$M$15000,9,0)</f>
        <v>10790</v>
      </c>
      <c r="DQ108" s="52">
        <f>VLOOKUP($A108,[7]Data!$A$1:$M$15000,3,0)</f>
        <v>0</v>
      </c>
      <c r="DR108" s="52">
        <f>VLOOKUP($A108,[7]Data!$A$1:$M$15000,10,0)</f>
        <v>182994</v>
      </c>
      <c r="DS108" s="52">
        <f>VLOOKUP($A108,[7]Data!$A$1:$M$15000,2,0)</f>
        <v>20907</v>
      </c>
      <c r="DT108" s="52">
        <f>VLOOKUP($A108,[7]Data!$A$1:$M$15000,13,0)</f>
        <v>0</v>
      </c>
      <c r="DU108" s="52">
        <f>VLOOKUP($A108,[8]data!$A$1:$M$15000,2,0)</f>
        <v>0</v>
      </c>
      <c r="DV108" s="52">
        <f>VLOOKUP($A108,[8]data!$A$1:$M$15000,3,0)</f>
        <v>0</v>
      </c>
      <c r="DW108" s="52">
        <f>VLOOKUP($A108,[8]data!$A$1:$M$15000,4,0)</f>
        <v>0</v>
      </c>
      <c r="DX108" s="52">
        <f>VLOOKUP($A108,[8]data!$A$1:$M$15000,5,0)</f>
        <v>0</v>
      </c>
      <c r="DY108" s="52">
        <f>VLOOKUP($A108,[8]data!$A$1:$M$15000,6,0)</f>
        <v>0</v>
      </c>
      <c r="DZ108" s="52">
        <f>VLOOKUP($A108,[8]data!$A$1:$M$15000,7,0)</f>
        <v>0</v>
      </c>
      <c r="EA108" s="52">
        <f>VLOOKUP($A108,[8]data!$A$1:$M$15000,8,0)</f>
        <v>0</v>
      </c>
      <c r="EB108" s="52">
        <f>VLOOKUP($A108,[8]data!$A$1:$M$15000,9,0)</f>
        <v>0</v>
      </c>
      <c r="EC108" s="52">
        <f>VLOOKUP($A108,[8]data!$A$1:$M$15000,10,0)</f>
        <v>0</v>
      </c>
      <c r="ED108" s="52">
        <f>VLOOKUP($A108,[8]data!$A$1:$Q$15000,11,0)</f>
        <v>0</v>
      </c>
      <c r="EE108" s="52">
        <f>VLOOKUP($A108,[8]data!$A$1:$Q$15000,12,0)</f>
        <v>0</v>
      </c>
      <c r="EF108" s="52">
        <f>VLOOKUP($A108,[8]data!$A$1:$Q$15000,13,0)</f>
        <v>0</v>
      </c>
      <c r="EG108" s="52">
        <f>VLOOKUP($A108,[8]data!$A$1:$Q$15000,14,0)</f>
        <v>0</v>
      </c>
      <c r="EH108" s="52">
        <f>VLOOKUP($A108,[8]data!$A$1:$Q$15000,15,0)</f>
        <v>0</v>
      </c>
      <c r="EI108" s="52">
        <f>VLOOKUP($A108,[8]data!$A$1:$Q$15000,17,0)</f>
        <v>0</v>
      </c>
      <c r="EJ108" s="52">
        <f>VLOOKUP($A108,[8]data!$A$1:$Q$15000,16,0)</f>
        <v>0</v>
      </c>
      <c r="EK108" s="52">
        <f>VLOOKUP($A108,[9]data!$A$1:$Q$15000,3,0)</f>
        <v>270000</v>
      </c>
      <c r="EL108" s="52">
        <f>VLOOKUP($A108,[9]data!$A$1:$Q$15000,4,0)</f>
        <v>57000</v>
      </c>
      <c r="EM108" s="52">
        <f>VLOOKUP($A108,[9]data!$A$1:$Q$15000,2,0)</f>
        <v>33000</v>
      </c>
      <c r="EN108" s="52">
        <f>VLOOKUP($A108,[9]data!$A$1:$Q$15000,11,0)</f>
        <v>77000</v>
      </c>
      <c r="EO108" s="52">
        <f>VLOOKUP($A108,[9]data!$A$1:$Q$15000,12,0)</f>
        <v>24000</v>
      </c>
      <c r="ES108" s="52">
        <f>VLOOKUP($A108,[9]data!$A$1:$Q$15000,14,0)</f>
        <v>47000</v>
      </c>
      <c r="ET108" s="52">
        <f>VLOOKUP($A108,[9]data!$A$1:$Q$15000,13,0)</f>
        <v>8000</v>
      </c>
      <c r="EU108" s="89" t="str">
        <f>VLOOKUP($A108,[4]Data!$A$1:$I$15000,8,0)</f>
        <v>N/A</v>
      </c>
      <c r="EV108" s="1">
        <f>VLOOKUP($A108,[1]Data!$A$1:$BG$15000,59,0)</f>
        <v>0</v>
      </c>
      <c r="EX108" s="52">
        <f>+[1]Data!$E$97</f>
        <v>621767</v>
      </c>
    </row>
    <row r="109" spans="1:154">
      <c r="A109" s="20">
        <v>36570</v>
      </c>
      <c r="B109" s="14">
        <f>VLOOKUP($A109,[1]Data!$A$1:$AG$15000,9,0)</f>
        <v>159865</v>
      </c>
      <c r="C109" s="14">
        <f>VLOOKUP($A109,[1]Data!$A$1:$AG$15000,10,0)</f>
        <v>240437</v>
      </c>
      <c r="D109" s="14">
        <f>VLOOKUP($A109,[1]Data!$A$1:$AG$15000,11,0)</f>
        <v>641827</v>
      </c>
      <c r="E109" s="14">
        <f>VLOOKUP($A109,[1]Data!$A$1:$AG$15000,12,0)</f>
        <v>420596</v>
      </c>
      <c r="F109" s="14">
        <f>VLOOKUP($A109,[2]Data!$A$1:$AF$15000,4,0)</f>
        <v>711232</v>
      </c>
      <c r="G109" s="14">
        <f>VLOOKUP($A109,[2]Data!$A$1:$AF$15000,2,0)</f>
        <v>20000</v>
      </c>
      <c r="H109" s="14">
        <f>VLOOKUP($A109,[2]Data!$A$1:$AF$15000,3,0)</f>
        <v>157482</v>
      </c>
      <c r="I109" s="14">
        <f>VLOOKUP($A109,[2]Data!$A$1:$AF$15000,6,0)</f>
        <v>12730</v>
      </c>
      <c r="J109" s="14">
        <f>VLOOKUP($A109,[3]Data!$A$1:$K$15000,4,0)*$A$2</f>
        <v>1724900</v>
      </c>
      <c r="K109" s="14">
        <f>VLOOKUP($A109,[3]Data!$A$1:$K$15000,6,0)*$A$2</f>
        <v>88900</v>
      </c>
      <c r="R109" s="14">
        <f>VLOOKUP($A109,[1]Data!$A$1:$AH$15000,4,0)</f>
        <v>2448992</v>
      </c>
      <c r="T109" s="14">
        <f>VLOOKUP($A109,[2]Data!$A$1:$AH$15000,34,0)</f>
        <v>690450</v>
      </c>
      <c r="V109" s="14">
        <f>VLOOKUP($A109,[2]Data!$A$1:$AH$15000,8,0)</f>
        <v>56564</v>
      </c>
      <c r="W109" s="14">
        <f>VLOOKUP($A109,[4]Data!$A$1:$AH$15000,19,0)</f>
        <v>72973</v>
      </c>
      <c r="X109" s="14">
        <f>VLOOKUP($A109,[2]Data!$A$1:$AH$15000,17,0)</f>
        <v>120047</v>
      </c>
      <c r="Y109" s="14">
        <f>VLOOKUP($A109,[1]Data!$A$1:$AH$15000,17,0)</f>
        <v>316204</v>
      </c>
      <c r="Z109" s="14">
        <f>VLOOKUP($A109,[2]Data!$A$1:$AH$15000,11,0)</f>
        <v>282616</v>
      </c>
      <c r="AA109" s="14">
        <f>VLOOKUP($A109,[1]Data!$A$1:$AH$15000,21,0)</f>
        <v>304385</v>
      </c>
      <c r="AB109" s="14">
        <f>VLOOKUP($A109,[2]Data!$A$1:$AH$15000,15,0)</f>
        <v>74613</v>
      </c>
      <c r="AC109" s="14">
        <f>VLOOKUP($A109,[1]Data!$A$1:$AH$15000,18,0)</f>
        <v>131191</v>
      </c>
      <c r="AD109" s="14">
        <f>VLOOKUP($A109,[2]Data!$A$1:$AH$15000,18,0)</f>
        <v>79919</v>
      </c>
      <c r="AE109" s="14">
        <f>VLOOKUP($A109,[1]Data!$A$1:$AH$15000,19,0)</f>
        <v>754</v>
      </c>
      <c r="AF109" s="14">
        <f>VLOOKUP($A109,[2]Data!$A$1:$AH$15000,16,0)</f>
        <v>118989</v>
      </c>
      <c r="AG109" s="14">
        <f>VLOOKUP($A109,[1]Data!$A$1:$AH$15000,20,0)</f>
        <v>37972</v>
      </c>
      <c r="AH109" s="14">
        <f>VLOOKUP($A109,[2]Data!$A$1:$AH$15000,9,0)</f>
        <v>180470</v>
      </c>
      <c r="AI109" s="14">
        <f>VLOOKUP($A109,[1]Data!$A$1:$AH$15000,22,0)</f>
        <v>291102</v>
      </c>
      <c r="AJ109" s="14">
        <f>VLOOKUP($A109,[2]Data!$A$1:$AH$15000,10,0)</f>
        <v>77018</v>
      </c>
      <c r="AK109" s="14">
        <f>VLOOKUP($A109,[1]Data!$A$1:$AH$15000,23,0)</f>
        <v>67381</v>
      </c>
      <c r="AL109" s="14">
        <f>VLOOKUP($A109,[1]Data!$A$1:$AH$15000,24,0)</f>
        <v>852148</v>
      </c>
      <c r="AM109" s="14">
        <f>VLOOKUP($A109,[4]Data!$A$1:$R$15000,9,0)</f>
        <v>55854</v>
      </c>
      <c r="BA109" s="14">
        <f>VLOOKUP($A109,[1]Data!$A$1:$AH$15000,2,0)</f>
        <v>307921</v>
      </c>
      <c r="BC109" s="14">
        <f>VLOOKUP($A109,[2]Data!$A$1:$AH$15000,20,0)</f>
        <v>0</v>
      </c>
      <c r="BD109" s="14">
        <f>VLOOKUP($A109,[2]Data!$A$1:$AH$15000,21,0)</f>
        <v>35615</v>
      </c>
      <c r="BE109" s="14">
        <f>VLOOKUP($A109,[2]Data!$A$1:$AH$15000,22,0)</f>
        <v>5000</v>
      </c>
      <c r="BF109" s="14">
        <f>VLOOKUP($A109,[2]Data!$A$1:$AH$15000,19,0)</f>
        <v>1784</v>
      </c>
      <c r="BG109" s="14">
        <f t="shared" si="7"/>
        <v>42399</v>
      </c>
      <c r="BH109" s="14">
        <f>VLOOKUP($A109,[1]Data!$A$1:$AH$15000,3,0)</f>
        <v>199510</v>
      </c>
      <c r="BI109" s="14">
        <f>VLOOKUP($A109,[1]Data!$A$1:$AH$15000,7,0)</f>
        <v>611226</v>
      </c>
      <c r="BJ109" s="14">
        <f>VLOOKUP($A109,[1]Data!$A$1:$AH$15000,8,0)</f>
        <v>0</v>
      </c>
      <c r="BR109" s="14">
        <f>VLOOKUP($A109,[1]Data!$A$1:$AH$15000,13,0)</f>
        <v>113557</v>
      </c>
      <c r="BS109" s="14">
        <f>VLOOKUP($A109,[1]Data!$A$1:$AH$15000,14,0)</f>
        <v>124957</v>
      </c>
      <c r="BT109" s="14">
        <f>VLOOKUP($A109,[1]Data!$A$1:$AH$15000,15,0)</f>
        <v>124448</v>
      </c>
      <c r="BU109" s="14">
        <f>VLOOKUP($A109,[1]Data!$A$1:$AH$15000,16,0)</f>
        <v>64610</v>
      </c>
      <c r="BV109" s="14">
        <f t="shared" si="8"/>
        <v>427572</v>
      </c>
      <c r="BW109" s="14">
        <v>90808</v>
      </c>
      <c r="BX109" s="14">
        <f>VLOOKUP($A109,[2]Data!$A$1:$AH$15000,28,0)</f>
        <v>19998</v>
      </c>
      <c r="BY109" s="14">
        <f>VLOOKUP($A109,[2]Data!$A$1:$AH$15000,24,0)</f>
        <v>36512</v>
      </c>
      <c r="BZ109" s="14">
        <f>VLOOKUP($A109,[2]Data!$A$1:$AH$15000,25,0)</f>
        <v>28918</v>
      </c>
      <c r="CA109" s="14">
        <f>VLOOKUP($A109,[2]Data!$A$1:$AH$15000,30,0)</f>
        <v>31436</v>
      </c>
      <c r="CB109" s="14">
        <f>VLOOKUP($A109,[2]Data!$A$1:$AH$15000,29,0)</f>
        <v>46761</v>
      </c>
      <c r="CC109" s="14">
        <f t="shared" si="9"/>
        <v>254433</v>
      </c>
      <c r="CD109" s="52">
        <f>VLOOKUP($A109,[4]Data!$A$1:$R$15000,2,0)</f>
        <v>878158</v>
      </c>
      <c r="CE109" s="14">
        <f>VLOOKUP($A109,[3]Data!$A$1:$K$15000,3,0)*$A$2</f>
        <v>2474700</v>
      </c>
      <c r="CF109" s="14">
        <f>VLOOKUP($A109,[3]Data!$A$1:$K$15000,7,0)*$A$2</f>
        <v>9800</v>
      </c>
      <c r="CG109" s="14">
        <f>VLOOKUP($A109,[3]Data!$A$1:$K$15000,8,0)*$A$2</f>
        <v>82900</v>
      </c>
      <c r="CH109" s="14">
        <f>VLOOKUP($A109,[3]Data!$A$1:$K$15000,2,0)*$A$2</f>
        <v>35300</v>
      </c>
      <c r="CJ109" s="14">
        <f>VLOOKUP($A109,[4]Data!$A$1:$R$15000,18,0)</f>
        <v>44621</v>
      </c>
      <c r="CK109" s="14">
        <f>VLOOKUP($A109,[4]Data!$A$1:$R$15000,3,0)</f>
        <v>245624</v>
      </c>
      <c r="CL109" s="14">
        <f>VLOOKUP($A109,[4]Data!$A$1:$R$15000,4,0)</f>
        <v>3376</v>
      </c>
      <c r="CM109" s="14">
        <f>VLOOKUP($A109,[3]Data!$A$1:$K$15000,10,0)*$A$2</f>
        <v>244600</v>
      </c>
      <c r="CN109" s="52">
        <f>VLOOKUP($A109,[1]Data!$A$1:$AN$15000,34,0)</f>
        <v>141276</v>
      </c>
      <c r="CO109" s="52">
        <f>VLOOKUP($A109,[1]Data!$A$1:$AN$15000,35,0)</f>
        <v>470746</v>
      </c>
      <c r="CP109" s="52">
        <f>VLOOKUP($A109,[1]Data!$A$1:$AN$15000,36,0)</f>
        <v>534437</v>
      </c>
      <c r="CQ109" s="52">
        <f>VLOOKUP($A109,[1]Data!$A$1:$AN$15000,37,0)</f>
        <v>169834</v>
      </c>
      <c r="CR109" s="52">
        <f>VLOOKUP($A109,[1]Data!$A$1:$AN$15000,38,0)</f>
        <v>0</v>
      </c>
      <c r="CS109" s="52">
        <f>VLOOKUP($A109,[1]Data!$A$1:$AN$15000,39,0)</f>
        <v>0</v>
      </c>
      <c r="CT109" s="52">
        <f>VLOOKUP($A109,[1]Data!$A$1:$AN$15000,40,0)</f>
        <v>213039</v>
      </c>
      <c r="CU109" s="52">
        <f>VLOOKUP($A109,[1]Data!$A$1:$BA$15000,41,0)</f>
        <v>0</v>
      </c>
      <c r="CV109" s="52">
        <f>VLOOKUP($A109,[1]Data!$A$1:$BA$15000,42,0)</f>
        <v>0</v>
      </c>
      <c r="CW109" s="52">
        <f>VLOOKUP($A109,[1]Data!$A$1:$BA$15000,43,0)</f>
        <v>73499</v>
      </c>
      <c r="CX109" s="52">
        <f>VLOOKUP($A109,[1]Data!$A$1:$BA$15000,44,0)</f>
        <v>20691</v>
      </c>
      <c r="CY109" s="52">
        <f>VLOOKUP($A109,[1]Data!$A$1:$BA$15000,45,0)</f>
        <v>52841</v>
      </c>
      <c r="CZ109" s="52">
        <f>VLOOKUP($A109,[1]Data!$A$1:$BA$15000,46,0)</f>
        <v>12289</v>
      </c>
      <c r="DA109" s="52">
        <f>VLOOKUP($A109,[1]Data!$A$1:$BA$15000,47,0)</f>
        <v>88364</v>
      </c>
      <c r="DB109" s="52">
        <f>VLOOKUP($A109,[1]Data!$A$1:$BA$15000,48,0)</f>
        <v>168798</v>
      </c>
      <c r="DC109" s="52">
        <f>VLOOKUP($A109,[1]Data!$A$1:$BA$15000,53,0)</f>
        <v>-83103</v>
      </c>
      <c r="DD109" s="52">
        <f>VLOOKUP($A109,[4]Data!$A$1:$Z$15000,20,0)</f>
        <v>19113</v>
      </c>
      <c r="DE109" s="52">
        <f>VLOOKUP($A109,[4]Data!$A$1:$Z$15000,25,0)</f>
        <v>955</v>
      </c>
      <c r="DF109" s="52">
        <f>VLOOKUP($A109,[4]Data!$A$1:$Z$15000,26,0)</f>
        <v>0</v>
      </c>
      <c r="DG109" s="52">
        <f>VLOOKUP($A109,[4]Data!$A$1:$Z$15000,21,0)</f>
        <v>4958</v>
      </c>
      <c r="DH109" s="52">
        <f>VLOOKUP($A109,[4]Data!$A$1:$Z$15000,24,0)</f>
        <v>133232</v>
      </c>
      <c r="DI109" s="52">
        <f>VLOOKUP($A109,[7]Data!$A$1:$M$15000,4,0)</f>
        <v>497192</v>
      </c>
      <c r="DJ109" s="52">
        <f>VLOOKUP($A109,[7]Data!$A$1:$M$15000,12,0)</f>
        <v>19960</v>
      </c>
      <c r="DK109" s="52">
        <f>VLOOKUP($A109,[7]Data!$A$1:$M$15000,11,0)</f>
        <v>154783</v>
      </c>
      <c r="DL109" s="52">
        <f>VLOOKUP($A109,[7]Data!$A$1:$M$15000,5,0)</f>
        <v>134882</v>
      </c>
      <c r="DM109" s="52">
        <f>VLOOKUP($A109,[7]Data!$A$1:$M$15000,8,0)</f>
        <v>199023</v>
      </c>
      <c r="DN109" s="52">
        <f>VLOOKUP($A109,[7]Data!$A$1:$M$15000,6,0)</f>
        <v>0</v>
      </c>
      <c r="DO109" s="52">
        <f>VLOOKUP($A109,[7]Data!$A$1:$M$15000,7,0)</f>
        <v>56438</v>
      </c>
      <c r="DP109" s="52">
        <f>VLOOKUP($A109,[7]Data!$A$1:$M$15000,9,0)</f>
        <v>10216</v>
      </c>
      <c r="DQ109" s="52">
        <f>VLOOKUP($A109,[7]Data!$A$1:$M$15000,3,0)</f>
        <v>0</v>
      </c>
      <c r="DR109" s="52">
        <f>VLOOKUP($A109,[7]Data!$A$1:$M$15000,10,0)</f>
        <v>182280</v>
      </c>
      <c r="DS109" s="52">
        <f>VLOOKUP($A109,[7]Data!$A$1:$M$15000,2,0)</f>
        <v>20786</v>
      </c>
      <c r="DT109" s="52">
        <f>VLOOKUP($A109,[7]Data!$A$1:$M$15000,13,0)</f>
        <v>0</v>
      </c>
      <c r="DU109" s="52">
        <f>VLOOKUP($A109,[8]data!$A$1:$M$15000,2,0)</f>
        <v>139221</v>
      </c>
      <c r="DV109" s="52">
        <f>VLOOKUP($A109,[8]data!$A$1:$M$15000,3,0)</f>
        <v>144925</v>
      </c>
      <c r="DW109" s="52">
        <f>VLOOKUP($A109,[8]data!$A$1:$M$15000,4,0)</f>
        <v>193340</v>
      </c>
      <c r="DX109" s="52">
        <f>VLOOKUP($A109,[8]data!$A$1:$M$15000,5,0)</f>
        <v>14070</v>
      </c>
      <c r="DY109" s="52">
        <f>VLOOKUP($A109,[8]data!$A$1:$M$15000,6,0)</f>
        <v>103920</v>
      </c>
      <c r="DZ109" s="52">
        <f>VLOOKUP($A109,[8]data!$A$1:$M$15000,7,0)</f>
        <v>120288</v>
      </c>
      <c r="EA109" s="52">
        <f>VLOOKUP($A109,[8]data!$A$1:$M$15000,8,0)</f>
        <v>66632</v>
      </c>
      <c r="EB109" s="52">
        <f>VLOOKUP($A109,[8]data!$A$1:$M$15000,9,0)</f>
        <v>422526</v>
      </c>
      <c r="EC109" s="52">
        <f>VLOOKUP($A109,[8]data!$A$1:$M$15000,10,0)</f>
        <v>0</v>
      </c>
      <c r="ED109" s="52">
        <f>VLOOKUP($A109,[8]data!$A$1:$Q$15000,11,0)</f>
        <v>6341</v>
      </c>
      <c r="EE109" s="52">
        <f>VLOOKUP($A109,[8]data!$A$1:$Q$15000,12,0)</f>
        <v>291565</v>
      </c>
      <c r="EF109" s="52">
        <f>VLOOKUP($A109,[8]data!$A$1:$Q$15000,13,0)</f>
        <v>140000</v>
      </c>
      <c r="EG109" s="52">
        <f>VLOOKUP($A109,[8]data!$A$1:$Q$15000,14,0)</f>
        <v>23700</v>
      </c>
      <c r="EH109" s="52">
        <f>VLOOKUP($A109,[8]data!$A$1:$Q$15000,15,0)</f>
        <v>107000</v>
      </c>
      <c r="EI109" s="52">
        <f>VLOOKUP($A109,[8]data!$A$1:$Q$15000,17,0)</f>
        <v>31081</v>
      </c>
      <c r="EJ109" s="52">
        <f>VLOOKUP($A109,[8]data!$A$1:$Q$15000,16,0)</f>
        <v>54362</v>
      </c>
      <c r="EK109" s="52">
        <f>VLOOKUP($A109,[9]data!$A$1:$Q$15000,3,0)</f>
        <v>270000</v>
      </c>
      <c r="EL109" s="52">
        <f>VLOOKUP($A109,[9]data!$A$1:$Q$15000,4,0)</f>
        <v>57000</v>
      </c>
      <c r="EM109" s="52">
        <f>VLOOKUP($A109,[9]data!$A$1:$Q$15000,2,0)</f>
        <v>33000</v>
      </c>
      <c r="EN109" s="52">
        <f>VLOOKUP($A109,[9]data!$A$1:$Q$15000,11,0)</f>
        <v>100000</v>
      </c>
      <c r="EO109" s="52">
        <f>VLOOKUP($A109,[9]data!$A$1:$Q$15000,12,0)</f>
        <v>26000</v>
      </c>
      <c r="ES109" s="52">
        <f>VLOOKUP($A109,[9]data!$A$1:$Q$15000,14,0)</f>
        <v>47000</v>
      </c>
      <c r="ET109" s="52">
        <f>VLOOKUP($A109,[9]data!$A$1:$Q$15000,13,0)</f>
        <v>8000</v>
      </c>
      <c r="EU109" s="89">
        <f>VLOOKUP($A109,[4]Data!$A$1:$I$15000,8,0)</f>
        <v>117579</v>
      </c>
      <c r="EV109" s="1">
        <f>VLOOKUP($A109,[1]Data!$A$1:$BG$15000,59,0)</f>
        <v>0</v>
      </c>
      <c r="EX109" s="52">
        <f>+[1]Data!$E$97</f>
        <v>621767</v>
      </c>
    </row>
    <row r="110" spans="1:154">
      <c r="A110" s="20">
        <v>36571</v>
      </c>
      <c r="B110" s="14">
        <f>VLOOKUP($A110,[1]Data!$A$1:$AG$15000,9,0)</f>
        <v>235632</v>
      </c>
      <c r="C110" s="14">
        <f>VLOOKUP($A110,[1]Data!$A$1:$AG$15000,10,0)</f>
        <v>291148</v>
      </c>
      <c r="D110" s="14">
        <f>VLOOKUP($A110,[1]Data!$A$1:$AG$15000,11,0)</f>
        <v>605404</v>
      </c>
      <c r="E110" s="14">
        <f>VLOOKUP($A110,[1]Data!$A$1:$AG$15000,12,0)</f>
        <v>539999</v>
      </c>
      <c r="F110" s="14">
        <f>VLOOKUP($A110,[2]Data!$A$1:$AF$15000,4,0)</f>
        <v>664971</v>
      </c>
      <c r="G110" s="14">
        <f>VLOOKUP($A110,[2]Data!$A$1:$AF$15000,2,0)</f>
        <v>30000</v>
      </c>
      <c r="H110" s="14">
        <f>VLOOKUP($A110,[2]Data!$A$1:$AF$15000,3,0)</f>
        <v>194818</v>
      </c>
      <c r="I110" s="14">
        <f>VLOOKUP($A110,[2]Data!$A$1:$AF$15000,6,0)</f>
        <v>12738</v>
      </c>
      <c r="J110" s="14">
        <f>VLOOKUP($A110,[3]Data!$A$1:$K$15000,4,0)*$A$2</f>
        <v>1764900</v>
      </c>
      <c r="K110" s="14">
        <f>VLOOKUP($A110,[3]Data!$A$1:$K$15000,6,0)*$A$2</f>
        <v>93300</v>
      </c>
      <c r="R110" s="14">
        <f>VLOOKUP($A110,[1]Data!$A$1:$AH$15000,4,0)</f>
        <v>2689300</v>
      </c>
      <c r="T110" s="14">
        <f>VLOOKUP($A110,[2]Data!$A$1:$AH$15000,34,0)</f>
        <v>654072</v>
      </c>
      <c r="V110" s="14">
        <f>VLOOKUP($A110,[2]Data!$A$1:$AH$15000,8,0)</f>
        <v>54246</v>
      </c>
      <c r="W110" s="14">
        <f>VLOOKUP($A110,[4]Data!$A$1:$AH$15000,19,0)</f>
        <v>51888</v>
      </c>
      <c r="X110" s="14">
        <f>VLOOKUP($A110,[2]Data!$A$1:$AH$15000,17,0)</f>
        <v>137479</v>
      </c>
      <c r="Y110" s="14">
        <f>VLOOKUP($A110,[1]Data!$A$1:$AH$15000,17,0)</f>
        <v>336545</v>
      </c>
      <c r="Z110" s="14">
        <f>VLOOKUP($A110,[2]Data!$A$1:$AH$15000,11,0)</f>
        <v>272616</v>
      </c>
      <c r="AA110" s="14">
        <f>VLOOKUP($A110,[1]Data!$A$1:$AH$15000,21,0)</f>
        <v>323168</v>
      </c>
      <c r="AB110" s="14">
        <f>VLOOKUP($A110,[2]Data!$A$1:$AH$15000,15,0)</f>
        <v>69363</v>
      </c>
      <c r="AC110" s="14">
        <f>VLOOKUP($A110,[1]Data!$A$1:$AH$15000,18,0)</f>
        <v>142592</v>
      </c>
      <c r="AD110" s="14">
        <f>VLOOKUP($A110,[2]Data!$A$1:$AH$15000,18,0)</f>
        <v>90519</v>
      </c>
      <c r="AE110" s="14">
        <f>VLOOKUP($A110,[1]Data!$A$1:$AH$15000,19,0)</f>
        <v>5819</v>
      </c>
      <c r="AF110" s="14">
        <f>VLOOKUP($A110,[2]Data!$A$1:$AH$15000,16,0)</f>
        <v>168352</v>
      </c>
      <c r="AG110" s="14">
        <f>VLOOKUP($A110,[1]Data!$A$1:$AH$15000,20,0)</f>
        <v>49442</v>
      </c>
      <c r="AH110" s="14">
        <f>VLOOKUP($A110,[2]Data!$A$1:$AH$15000,9,0)</f>
        <v>175010</v>
      </c>
      <c r="AI110" s="14">
        <f>VLOOKUP($A110,[1]Data!$A$1:$AH$15000,22,0)</f>
        <v>321795</v>
      </c>
      <c r="AJ110" s="14">
        <f>VLOOKUP($A110,[2]Data!$A$1:$AH$15000,10,0)</f>
        <v>77018</v>
      </c>
      <c r="AK110" s="14">
        <f>VLOOKUP($A110,[1]Data!$A$1:$AH$15000,23,0)</f>
        <v>69053</v>
      </c>
      <c r="AL110" s="14">
        <f>VLOOKUP($A110,[1]Data!$A$1:$AH$15000,24,0)</f>
        <v>914889</v>
      </c>
      <c r="AM110" s="14">
        <f>VLOOKUP($A110,[4]Data!$A$1:$R$15000,9,0)</f>
        <v>113474</v>
      </c>
      <c r="BA110" s="14">
        <f>VLOOKUP($A110,[1]Data!$A$1:$AH$15000,2,0)</f>
        <v>304659</v>
      </c>
      <c r="BC110" s="14">
        <f>VLOOKUP($A110,[2]Data!$A$1:$AH$15000,20,0)</f>
        <v>0</v>
      </c>
      <c r="BD110" s="14">
        <f>VLOOKUP($A110,[2]Data!$A$1:$AH$15000,21,0)</f>
        <v>30521</v>
      </c>
      <c r="BE110" s="14">
        <f>VLOOKUP($A110,[2]Data!$A$1:$AH$15000,22,0)</f>
        <v>0</v>
      </c>
      <c r="BF110" s="14">
        <f>VLOOKUP($A110,[2]Data!$A$1:$AH$15000,19,0)</f>
        <v>1784</v>
      </c>
      <c r="BG110" s="14">
        <f t="shared" si="7"/>
        <v>32305</v>
      </c>
      <c r="BH110" s="14">
        <f>VLOOKUP($A110,[1]Data!$A$1:$AH$15000,3,0)</f>
        <v>245056</v>
      </c>
      <c r="BI110" s="14">
        <f>VLOOKUP($A110,[1]Data!$A$1:$AH$15000,7,0)</f>
        <v>641271</v>
      </c>
      <c r="BJ110" s="14">
        <f>VLOOKUP($A110,[1]Data!$A$1:$AH$15000,8,0)</f>
        <v>0</v>
      </c>
      <c r="BR110" s="14">
        <f>VLOOKUP($A110,[1]Data!$A$1:$AH$15000,13,0)</f>
        <v>110894</v>
      </c>
      <c r="BS110" s="14">
        <f>VLOOKUP($A110,[1]Data!$A$1:$AH$15000,14,0)</f>
        <v>136329</v>
      </c>
      <c r="BT110" s="14">
        <f>VLOOKUP($A110,[1]Data!$A$1:$AH$15000,15,0)</f>
        <v>112437</v>
      </c>
      <c r="BU110" s="14">
        <f>VLOOKUP($A110,[1]Data!$A$1:$AH$15000,16,0)</f>
        <v>47528</v>
      </c>
      <c r="BV110" s="14">
        <f t="shared" si="8"/>
        <v>407188</v>
      </c>
      <c r="BW110" s="14">
        <v>90809</v>
      </c>
      <c r="BX110" s="14">
        <f>VLOOKUP($A110,[2]Data!$A$1:$AH$15000,28,0)</f>
        <v>19999</v>
      </c>
      <c r="BY110" s="14">
        <f>VLOOKUP($A110,[2]Data!$A$1:$AH$15000,24,0)</f>
        <v>36512</v>
      </c>
      <c r="BZ110" s="14">
        <f>VLOOKUP($A110,[2]Data!$A$1:$AH$15000,25,0)</f>
        <v>43900</v>
      </c>
      <c r="CA110" s="14">
        <f>VLOOKUP($A110,[2]Data!$A$1:$AH$15000,30,0)</f>
        <v>26699</v>
      </c>
      <c r="CB110" s="14">
        <f>VLOOKUP($A110,[2]Data!$A$1:$AH$15000,29,0)</f>
        <v>46761</v>
      </c>
      <c r="CC110" s="14">
        <f t="shared" si="9"/>
        <v>264680</v>
      </c>
      <c r="CD110" s="52">
        <f>VLOOKUP($A110,[4]Data!$A$1:$R$15000,2,0)</f>
        <v>903002</v>
      </c>
      <c r="CE110" s="14">
        <f>VLOOKUP($A110,[3]Data!$A$1:$K$15000,3,0)*$A$2</f>
        <v>2504400</v>
      </c>
      <c r="CF110" s="14">
        <f>VLOOKUP($A110,[3]Data!$A$1:$K$15000,7,0)*$A$2</f>
        <v>4900</v>
      </c>
      <c r="CG110" s="14">
        <f>VLOOKUP($A110,[3]Data!$A$1:$K$15000,8,0)*$A$2</f>
        <v>82900</v>
      </c>
      <c r="CH110" s="14">
        <f>VLOOKUP($A110,[3]Data!$A$1:$K$15000,2,0)*$A$2</f>
        <v>40200</v>
      </c>
      <c r="CJ110" s="14">
        <f>VLOOKUP($A110,[4]Data!$A$1:$R$15000,18,0)</f>
        <v>49552</v>
      </c>
      <c r="CK110" s="14">
        <f>VLOOKUP($A110,[4]Data!$A$1:$R$15000,3,0)</f>
        <v>251415</v>
      </c>
      <c r="CL110" s="14">
        <f>VLOOKUP($A110,[4]Data!$A$1:$R$15000,4,0)</f>
        <v>11979</v>
      </c>
      <c r="CM110" s="14">
        <f>VLOOKUP($A110,[3]Data!$A$1:$K$15000,10,0)*$A$2</f>
        <v>228800</v>
      </c>
      <c r="CN110" s="52">
        <f>VLOOKUP($A110,[1]Data!$A$1:$AN$15000,34,0)</f>
        <v>136355</v>
      </c>
      <c r="CO110" s="52">
        <f>VLOOKUP($A110,[1]Data!$A$1:$AN$15000,35,0)</f>
        <v>503627</v>
      </c>
      <c r="CP110" s="52">
        <f>VLOOKUP($A110,[1]Data!$A$1:$AN$15000,36,0)</f>
        <v>583573</v>
      </c>
      <c r="CQ110" s="52">
        <f>VLOOKUP($A110,[1]Data!$A$1:$AN$15000,37,0)</f>
        <v>176506</v>
      </c>
      <c r="CR110" s="52">
        <f>VLOOKUP($A110,[1]Data!$A$1:$AN$15000,38,0)</f>
        <v>0</v>
      </c>
      <c r="CS110" s="52">
        <f>VLOOKUP($A110,[1]Data!$A$1:$AN$15000,39,0)</f>
        <v>0</v>
      </c>
      <c r="CT110" s="52">
        <f>VLOOKUP($A110,[1]Data!$A$1:$AN$15000,40,0)</f>
        <v>195384</v>
      </c>
      <c r="CU110" s="52">
        <f>VLOOKUP($A110,[1]Data!$A$1:$BA$15000,41,0)</f>
        <v>9420</v>
      </c>
      <c r="CV110" s="52">
        <f>VLOOKUP($A110,[1]Data!$A$1:$BA$15000,42,0)</f>
        <v>0</v>
      </c>
      <c r="CW110" s="52">
        <f>VLOOKUP($A110,[1]Data!$A$1:$BA$15000,43,0)</f>
        <v>46161</v>
      </c>
      <c r="CX110" s="52">
        <f>VLOOKUP($A110,[1]Data!$A$1:$BA$15000,44,0)</f>
        <v>24291</v>
      </c>
      <c r="CY110" s="52">
        <f>VLOOKUP($A110,[1]Data!$A$1:$BA$15000,45,0)</f>
        <v>52841</v>
      </c>
      <c r="CZ110" s="52">
        <f>VLOOKUP($A110,[1]Data!$A$1:$BA$15000,46,0)</f>
        <v>16581</v>
      </c>
      <c r="DA110" s="52">
        <f>VLOOKUP($A110,[1]Data!$A$1:$BA$15000,47,0)</f>
        <v>92720</v>
      </c>
      <c r="DB110" s="52">
        <f>VLOOKUP($A110,[1]Data!$A$1:$BA$15000,48,0)</f>
        <v>187442</v>
      </c>
      <c r="DC110" s="52">
        <f>VLOOKUP($A110,[1]Data!$A$1:$BA$15000,53,0)</f>
        <v>-41747</v>
      </c>
      <c r="DD110" s="52">
        <f>VLOOKUP($A110,[4]Data!$A$1:$Z$15000,20,0)</f>
        <v>14542</v>
      </c>
      <c r="DE110" s="52">
        <f>VLOOKUP($A110,[4]Data!$A$1:$Z$15000,25,0)</f>
        <v>255</v>
      </c>
      <c r="DF110" s="52">
        <f>VLOOKUP($A110,[4]Data!$A$1:$Z$15000,26,0)</f>
        <v>0</v>
      </c>
      <c r="DG110" s="52">
        <f>VLOOKUP($A110,[4]Data!$A$1:$Z$15000,21,0)</f>
        <v>0</v>
      </c>
      <c r="DH110" s="52">
        <f>VLOOKUP($A110,[4]Data!$A$1:$Z$15000,24,0)</f>
        <v>150538</v>
      </c>
      <c r="DI110" s="52">
        <f>VLOOKUP($A110,[7]Data!$A$1:$M$15000,4,0)</f>
        <v>454550</v>
      </c>
      <c r="DJ110" s="52">
        <f>VLOOKUP($A110,[7]Data!$A$1:$M$15000,12,0)</f>
        <v>29940</v>
      </c>
      <c r="DK110" s="52">
        <f>VLOOKUP($A110,[7]Data!$A$1:$M$15000,11,0)</f>
        <v>227915</v>
      </c>
      <c r="DL110" s="52">
        <f>VLOOKUP($A110,[7]Data!$A$1:$M$15000,5,0)</f>
        <v>132086</v>
      </c>
      <c r="DM110" s="52">
        <f>VLOOKUP($A110,[7]Data!$A$1:$M$15000,8,0)</f>
        <v>230318</v>
      </c>
      <c r="DN110" s="52">
        <f>VLOOKUP($A110,[7]Data!$A$1:$M$15000,6,0)</f>
        <v>0</v>
      </c>
      <c r="DO110" s="52">
        <f>VLOOKUP($A110,[7]Data!$A$1:$M$15000,7,0)</f>
        <v>56438</v>
      </c>
      <c r="DP110" s="52">
        <f>VLOOKUP($A110,[7]Data!$A$1:$M$15000,9,0)</f>
        <v>10263</v>
      </c>
      <c r="DQ110" s="52">
        <f>VLOOKUP($A110,[7]Data!$A$1:$M$15000,3,0)</f>
        <v>0</v>
      </c>
      <c r="DR110" s="52">
        <f>VLOOKUP($A110,[7]Data!$A$1:$M$15000,10,0)</f>
        <v>188230</v>
      </c>
      <c r="DS110" s="52">
        <f>VLOOKUP($A110,[7]Data!$A$1:$M$15000,2,0)</f>
        <v>20806</v>
      </c>
      <c r="DT110" s="52">
        <f>VLOOKUP($A110,[7]Data!$A$1:$M$15000,13,0)</f>
        <v>0</v>
      </c>
      <c r="DU110" s="52">
        <f>VLOOKUP($A110,[8]data!$A$1:$M$15000,2,0)</f>
        <v>139221</v>
      </c>
      <c r="DV110" s="52">
        <f>VLOOKUP($A110,[8]data!$A$1:$M$15000,3,0)</f>
        <v>144925</v>
      </c>
      <c r="DW110" s="52">
        <f>VLOOKUP($A110,[8]data!$A$1:$M$15000,4,0)</f>
        <v>196531</v>
      </c>
      <c r="DX110" s="52">
        <f>VLOOKUP($A110,[8]data!$A$1:$M$15000,5,0)</f>
        <v>14380</v>
      </c>
      <c r="DY110" s="52">
        <f>VLOOKUP($A110,[8]data!$A$1:$M$15000,6,0)</f>
        <v>103920</v>
      </c>
      <c r="DZ110" s="52">
        <f>VLOOKUP($A110,[8]data!$A$1:$M$15000,7,0)</f>
        <v>128819</v>
      </c>
      <c r="EA110" s="52">
        <f>VLOOKUP($A110,[8]data!$A$1:$M$15000,8,0)</f>
        <v>62611</v>
      </c>
      <c r="EB110" s="52">
        <f>VLOOKUP($A110,[8]data!$A$1:$M$15000,9,0)</f>
        <v>412383</v>
      </c>
      <c r="EC110" s="52">
        <f>VLOOKUP($A110,[8]data!$A$1:$M$15000,10,0)</f>
        <v>0</v>
      </c>
      <c r="ED110" s="52">
        <f>VLOOKUP($A110,[8]data!$A$1:$Q$15000,11,0)</f>
        <v>6341</v>
      </c>
      <c r="EE110" s="52">
        <f>VLOOKUP($A110,[8]data!$A$1:$Q$15000,12,0)</f>
        <v>285027</v>
      </c>
      <c r="EF110" s="52">
        <f>VLOOKUP($A110,[8]data!$A$1:$Q$15000,13,0)</f>
        <v>133000</v>
      </c>
      <c r="EG110" s="52">
        <f>VLOOKUP($A110,[8]data!$A$1:$Q$15000,14,0)</f>
        <v>140000</v>
      </c>
      <c r="EH110" s="52">
        <f>VLOOKUP($A110,[8]data!$A$1:$Q$15000,15,0)</f>
        <v>23700</v>
      </c>
      <c r="EI110" s="52">
        <f>VLOOKUP($A110,[8]data!$A$1:$Q$15000,17,0)</f>
        <v>29281</v>
      </c>
      <c r="EJ110" s="52">
        <f>VLOOKUP($A110,[8]data!$A$1:$Q$15000,16,0)</f>
        <v>26830</v>
      </c>
      <c r="EK110" s="52">
        <f>VLOOKUP($A110,[9]data!$A$1:$Q$15000,3,0)</f>
        <v>270000</v>
      </c>
      <c r="EL110" s="52">
        <f>VLOOKUP($A110,[9]data!$A$1:$Q$15000,4,0)</f>
        <v>55000</v>
      </c>
      <c r="EM110" s="52">
        <f>VLOOKUP($A110,[9]data!$A$1:$Q$15000,2,0)</f>
        <v>23000</v>
      </c>
      <c r="EN110" s="52">
        <f>VLOOKUP($A110,[9]data!$A$1:$Q$15000,11,0)</f>
        <v>92000</v>
      </c>
      <c r="EO110" s="52">
        <f>VLOOKUP($A110,[9]data!$A$1:$Q$15000,12,0)</f>
        <v>16000</v>
      </c>
      <c r="ES110" s="52">
        <f>VLOOKUP($A110,[9]data!$A$1:$Q$15000,14,0)</f>
        <v>44000</v>
      </c>
      <c r="ET110" s="52">
        <f>VLOOKUP($A110,[9]data!$A$1:$Q$15000,13,0)</f>
        <v>8000</v>
      </c>
      <c r="EU110" s="89">
        <f>VLOOKUP($A110,[4]Data!$A$1:$I$15000,8,0)</f>
        <v>120451</v>
      </c>
      <c r="EV110" s="1">
        <f>VLOOKUP($A110,[1]Data!$A$1:$BG$15000,59,0)</f>
        <v>0</v>
      </c>
      <c r="EX110" s="52">
        <f>+[1]Data!$E$97</f>
        <v>621767</v>
      </c>
    </row>
    <row r="111" spans="1:154">
      <c r="A111" s="20">
        <v>36572</v>
      </c>
      <c r="B111" s="14">
        <f>VLOOKUP($A111,[1]Data!$A$1:$AG$15000,9,0)</f>
        <v>241381</v>
      </c>
      <c r="C111" s="14">
        <f>VLOOKUP($A111,[1]Data!$A$1:$AG$15000,10,0)</f>
        <v>276890</v>
      </c>
      <c r="D111" s="14">
        <f>VLOOKUP($A111,[1]Data!$A$1:$AG$15000,11,0)</f>
        <v>624054</v>
      </c>
      <c r="E111" s="14">
        <f>VLOOKUP($A111,[1]Data!$A$1:$AG$15000,12,0)</f>
        <v>539999</v>
      </c>
      <c r="F111" s="14">
        <f>VLOOKUP($A111,[2]Data!$A$1:$AF$15000,4,0)</f>
        <v>659933</v>
      </c>
      <c r="G111" s="14">
        <f>VLOOKUP($A111,[2]Data!$A$1:$AF$15000,2,0)</f>
        <v>20000</v>
      </c>
      <c r="H111" s="14">
        <f>VLOOKUP($A111,[2]Data!$A$1:$AF$15000,3,0)</f>
        <v>194757</v>
      </c>
      <c r="I111" s="14">
        <f>VLOOKUP($A111,[2]Data!$A$1:$AF$15000,6,0)</f>
        <v>14738</v>
      </c>
      <c r="J111" s="14">
        <f>VLOOKUP($A111,[3]Data!$A$1:$K$15000,4,0)*$A$2</f>
        <v>1736800</v>
      </c>
      <c r="K111" s="14">
        <f>VLOOKUP($A111,[3]Data!$A$1:$K$15000,6,0)*$A$2</f>
        <v>98200</v>
      </c>
      <c r="R111" s="14">
        <f>VLOOKUP($A111,[1]Data!$A$1:$AH$15000,4,0)</f>
        <v>2678753</v>
      </c>
      <c r="T111" s="14">
        <f>VLOOKUP($A111,[2]Data!$A$1:$AH$15000,34,0)</f>
        <v>662104</v>
      </c>
      <c r="V111" s="14">
        <f>VLOOKUP($A111,[2]Data!$A$1:$AH$15000,8,0)</f>
        <v>54246</v>
      </c>
      <c r="W111" s="14">
        <f>VLOOKUP($A111,[4]Data!$A$1:$AH$15000,19,0)</f>
        <v>49973</v>
      </c>
      <c r="X111" s="14">
        <f>VLOOKUP($A111,[2]Data!$A$1:$AH$15000,17,0)</f>
        <v>118113</v>
      </c>
      <c r="Y111" s="14">
        <f>VLOOKUP($A111,[1]Data!$A$1:$AH$15000,17,0)</f>
        <v>360053</v>
      </c>
      <c r="Z111" s="14">
        <f>VLOOKUP($A111,[2]Data!$A$1:$AH$15000,11,0)</f>
        <v>273793</v>
      </c>
      <c r="AA111" s="14">
        <f>VLOOKUP($A111,[1]Data!$A$1:$AH$15000,21,0)</f>
        <v>316386</v>
      </c>
      <c r="AB111" s="14">
        <f>VLOOKUP($A111,[2]Data!$A$1:$AH$15000,15,0)</f>
        <v>74612</v>
      </c>
      <c r="AC111" s="14">
        <f>VLOOKUP($A111,[1]Data!$A$1:$AH$15000,18,0)</f>
        <v>147015</v>
      </c>
      <c r="AD111" s="14">
        <f>VLOOKUP($A111,[2]Data!$A$1:$AH$15000,18,0)</f>
        <v>83093</v>
      </c>
      <c r="AE111" s="14">
        <f>VLOOKUP($A111,[1]Data!$A$1:$AH$15000,19,0)</f>
        <v>5819</v>
      </c>
      <c r="AF111" s="14">
        <f>VLOOKUP($A111,[2]Data!$A$1:$AH$15000,16,0)</f>
        <v>165081</v>
      </c>
      <c r="AG111" s="14">
        <f>VLOOKUP($A111,[1]Data!$A$1:$AH$15000,20,0)</f>
        <v>48676</v>
      </c>
      <c r="AH111" s="14">
        <f>VLOOKUP($A111,[2]Data!$A$1:$AH$15000,9,0)</f>
        <v>182788</v>
      </c>
      <c r="AI111" s="14">
        <f>VLOOKUP($A111,[1]Data!$A$1:$AH$15000,22,0)</f>
        <v>301359</v>
      </c>
      <c r="AJ111" s="14">
        <f>VLOOKUP($A111,[2]Data!$A$1:$AH$15000,10,0)</f>
        <v>77018</v>
      </c>
      <c r="AK111" s="14">
        <f>VLOOKUP($A111,[1]Data!$A$1:$AH$15000,23,0)</f>
        <v>70349</v>
      </c>
      <c r="AL111" s="14">
        <f>VLOOKUP($A111,[1]Data!$A$1:$AH$15000,24,0)</f>
        <v>882306</v>
      </c>
      <c r="AM111" s="14">
        <f>VLOOKUP($A111,[4]Data!$A$1:$R$15000,9,0)</f>
        <v>143792</v>
      </c>
      <c r="BA111" s="14">
        <f>VLOOKUP($A111,[1]Data!$A$1:$AH$15000,2,0)</f>
        <v>320963</v>
      </c>
      <c r="BC111" s="14">
        <f>VLOOKUP($A111,[2]Data!$A$1:$AH$15000,20,0)</f>
        <v>0</v>
      </c>
      <c r="BD111" s="14">
        <f>VLOOKUP($A111,[2]Data!$A$1:$AH$15000,21,0)</f>
        <v>30521</v>
      </c>
      <c r="BE111" s="14">
        <f>VLOOKUP($A111,[2]Data!$A$1:$AH$15000,22,0)</f>
        <v>0</v>
      </c>
      <c r="BF111" s="14">
        <f>VLOOKUP($A111,[2]Data!$A$1:$AH$15000,19,0)</f>
        <v>1867</v>
      </c>
      <c r="BG111" s="14">
        <f t="shared" ref="BG111:BG117" si="10">+BC111+BD111+BE111+BF111</f>
        <v>32388</v>
      </c>
      <c r="BH111" s="14">
        <f>VLOOKUP($A111,[1]Data!$A$1:$AH$15000,3,0)</f>
        <v>220564</v>
      </c>
      <c r="BI111" s="14">
        <f>VLOOKUP($A111,[1]Data!$A$1:$AH$15000,7,0)</f>
        <v>617960</v>
      </c>
      <c r="BJ111" s="14">
        <f>VLOOKUP($A111,[1]Data!$A$1:$AH$15000,8,0)</f>
        <v>0</v>
      </c>
      <c r="BR111" s="14">
        <f>VLOOKUP($A111,[1]Data!$A$1:$AH$15000,13,0)</f>
        <v>107470</v>
      </c>
      <c r="BS111" s="14">
        <f>VLOOKUP($A111,[1]Data!$A$1:$AH$15000,14,0)</f>
        <v>137036</v>
      </c>
      <c r="BT111" s="14">
        <f>VLOOKUP($A111,[1]Data!$A$1:$AH$15000,15,0)</f>
        <v>88089</v>
      </c>
      <c r="BU111" s="14">
        <f>VLOOKUP($A111,[1]Data!$A$1:$AH$15000,16,0)</f>
        <v>38170</v>
      </c>
      <c r="BV111" s="14">
        <f t="shared" ref="BV111:BV117" si="11">SUM(BR111:BU111)</f>
        <v>370765</v>
      </c>
      <c r="BW111" s="14">
        <v>90810</v>
      </c>
      <c r="BX111" s="14">
        <f>VLOOKUP($A111,[2]Data!$A$1:$AH$15000,28,0)</f>
        <v>20000</v>
      </c>
      <c r="BY111" s="14">
        <f>VLOOKUP($A111,[2]Data!$A$1:$AH$15000,24,0)</f>
        <v>36512</v>
      </c>
      <c r="BZ111" s="14">
        <f>VLOOKUP($A111,[2]Data!$A$1:$AH$15000,25,0)</f>
        <v>29818</v>
      </c>
      <c r="CA111" s="14">
        <f>VLOOKUP($A111,[2]Data!$A$1:$AH$15000,30,0)</f>
        <v>26436</v>
      </c>
      <c r="CB111" s="14">
        <f>VLOOKUP($A111,[2]Data!$A$1:$AH$15000,29,0)</f>
        <v>46761</v>
      </c>
      <c r="CC111" s="14">
        <f t="shared" ref="CC111:CC117" si="12">SUM(BW111:CB111)</f>
        <v>250337</v>
      </c>
      <c r="CD111" s="52">
        <f>VLOOKUP($A111,[4]Data!$A$1:$R$15000,2,0)</f>
        <v>842188</v>
      </c>
      <c r="CE111" s="14">
        <f>VLOOKUP($A111,[3]Data!$A$1:$K$15000,3,0)*$A$2</f>
        <v>2500500</v>
      </c>
      <c r="CF111" s="14">
        <f>VLOOKUP($A111,[3]Data!$A$1:$K$15000,7,0)*$A$2</f>
        <v>14700</v>
      </c>
      <c r="CG111" s="14">
        <f>VLOOKUP($A111,[3]Data!$A$1:$K$15000,8,0)*$A$2</f>
        <v>82900</v>
      </c>
      <c r="CH111" s="14">
        <f>VLOOKUP($A111,[3]Data!$A$1:$K$15000,2,0)*$A$2</f>
        <v>35300</v>
      </c>
      <c r="CJ111" s="14">
        <f>VLOOKUP($A111,[4]Data!$A$1:$R$15000,18,0)</f>
        <v>54504</v>
      </c>
      <c r="CK111" s="14">
        <f>VLOOKUP($A111,[4]Data!$A$1:$R$15000,3,0)</f>
        <v>266506</v>
      </c>
      <c r="CL111" s="14">
        <f>VLOOKUP($A111,[4]Data!$A$1:$R$15000,4,0)</f>
        <v>19330</v>
      </c>
      <c r="CM111" s="14">
        <f>VLOOKUP($A111,[3]Data!$A$1:$K$15000,10,0)*$A$2</f>
        <v>253200</v>
      </c>
      <c r="CN111" s="52">
        <f>VLOOKUP($A111,[1]Data!$A$1:$AN$15000,34,0)</f>
        <v>140319</v>
      </c>
      <c r="CO111" s="52">
        <f>VLOOKUP($A111,[1]Data!$A$1:$AN$15000,35,0)</f>
        <v>546595</v>
      </c>
      <c r="CP111" s="52">
        <f>VLOOKUP($A111,[1]Data!$A$1:$AN$15000,36,0)</f>
        <v>625509</v>
      </c>
      <c r="CQ111" s="52">
        <f>VLOOKUP($A111,[1]Data!$A$1:$AN$15000,37,0)</f>
        <v>178324</v>
      </c>
      <c r="CR111" s="52">
        <f>VLOOKUP($A111,[1]Data!$A$1:$AN$15000,38,0)</f>
        <v>0</v>
      </c>
      <c r="CS111" s="52">
        <f>VLOOKUP($A111,[1]Data!$A$1:$AN$15000,39,0)</f>
        <v>0</v>
      </c>
      <c r="CT111" s="52">
        <f>VLOOKUP($A111,[1]Data!$A$1:$AN$15000,40,0)</f>
        <v>198896</v>
      </c>
      <c r="CU111" s="52">
        <f>VLOOKUP($A111,[1]Data!$A$1:$BA$15000,41,0)</f>
        <v>0</v>
      </c>
      <c r="CV111" s="52">
        <f>VLOOKUP($A111,[1]Data!$A$1:$BA$15000,42,0)</f>
        <v>0</v>
      </c>
      <c r="CW111" s="52">
        <f>VLOOKUP($A111,[1]Data!$A$1:$BA$15000,43,0)</f>
        <v>83121</v>
      </c>
      <c r="CX111" s="52">
        <f>VLOOKUP($A111,[1]Data!$A$1:$BA$15000,44,0)</f>
        <v>35532</v>
      </c>
      <c r="CY111" s="52">
        <f>VLOOKUP($A111,[1]Data!$A$1:$BA$15000,45,0)</f>
        <v>52841</v>
      </c>
      <c r="CZ111" s="52">
        <f>VLOOKUP($A111,[1]Data!$A$1:$BA$15000,46,0)</f>
        <v>17205</v>
      </c>
      <c r="DA111" s="52">
        <f>VLOOKUP($A111,[1]Data!$A$1:$BA$15000,47,0)</f>
        <v>71845</v>
      </c>
      <c r="DB111" s="52">
        <f>VLOOKUP($A111,[1]Data!$A$1:$BA$15000,48,0)</f>
        <v>168130</v>
      </c>
      <c r="DC111" s="52">
        <f>VLOOKUP($A111,[1]Data!$A$1:$BA$15000,53,0)</f>
        <v>-65039</v>
      </c>
      <c r="DD111" s="52">
        <f>VLOOKUP($A111,[4]Data!$A$1:$Z$15000,20,0)</f>
        <v>31700</v>
      </c>
      <c r="DE111" s="52">
        <f>VLOOKUP($A111,[4]Data!$A$1:$Z$15000,25,0)</f>
        <v>4124</v>
      </c>
      <c r="DF111" s="52">
        <f>VLOOKUP($A111,[4]Data!$A$1:$Z$15000,26,0)</f>
        <v>0</v>
      </c>
      <c r="DG111" s="52">
        <f>VLOOKUP($A111,[4]Data!$A$1:$Z$15000,21,0)</f>
        <v>0</v>
      </c>
      <c r="DH111" s="52">
        <f>VLOOKUP($A111,[4]Data!$A$1:$Z$15000,24,0)</f>
        <v>155940</v>
      </c>
      <c r="DI111" s="52">
        <f>VLOOKUP($A111,[7]Data!$A$1:$M$15000,4,0)</f>
        <v>461212</v>
      </c>
      <c r="DJ111" s="52">
        <f>VLOOKUP($A111,[7]Data!$A$1:$M$15000,12,0)</f>
        <v>19980</v>
      </c>
      <c r="DK111" s="52">
        <f>VLOOKUP($A111,[7]Data!$A$1:$M$15000,11,0)</f>
        <v>233475</v>
      </c>
      <c r="DL111" s="52">
        <f>VLOOKUP($A111,[7]Data!$A$1:$M$15000,5,0)</f>
        <v>132087</v>
      </c>
      <c r="DM111" s="52">
        <f>VLOOKUP($A111,[7]Data!$A$1:$M$15000,8,0)</f>
        <v>233406</v>
      </c>
      <c r="DN111" s="52">
        <f>VLOOKUP($A111,[7]Data!$A$1:$M$15000,6,0)</f>
        <v>0</v>
      </c>
      <c r="DO111" s="52">
        <f>VLOOKUP($A111,[7]Data!$A$1:$M$15000,7,0)</f>
        <v>50912</v>
      </c>
      <c r="DP111" s="52">
        <f>VLOOKUP($A111,[7]Data!$A$1:$M$15000,9,0)</f>
        <v>10484</v>
      </c>
      <c r="DQ111" s="52">
        <f>VLOOKUP($A111,[7]Data!$A$1:$M$15000,3,0)</f>
        <v>0</v>
      </c>
      <c r="DR111" s="52">
        <f>VLOOKUP($A111,[7]Data!$A$1:$M$15000,10,0)</f>
        <v>193819</v>
      </c>
      <c r="DS111" s="52">
        <f>VLOOKUP($A111,[7]Data!$A$1:$M$15000,2,0)</f>
        <v>20786</v>
      </c>
      <c r="DT111" s="52">
        <f>VLOOKUP($A111,[7]Data!$A$1:$M$15000,13,0)</f>
        <v>0</v>
      </c>
      <c r="DU111" s="52">
        <f>VLOOKUP($A111,[8]data!$A$1:$M$15000,2,0)</f>
        <v>139221</v>
      </c>
      <c r="DV111" s="52">
        <f>VLOOKUP($A111,[8]data!$A$1:$M$15000,3,0)</f>
        <v>144925</v>
      </c>
      <c r="DW111" s="52">
        <f>VLOOKUP($A111,[8]data!$A$1:$M$15000,4,0)</f>
        <v>189206</v>
      </c>
      <c r="DX111" s="52">
        <f>VLOOKUP($A111,[8]data!$A$1:$M$15000,5,0)</f>
        <v>14380</v>
      </c>
      <c r="DY111" s="52">
        <f>VLOOKUP($A111,[8]data!$A$1:$M$15000,6,0)</f>
        <v>103085</v>
      </c>
      <c r="DZ111" s="52">
        <f>VLOOKUP($A111,[8]data!$A$1:$M$15000,7,0)</f>
        <v>126146</v>
      </c>
      <c r="EA111" s="52">
        <f>VLOOKUP($A111,[8]data!$A$1:$M$15000,8,0)</f>
        <v>63251</v>
      </c>
      <c r="EB111" s="52">
        <f>VLOOKUP($A111,[8]data!$A$1:$M$15000,9,0)</f>
        <v>422526</v>
      </c>
      <c r="EC111" s="52">
        <f>VLOOKUP($A111,[8]data!$A$1:$M$15000,10,0)</f>
        <v>1438</v>
      </c>
      <c r="ED111" s="52">
        <f>VLOOKUP($A111,[8]data!$A$1:$Q$15000,11,0)</f>
        <v>6341</v>
      </c>
      <c r="EE111" s="52">
        <f>VLOOKUP($A111,[8]data!$A$1:$Q$15000,12,0)</f>
        <v>291550</v>
      </c>
      <c r="EF111" s="52">
        <f>VLOOKUP($A111,[8]data!$A$1:$Q$15000,13,0)</f>
        <v>135000</v>
      </c>
      <c r="EG111" s="52">
        <f>VLOOKUP($A111,[8]data!$A$1:$Q$15000,14,0)</f>
        <v>23700</v>
      </c>
      <c r="EH111" s="52">
        <f>VLOOKUP($A111,[8]data!$A$1:$Q$15000,15,0)</f>
        <v>107000</v>
      </c>
      <c r="EI111" s="52">
        <f>VLOOKUP($A111,[8]data!$A$1:$Q$15000,17,0)</f>
        <v>29281</v>
      </c>
      <c r="EJ111" s="52">
        <f>VLOOKUP($A111,[8]data!$A$1:$Q$15000,16,0)</f>
        <v>26996</v>
      </c>
      <c r="EK111" s="52">
        <f>VLOOKUP($A111,[9]data!$A$1:$Q$15000,3,0)</f>
        <v>270000</v>
      </c>
      <c r="EL111" s="52">
        <f>VLOOKUP($A111,[9]data!$A$1:$Q$15000,4,0)</f>
        <v>55000</v>
      </c>
      <c r="EM111" s="52">
        <f>VLOOKUP($A111,[9]data!$A$1:$Q$15000,2,0)</f>
        <v>27000</v>
      </c>
      <c r="EN111" s="52">
        <f>VLOOKUP($A111,[9]data!$A$1:$Q$15000,11,0)</f>
        <v>89000</v>
      </c>
      <c r="EO111" s="52">
        <f>VLOOKUP($A111,[9]data!$A$1:$Q$15000,12,0)</f>
        <v>12000</v>
      </c>
      <c r="ES111" s="52">
        <f>VLOOKUP($A111,[9]data!$A$1:$Q$15000,14,0)</f>
        <v>45000</v>
      </c>
      <c r="ET111" s="52">
        <f>VLOOKUP($A111,[9]data!$A$1:$Q$15000,13,0)</f>
        <v>8000</v>
      </c>
      <c r="EU111" s="89">
        <f>VLOOKUP($A111,[4]Data!$A$1:$I$15000,8,0)</f>
        <v>113327</v>
      </c>
      <c r="EV111" s="1">
        <f>VLOOKUP($A111,[1]Data!$A$1:$BG$15000,59,0)</f>
        <v>0</v>
      </c>
      <c r="EX111" s="52">
        <f>+[1]Data!$E$97</f>
        <v>621767</v>
      </c>
    </row>
    <row r="112" spans="1:154">
      <c r="A112" s="20">
        <v>36573</v>
      </c>
      <c r="B112" s="14">
        <f>VLOOKUP($A112,[1]Data!$A$1:$AG$15000,9,0)</f>
        <v>233790</v>
      </c>
      <c r="C112" s="14">
        <f>VLOOKUP($A112,[1]Data!$A$1:$AG$15000,10,0)</f>
        <v>288443</v>
      </c>
      <c r="D112" s="14">
        <f>VLOOKUP($A112,[1]Data!$A$1:$AG$15000,11,0)</f>
        <v>641463</v>
      </c>
      <c r="E112" s="14">
        <f>VLOOKUP($A112,[1]Data!$A$1:$AG$15000,12,0)</f>
        <v>539461</v>
      </c>
      <c r="F112" s="14">
        <f>VLOOKUP($A112,[2]Data!$A$1:$AF$15000,4,0)</f>
        <v>643262</v>
      </c>
      <c r="G112" s="14">
        <f>VLOOKUP($A112,[2]Data!$A$1:$AF$15000,2,0)</f>
        <v>20000</v>
      </c>
      <c r="H112" s="14">
        <f>VLOOKUP($A112,[2]Data!$A$1:$AF$15000,3,0)</f>
        <v>194858</v>
      </c>
      <c r="I112" s="14">
        <f>VLOOKUP($A112,[2]Data!$A$1:$AF$15000,6,0)</f>
        <v>12738</v>
      </c>
      <c r="J112" s="14">
        <f>VLOOKUP($A112,[3]Data!$A$1:$K$15000,4,0)*$A$2</f>
        <v>1744300</v>
      </c>
      <c r="K112" s="14">
        <f>VLOOKUP($A112,[3]Data!$A$1:$K$15000,6,0)*$A$2</f>
        <v>91900</v>
      </c>
      <c r="R112" s="14">
        <f>VLOOKUP($A112,[1]Data!$A$1:$AH$15000,4,0)</f>
        <v>2731395</v>
      </c>
      <c r="T112" s="14">
        <f>VLOOKUP($A112,[2]Data!$A$1:$AH$15000,34,0)</f>
        <v>525223</v>
      </c>
      <c r="V112" s="14">
        <f>VLOOKUP($A112,[2]Data!$A$1:$AH$15000,8,0)</f>
        <v>54246</v>
      </c>
      <c r="W112" s="14">
        <f>VLOOKUP($A112,[4]Data!$A$1:$AH$15000,19,0)</f>
        <v>48889</v>
      </c>
      <c r="X112" s="14">
        <f>VLOOKUP($A112,[2]Data!$A$1:$AH$15000,17,0)</f>
        <v>134403</v>
      </c>
      <c r="Y112" s="14">
        <f>VLOOKUP($A112,[1]Data!$A$1:$AH$15000,17,0)</f>
        <v>350538</v>
      </c>
      <c r="Z112" s="14">
        <f>VLOOKUP($A112,[2]Data!$A$1:$AH$15000,11,0)</f>
        <v>118306</v>
      </c>
      <c r="AA112" s="14">
        <f>VLOOKUP($A112,[1]Data!$A$1:$AH$15000,21,0)</f>
        <v>312495</v>
      </c>
      <c r="AB112" s="14">
        <f>VLOOKUP($A112,[2]Data!$A$1:$AH$15000,15,0)</f>
        <v>74612</v>
      </c>
      <c r="AC112" s="14">
        <f>VLOOKUP($A112,[1]Data!$A$1:$AH$15000,18,0)</f>
        <v>139313</v>
      </c>
      <c r="AD112" s="14">
        <f>VLOOKUP($A112,[2]Data!$A$1:$AH$15000,18,0)</f>
        <v>87914</v>
      </c>
      <c r="AE112" s="14">
        <f>VLOOKUP($A112,[1]Data!$A$1:$AH$15000,19,0)</f>
        <v>5819</v>
      </c>
      <c r="AF112" s="14">
        <f>VLOOKUP($A112,[2]Data!$A$1:$AH$15000,16,0)</f>
        <v>172603</v>
      </c>
      <c r="AG112" s="14">
        <f>VLOOKUP($A112,[1]Data!$A$1:$AH$15000,20,0)</f>
        <v>50768</v>
      </c>
      <c r="AH112" s="14">
        <f>VLOOKUP($A112,[2]Data!$A$1:$AH$15000,9,0)</f>
        <v>182788</v>
      </c>
      <c r="AI112" s="14">
        <f>VLOOKUP($A112,[1]Data!$A$1:$AH$15000,22,0)</f>
        <v>321152</v>
      </c>
      <c r="AJ112" s="14">
        <f>VLOOKUP($A112,[2]Data!$A$1:$AH$15000,10,0)</f>
        <v>75624</v>
      </c>
      <c r="AK112" s="14">
        <f>VLOOKUP($A112,[1]Data!$A$1:$AH$15000,23,0)</f>
        <v>70173</v>
      </c>
      <c r="AL112" s="14">
        <f>VLOOKUP($A112,[1]Data!$A$1:$AH$15000,24,0)</f>
        <v>922547</v>
      </c>
      <c r="AM112" s="14">
        <f>VLOOKUP($A112,[4]Data!$A$1:$R$15000,9,0)</f>
        <v>119073</v>
      </c>
      <c r="BA112" s="14">
        <f>VLOOKUP($A112,[1]Data!$A$1:$AH$15000,2,0)</f>
        <v>307079</v>
      </c>
      <c r="BC112" s="14">
        <f>VLOOKUP($A112,[2]Data!$A$1:$AH$15000,20,0)</f>
        <v>423</v>
      </c>
      <c r="BD112" s="14">
        <f>VLOOKUP($A112,[2]Data!$A$1:$AH$15000,21,0)</f>
        <v>30521</v>
      </c>
      <c r="BE112" s="14">
        <f>VLOOKUP($A112,[2]Data!$A$1:$AH$15000,22,0)</f>
        <v>0</v>
      </c>
      <c r="BF112" s="14">
        <f>VLOOKUP($A112,[2]Data!$A$1:$AH$15000,19,0)</f>
        <v>1867</v>
      </c>
      <c r="BG112" s="14">
        <f t="shared" si="10"/>
        <v>32811</v>
      </c>
      <c r="BH112" s="14">
        <f>VLOOKUP($A112,[1]Data!$A$1:$AH$15000,3,0)</f>
        <v>182453</v>
      </c>
      <c r="BI112" s="14">
        <f>VLOOKUP($A112,[1]Data!$A$1:$AH$15000,7,0)</f>
        <v>654749</v>
      </c>
      <c r="BJ112" s="14">
        <f>VLOOKUP($A112,[1]Data!$A$1:$AH$15000,8,0)</f>
        <v>0</v>
      </c>
      <c r="BR112" s="14">
        <f>VLOOKUP($A112,[1]Data!$A$1:$AH$15000,13,0)</f>
        <v>105864</v>
      </c>
      <c r="BS112" s="14">
        <f>VLOOKUP($A112,[1]Data!$A$1:$AH$15000,14,0)</f>
        <v>71470</v>
      </c>
      <c r="BT112" s="14">
        <f>VLOOKUP($A112,[1]Data!$A$1:$AH$15000,15,0)</f>
        <v>88314</v>
      </c>
      <c r="BU112" s="14">
        <f>VLOOKUP($A112,[1]Data!$A$1:$AH$15000,16,0)</f>
        <v>61318</v>
      </c>
      <c r="BV112" s="14">
        <f t="shared" si="11"/>
        <v>326966</v>
      </c>
      <c r="BW112" s="14">
        <v>90811</v>
      </c>
      <c r="BX112" s="14">
        <f>VLOOKUP($A112,[2]Data!$A$1:$AH$15000,28,0)</f>
        <v>20000</v>
      </c>
      <c r="BY112" s="14">
        <f>VLOOKUP($A112,[2]Data!$A$1:$AH$15000,24,0)</f>
        <v>36512</v>
      </c>
      <c r="BZ112" s="14">
        <f>VLOOKUP($A112,[2]Data!$A$1:$AH$15000,25,0)</f>
        <v>17901</v>
      </c>
      <c r="CA112" s="14">
        <f>VLOOKUP($A112,[2]Data!$A$1:$AH$15000,30,0)</f>
        <v>32636</v>
      </c>
      <c r="CB112" s="14">
        <f>VLOOKUP($A112,[2]Data!$A$1:$AH$15000,29,0)</f>
        <v>46761</v>
      </c>
      <c r="CC112" s="14">
        <f t="shared" si="12"/>
        <v>244621</v>
      </c>
      <c r="CD112" s="52">
        <f>VLOOKUP($A112,[4]Data!$A$1:$R$15000,2,0)</f>
        <v>883337</v>
      </c>
      <c r="CE112" s="14">
        <f>VLOOKUP($A112,[3]Data!$A$1:$K$15000,3,0)*$A$2</f>
        <v>2514700</v>
      </c>
      <c r="CF112" s="14">
        <f>VLOOKUP($A112,[3]Data!$A$1:$K$15000,7,0)*$A$2</f>
        <v>24700</v>
      </c>
      <c r="CG112" s="14">
        <f>VLOOKUP($A112,[3]Data!$A$1:$K$15000,8,0)*$A$2</f>
        <v>82900</v>
      </c>
      <c r="CH112" s="14">
        <f>VLOOKUP($A112,[3]Data!$A$1:$K$15000,2,0)*$A$2</f>
        <v>40200</v>
      </c>
      <c r="CJ112" s="14">
        <f>VLOOKUP($A112,[4]Data!$A$1:$R$15000,18,0)</f>
        <v>64032</v>
      </c>
      <c r="CK112" s="14">
        <f>VLOOKUP($A112,[4]Data!$A$1:$R$15000,3,0)</f>
        <v>258465</v>
      </c>
      <c r="CL112" s="14">
        <f>VLOOKUP($A112,[4]Data!$A$1:$R$15000,4,0)</f>
        <v>5884</v>
      </c>
      <c r="CM112" s="14">
        <f>VLOOKUP($A112,[3]Data!$A$1:$K$15000,10,0)*$A$2</f>
        <v>249400</v>
      </c>
      <c r="CN112" s="52">
        <f>VLOOKUP($A112,[1]Data!$A$1:$AN$15000,34,0)</f>
        <v>126461</v>
      </c>
      <c r="CO112" s="52">
        <f>VLOOKUP($A112,[1]Data!$A$1:$AN$15000,35,0)</f>
        <v>518391</v>
      </c>
      <c r="CP112" s="52">
        <f>VLOOKUP($A112,[1]Data!$A$1:$AN$15000,36,0)</f>
        <v>599200</v>
      </c>
      <c r="CQ112" s="52">
        <f>VLOOKUP($A112,[1]Data!$A$1:$AN$15000,37,0)</f>
        <v>179342</v>
      </c>
      <c r="CR112" s="52">
        <f>VLOOKUP($A112,[1]Data!$A$1:$AN$15000,38,0)</f>
        <v>0</v>
      </c>
      <c r="CS112" s="52">
        <f>VLOOKUP($A112,[1]Data!$A$1:$AN$15000,39,0)</f>
        <v>0</v>
      </c>
      <c r="CT112" s="52">
        <f>VLOOKUP($A112,[1]Data!$A$1:$AN$15000,40,0)</f>
        <v>205394</v>
      </c>
      <c r="CU112" s="52">
        <f>VLOOKUP($A112,[1]Data!$A$1:$BA$15000,41,0)</f>
        <v>0</v>
      </c>
      <c r="CV112" s="52">
        <f>VLOOKUP($A112,[1]Data!$A$1:$BA$15000,42,0)</f>
        <v>0</v>
      </c>
      <c r="CW112" s="52">
        <f>VLOOKUP($A112,[1]Data!$A$1:$BA$15000,43,0)</f>
        <v>53275</v>
      </c>
      <c r="CX112" s="52">
        <f>VLOOKUP($A112,[1]Data!$A$1:$BA$15000,44,0)</f>
        <v>34245</v>
      </c>
      <c r="CY112" s="52">
        <f>VLOOKUP($A112,[1]Data!$A$1:$BA$15000,45,0)</f>
        <v>52841</v>
      </c>
      <c r="CZ112" s="52">
        <f>VLOOKUP($A112,[1]Data!$A$1:$BA$15000,46,0)</f>
        <v>17205</v>
      </c>
      <c r="DA112" s="52">
        <f>VLOOKUP($A112,[1]Data!$A$1:$BA$15000,47,0)</f>
        <v>88363</v>
      </c>
      <c r="DB112" s="52">
        <f>VLOOKUP($A112,[1]Data!$A$1:$BA$15000,48,0)</f>
        <v>186231</v>
      </c>
      <c r="DC112" s="52">
        <f>VLOOKUP($A112,[1]Data!$A$1:$BA$15000,53,0)</f>
        <v>-39919</v>
      </c>
      <c r="DD112" s="52">
        <f>VLOOKUP($A112,[4]Data!$A$1:$Z$15000,20,0)</f>
        <v>16203</v>
      </c>
      <c r="DE112" s="52">
        <f>VLOOKUP($A112,[4]Data!$A$1:$Z$15000,25,0)</f>
        <v>7720</v>
      </c>
      <c r="DF112" s="52">
        <f>VLOOKUP($A112,[4]Data!$A$1:$Z$15000,26,0)</f>
        <v>0</v>
      </c>
      <c r="DG112" s="52">
        <f>VLOOKUP($A112,[4]Data!$A$1:$Z$15000,21,0)</f>
        <v>0</v>
      </c>
      <c r="DH112" s="52">
        <f>VLOOKUP($A112,[4]Data!$A$1:$Z$15000,24,0)</f>
        <v>144038</v>
      </c>
      <c r="DI112" s="52">
        <f>VLOOKUP($A112,[7]Data!$A$1:$M$15000,4,0)</f>
        <v>498520</v>
      </c>
      <c r="DJ112" s="52">
        <f>VLOOKUP($A112,[7]Data!$A$1:$M$15000,12,0)</f>
        <v>19980</v>
      </c>
      <c r="DK112" s="52">
        <f>VLOOKUP($A112,[7]Data!$A$1:$M$15000,11,0)</f>
        <v>231083</v>
      </c>
      <c r="DL112" s="52">
        <f>VLOOKUP($A112,[7]Data!$A$1:$M$15000,5,0)</f>
        <v>138035</v>
      </c>
      <c r="DM112" s="52">
        <f>VLOOKUP($A112,[7]Data!$A$1:$M$15000,8,0)</f>
        <v>254660</v>
      </c>
      <c r="DN112" s="52">
        <f>VLOOKUP($A112,[7]Data!$A$1:$M$15000,6,0)</f>
        <v>6744</v>
      </c>
      <c r="DO112" s="52">
        <f>VLOOKUP($A112,[7]Data!$A$1:$M$15000,7,0)</f>
        <v>50773</v>
      </c>
      <c r="DP112" s="52">
        <f>VLOOKUP($A112,[7]Data!$A$1:$M$15000,9,0)</f>
        <v>10464</v>
      </c>
      <c r="DQ112" s="52">
        <f>VLOOKUP($A112,[7]Data!$A$1:$M$15000,3,0)</f>
        <v>0</v>
      </c>
      <c r="DR112" s="52">
        <f>VLOOKUP($A112,[7]Data!$A$1:$M$15000,10,0)</f>
        <v>198046</v>
      </c>
      <c r="DS112" s="52">
        <f>VLOOKUP($A112,[7]Data!$A$1:$M$15000,2,0)</f>
        <v>20826</v>
      </c>
      <c r="DT112" s="52">
        <f>VLOOKUP($A112,[7]Data!$A$1:$M$15000,13,0)</f>
        <v>0</v>
      </c>
      <c r="DU112" s="52">
        <f>VLOOKUP($A112,[8]data!$A$1:$M$15000,2,0)</f>
        <v>132221</v>
      </c>
      <c r="DV112" s="52">
        <f>VLOOKUP($A112,[8]data!$A$1:$M$15000,3,0)</f>
        <v>144925</v>
      </c>
      <c r="DW112" s="52">
        <f>VLOOKUP($A112,[8]data!$A$1:$M$15000,4,0)</f>
        <v>198531</v>
      </c>
      <c r="DX112" s="52">
        <f>VLOOKUP($A112,[8]data!$A$1:$M$15000,5,0)</f>
        <v>13992</v>
      </c>
      <c r="DY112" s="52">
        <f>VLOOKUP($A112,[8]data!$A$1:$M$15000,6,0)</f>
        <v>103085</v>
      </c>
      <c r="DZ112" s="52">
        <f>VLOOKUP($A112,[8]data!$A$1:$M$15000,7,0)</f>
        <v>126958</v>
      </c>
      <c r="EA112" s="52">
        <f>VLOOKUP($A112,[8]data!$A$1:$M$15000,8,0)</f>
        <v>64065</v>
      </c>
      <c r="EB112" s="52">
        <f>VLOOKUP($A112,[8]data!$A$1:$M$15000,9,0)</f>
        <v>416827</v>
      </c>
      <c r="EC112" s="52">
        <f>VLOOKUP($A112,[8]data!$A$1:$M$15000,10,0)</f>
        <v>0</v>
      </c>
      <c r="ED112" s="52">
        <f>VLOOKUP($A112,[8]data!$A$1:$Q$15000,11,0)</f>
        <v>6341</v>
      </c>
      <c r="EE112" s="52">
        <f>VLOOKUP($A112,[8]data!$A$1:$Q$15000,12,0)</f>
        <v>286550</v>
      </c>
      <c r="EF112" s="52">
        <f>VLOOKUP($A112,[8]data!$A$1:$Q$15000,13,0)</f>
        <v>136000</v>
      </c>
      <c r="EG112" s="52">
        <f>VLOOKUP($A112,[8]data!$A$1:$Q$15000,14,0)</f>
        <v>23700</v>
      </c>
      <c r="EH112" s="52">
        <f>VLOOKUP($A112,[8]data!$A$1:$Q$15000,15,0)</f>
        <v>107000</v>
      </c>
      <c r="EI112" s="52">
        <f>VLOOKUP($A112,[8]data!$A$1:$Q$15000,17,0)</f>
        <v>29281</v>
      </c>
      <c r="EJ112" s="52">
        <f>VLOOKUP($A112,[8]data!$A$1:$Q$15000,16,0)</f>
        <v>67543</v>
      </c>
      <c r="EK112" s="52">
        <f>VLOOKUP($A112,[9]data!$A$1:$Q$15000,3,0)</f>
        <v>270000</v>
      </c>
      <c r="EL112" s="52">
        <f>VLOOKUP($A112,[9]data!$A$1:$Q$15000,4,0)</f>
        <v>55000</v>
      </c>
      <c r="EM112" s="52">
        <f>VLOOKUP($A112,[9]data!$A$1:$Q$15000,2,0)</f>
        <v>33000</v>
      </c>
      <c r="EN112" s="52">
        <f>VLOOKUP($A112,[9]data!$A$1:$Q$15000,11,0)</f>
        <v>106000</v>
      </c>
      <c r="EO112" s="52">
        <f>VLOOKUP($A112,[9]data!$A$1:$Q$15000,12,0)</f>
        <v>19000</v>
      </c>
      <c r="ES112" s="52">
        <f>VLOOKUP($A112,[9]data!$A$1:$Q$15000,14,0)</f>
        <v>55000</v>
      </c>
      <c r="ET112" s="52">
        <f>VLOOKUP($A112,[9]data!$A$1:$Q$15000,13,0)</f>
        <v>8000</v>
      </c>
      <c r="EU112" s="89">
        <f>VLOOKUP($A112,[4]Data!$A$1:$I$15000,8,0)</f>
        <v>113040</v>
      </c>
      <c r="EV112" s="1">
        <f>VLOOKUP($A112,[1]Data!$A$1:$BG$15000,59,0)</f>
        <v>0</v>
      </c>
      <c r="EX112" s="52">
        <f>+[1]Data!$E$97</f>
        <v>621767</v>
      </c>
    </row>
    <row r="113" spans="1:154">
      <c r="A113" s="20">
        <v>36574</v>
      </c>
      <c r="B113" s="14">
        <f>VLOOKUP($A113,[1]Data!$A$1:$AG$15000,9,0)</f>
        <v>228879</v>
      </c>
      <c r="C113" s="14">
        <f>VLOOKUP($A113,[1]Data!$A$1:$AG$15000,10,0)</f>
        <v>293721</v>
      </c>
      <c r="D113" s="14">
        <f>VLOOKUP($A113,[1]Data!$A$1:$AG$15000,11,0)</f>
        <v>650241</v>
      </c>
      <c r="E113" s="14">
        <f>VLOOKUP($A113,[1]Data!$A$1:$AG$15000,12,0)</f>
        <v>545038</v>
      </c>
      <c r="F113" s="14">
        <f>VLOOKUP($A113,[2]Data!$A$1:$AF$15000,4,0)</f>
        <v>655977</v>
      </c>
      <c r="G113" s="14">
        <f>VLOOKUP($A113,[2]Data!$A$1:$AF$15000,2,0)</f>
        <v>20000</v>
      </c>
      <c r="H113" s="14">
        <f>VLOOKUP($A113,[2]Data!$A$1:$AF$15000,3,0)</f>
        <v>194858</v>
      </c>
      <c r="I113" s="14">
        <f>VLOOKUP($A113,[2]Data!$A$1:$AF$15000,6,0)</f>
        <v>12738</v>
      </c>
      <c r="J113" s="14">
        <f>VLOOKUP($A113,[3]Data!$A$1:$K$15000,4,0)*$A$2</f>
        <v>1720800</v>
      </c>
      <c r="K113" s="14">
        <f>VLOOKUP($A113,[3]Data!$A$1:$K$15000,6,0)*$A$2</f>
        <v>92100</v>
      </c>
      <c r="R113" s="14">
        <f>VLOOKUP($A113,[1]Data!$A$1:$AH$15000,4,0)</f>
        <v>2710741</v>
      </c>
      <c r="T113" s="14">
        <f>VLOOKUP($A113,[2]Data!$A$1:$AH$15000,34,0)</f>
        <v>707573</v>
      </c>
      <c r="V113" s="14">
        <f>VLOOKUP($A113,[2]Data!$A$1:$AH$15000,8,0)</f>
        <v>54246</v>
      </c>
      <c r="W113" s="14">
        <f>VLOOKUP($A113,[4]Data!$A$1:$AH$15000,19,0)</f>
        <v>42344</v>
      </c>
      <c r="X113" s="14">
        <f>VLOOKUP($A113,[2]Data!$A$1:$AH$15000,17,0)</f>
        <v>137487</v>
      </c>
      <c r="Y113" s="14">
        <f>VLOOKUP($A113,[1]Data!$A$1:$AH$15000,17,0)</f>
        <v>348696</v>
      </c>
      <c r="Z113" s="14">
        <f>VLOOKUP($A113,[2]Data!$A$1:$AH$15000,11,0)</f>
        <v>277498</v>
      </c>
      <c r="AA113" s="14">
        <f>VLOOKUP($A113,[1]Data!$A$1:$AH$15000,21,0)</f>
        <v>313903</v>
      </c>
      <c r="AB113" s="14">
        <f>VLOOKUP($A113,[2]Data!$A$1:$AH$15000,15,0)</f>
        <v>74612</v>
      </c>
      <c r="AC113" s="14">
        <f>VLOOKUP($A113,[1]Data!$A$1:$AH$15000,18,0)</f>
        <v>145089</v>
      </c>
      <c r="AD113" s="14">
        <f>VLOOKUP($A113,[2]Data!$A$1:$AH$15000,18,0)</f>
        <v>91297</v>
      </c>
      <c r="AE113" s="14">
        <f>VLOOKUP($A113,[1]Data!$A$1:$AH$15000,19,0)</f>
        <v>5409</v>
      </c>
      <c r="AF113" s="14">
        <f>VLOOKUP($A113,[2]Data!$A$1:$AH$15000,16,0)</f>
        <v>169310</v>
      </c>
      <c r="AG113" s="14">
        <f>VLOOKUP($A113,[1]Data!$A$1:$AH$15000,20,0)</f>
        <v>48772</v>
      </c>
      <c r="AH113" s="14">
        <f>VLOOKUP($A113,[2]Data!$A$1:$AH$15000,9,0)</f>
        <v>192946</v>
      </c>
      <c r="AI113" s="14">
        <f>VLOOKUP($A113,[1]Data!$A$1:$AH$15000,22,0)</f>
        <v>308164</v>
      </c>
      <c r="AJ113" s="14">
        <f>VLOOKUP($A113,[2]Data!$A$1:$AH$15000,10,0)</f>
        <v>75624</v>
      </c>
      <c r="AK113" s="14">
        <f>VLOOKUP($A113,[1]Data!$A$1:$AH$15000,23,0)</f>
        <v>74032</v>
      </c>
      <c r="AL113" s="14">
        <f>VLOOKUP($A113,[1]Data!$A$1:$AH$15000,24,0)</f>
        <v>903769</v>
      </c>
      <c r="AM113" s="14">
        <f>VLOOKUP($A113,[4]Data!$A$1:$R$15000,9,0)</f>
        <v>158103</v>
      </c>
      <c r="BA113" s="14">
        <f>VLOOKUP($A113,[1]Data!$A$1:$AH$15000,2,0)</f>
        <v>309739</v>
      </c>
      <c r="BC113" s="14">
        <f>VLOOKUP($A113,[2]Data!$A$1:$AH$15000,20,0)</f>
        <v>358</v>
      </c>
      <c r="BD113" s="14">
        <f>VLOOKUP($A113,[2]Data!$A$1:$AH$15000,21,0)</f>
        <v>30521</v>
      </c>
      <c r="BE113" s="14">
        <f>VLOOKUP($A113,[2]Data!$A$1:$AH$15000,22,0)</f>
        <v>0</v>
      </c>
      <c r="BF113" s="14">
        <f>VLOOKUP($A113,[2]Data!$A$1:$AH$15000,19,0)</f>
        <v>1867</v>
      </c>
      <c r="BG113" s="14">
        <f t="shared" si="10"/>
        <v>32746</v>
      </c>
      <c r="BH113" s="14">
        <f>VLOOKUP($A113,[1]Data!$A$1:$AH$15000,3,0)</f>
        <v>200389</v>
      </c>
      <c r="BI113" s="14">
        <f>VLOOKUP($A113,[1]Data!$A$1:$AH$15000,7,0)</f>
        <v>606788</v>
      </c>
      <c r="BJ113" s="14">
        <f>VLOOKUP($A113,[1]Data!$A$1:$AH$15000,8,0)</f>
        <v>10316</v>
      </c>
      <c r="BR113" s="14">
        <f>VLOOKUP($A113,[1]Data!$A$1:$AH$15000,13,0)</f>
        <v>97177</v>
      </c>
      <c r="BS113" s="14">
        <f>VLOOKUP($A113,[1]Data!$A$1:$AH$15000,14,0)</f>
        <v>78373</v>
      </c>
      <c r="BT113" s="14">
        <f>VLOOKUP($A113,[1]Data!$A$1:$AH$15000,15,0)</f>
        <v>124456</v>
      </c>
      <c r="BU113" s="14">
        <f>VLOOKUP($A113,[1]Data!$A$1:$AH$15000,16,0)</f>
        <v>128229</v>
      </c>
      <c r="BV113" s="14">
        <f t="shared" si="11"/>
        <v>428235</v>
      </c>
      <c r="BW113" s="14">
        <v>90812</v>
      </c>
      <c r="BX113" s="14">
        <f>VLOOKUP($A113,[2]Data!$A$1:$AH$15000,28,0)</f>
        <v>20000</v>
      </c>
      <c r="BY113" s="14">
        <f>VLOOKUP($A113,[2]Data!$A$1:$AH$15000,24,0)</f>
        <v>36512</v>
      </c>
      <c r="BZ113" s="14">
        <f>VLOOKUP($A113,[2]Data!$A$1:$AH$15000,25,0)</f>
        <v>25735</v>
      </c>
      <c r="CA113" s="14">
        <f>VLOOKUP($A113,[2]Data!$A$1:$AH$15000,30,0)</f>
        <v>21699</v>
      </c>
      <c r="CB113" s="14">
        <f>VLOOKUP($A113,[2]Data!$A$1:$AH$15000,29,0)</f>
        <v>61761</v>
      </c>
      <c r="CC113" s="14">
        <f t="shared" si="12"/>
        <v>256519</v>
      </c>
      <c r="CD113" s="52">
        <f>VLOOKUP($A113,[4]Data!$A$1:$R$15000,2,0)</f>
        <v>880674</v>
      </c>
      <c r="CE113" s="14">
        <f>VLOOKUP($A113,[3]Data!$A$1:$K$15000,3,0)*$A$2</f>
        <v>2502700</v>
      </c>
      <c r="CF113" s="14">
        <f>VLOOKUP($A113,[3]Data!$A$1:$K$15000,7,0)*$A$2</f>
        <v>0</v>
      </c>
      <c r="CG113" s="14">
        <f>VLOOKUP($A113,[3]Data!$A$1:$K$15000,8,0)*$A$2</f>
        <v>82900</v>
      </c>
      <c r="CH113" s="14">
        <f>VLOOKUP($A113,[3]Data!$A$1:$K$15000,2,0)*$A$2</f>
        <v>40200</v>
      </c>
      <c r="CJ113" s="14">
        <f>VLOOKUP($A113,[4]Data!$A$1:$R$15000,18,0)</f>
        <v>74218</v>
      </c>
      <c r="CK113" s="14">
        <f>VLOOKUP($A113,[4]Data!$A$1:$R$15000,3,0)</f>
        <v>278912</v>
      </c>
      <c r="CL113" s="14">
        <f>VLOOKUP($A113,[4]Data!$A$1:$R$15000,4,0)</f>
        <v>5633</v>
      </c>
      <c r="CM113" s="14">
        <f>VLOOKUP($A113,[3]Data!$A$1:$K$15000,10,0)*$A$2</f>
        <v>270200</v>
      </c>
      <c r="CN113" s="52">
        <f>VLOOKUP($A113,[1]Data!$A$1:$AN$15000,34,0)</f>
        <v>103183</v>
      </c>
      <c r="CO113" s="52">
        <f>VLOOKUP($A113,[1]Data!$A$1:$AN$15000,35,0)</f>
        <v>537638</v>
      </c>
      <c r="CP113" s="52">
        <f>VLOOKUP($A113,[1]Data!$A$1:$AN$15000,36,0)</f>
        <v>616230</v>
      </c>
      <c r="CQ113" s="52">
        <f>VLOOKUP($A113,[1]Data!$A$1:$AN$15000,37,0)</f>
        <v>178770</v>
      </c>
      <c r="CR113" s="52">
        <f>VLOOKUP($A113,[1]Data!$A$1:$AN$15000,38,0)</f>
        <v>4911</v>
      </c>
      <c r="CS113" s="52">
        <f>VLOOKUP($A113,[1]Data!$A$1:$AN$15000,39,0)</f>
        <v>0</v>
      </c>
      <c r="CT113" s="52">
        <f>VLOOKUP($A113,[1]Data!$A$1:$AN$15000,40,0)</f>
        <v>209626</v>
      </c>
      <c r="CU113" s="52">
        <f>VLOOKUP($A113,[1]Data!$A$1:$BA$15000,41,0)</f>
        <v>16849</v>
      </c>
      <c r="CV113" s="52">
        <f>VLOOKUP($A113,[1]Data!$A$1:$BA$15000,42,0)</f>
        <v>0</v>
      </c>
      <c r="CW113" s="52">
        <f>VLOOKUP($A113,[1]Data!$A$1:$BA$15000,43,0)</f>
        <v>48654</v>
      </c>
      <c r="CX113" s="52">
        <f>VLOOKUP($A113,[1]Data!$A$1:$BA$15000,44,0)</f>
        <v>25763</v>
      </c>
      <c r="CY113" s="52">
        <f>VLOOKUP($A113,[1]Data!$A$1:$BA$15000,45,0)</f>
        <v>52841</v>
      </c>
      <c r="CZ113" s="52">
        <f>VLOOKUP($A113,[1]Data!$A$1:$BA$15000,46,0)</f>
        <v>17205</v>
      </c>
      <c r="DA113" s="52">
        <f>VLOOKUP($A113,[1]Data!$A$1:$BA$15000,47,0)</f>
        <v>86121</v>
      </c>
      <c r="DB113" s="52">
        <f>VLOOKUP($A113,[1]Data!$A$1:$BA$15000,48,0)</f>
        <v>193364</v>
      </c>
      <c r="DC113" s="52">
        <f>VLOOKUP($A113,[1]Data!$A$1:$BA$15000,53,0)</f>
        <v>-39919</v>
      </c>
      <c r="DD113" s="52">
        <f>VLOOKUP($A113,[4]Data!$A$1:$Z$15000,20,0)</f>
        <v>33170</v>
      </c>
      <c r="DE113" s="52">
        <f>VLOOKUP($A113,[4]Data!$A$1:$Z$15000,25,0)</f>
        <v>6721</v>
      </c>
      <c r="DF113" s="52">
        <f>VLOOKUP($A113,[4]Data!$A$1:$Z$15000,26,0)</f>
        <v>0</v>
      </c>
      <c r="DG113" s="52">
        <f>VLOOKUP($A113,[4]Data!$A$1:$Z$15000,21,0)</f>
        <v>0</v>
      </c>
      <c r="DH113" s="52">
        <f>VLOOKUP($A113,[4]Data!$A$1:$Z$15000,24,0)</f>
        <v>160555</v>
      </c>
      <c r="DI113" s="52">
        <f>VLOOKUP($A113,[7]Data!$A$1:$M$15000,4,0)</f>
        <v>463154</v>
      </c>
      <c r="DJ113" s="52">
        <f>VLOOKUP($A113,[7]Data!$A$1:$M$15000,12,0)</f>
        <v>19980</v>
      </c>
      <c r="DK113" s="52">
        <f>VLOOKUP($A113,[7]Data!$A$1:$M$15000,11,0)</f>
        <v>221383</v>
      </c>
      <c r="DL113" s="52">
        <f>VLOOKUP($A113,[7]Data!$A$1:$M$15000,5,0)</f>
        <v>137784</v>
      </c>
      <c r="DM113" s="52">
        <f>VLOOKUP($A113,[7]Data!$A$1:$M$15000,8,0)</f>
        <v>235687</v>
      </c>
      <c r="DN113" s="52">
        <f>VLOOKUP($A113,[7]Data!$A$1:$M$15000,6,0)</f>
        <v>6757</v>
      </c>
      <c r="DO113" s="52">
        <f>VLOOKUP($A113,[7]Data!$A$1:$M$15000,7,0)</f>
        <v>50635</v>
      </c>
      <c r="DP113" s="52">
        <f>VLOOKUP($A113,[7]Data!$A$1:$M$15000,9,0)</f>
        <v>9883</v>
      </c>
      <c r="DQ113" s="52">
        <f>VLOOKUP($A113,[7]Data!$A$1:$M$15000,3,0)</f>
        <v>0</v>
      </c>
      <c r="DR113" s="52">
        <f>VLOOKUP($A113,[7]Data!$A$1:$M$15000,10,0)</f>
        <v>182600</v>
      </c>
      <c r="DS113" s="52">
        <f>VLOOKUP($A113,[7]Data!$A$1:$M$15000,2,0)</f>
        <v>20866</v>
      </c>
      <c r="DT113" s="52">
        <f>VLOOKUP($A113,[7]Data!$A$1:$M$15000,13,0)</f>
        <v>0</v>
      </c>
      <c r="DU113" s="52">
        <f>VLOOKUP($A113,[8]data!$A$1:$M$15000,2,0)</f>
        <v>139221</v>
      </c>
      <c r="DV113" s="52">
        <f>VLOOKUP($A113,[8]data!$A$1:$M$15000,3,0)</f>
        <v>144925</v>
      </c>
      <c r="DW113" s="52">
        <f>VLOOKUP($A113,[8]data!$A$1:$M$15000,4,0)</f>
        <v>198531</v>
      </c>
      <c r="DX113" s="52">
        <f>VLOOKUP($A113,[8]data!$A$1:$M$15000,5,0)</f>
        <v>13992</v>
      </c>
      <c r="DY113" s="52">
        <f>VLOOKUP($A113,[8]data!$A$1:$M$15000,6,0)</f>
        <v>103085</v>
      </c>
      <c r="DZ113" s="52">
        <f>VLOOKUP($A113,[8]data!$A$1:$M$15000,7,0)</f>
        <v>127674</v>
      </c>
      <c r="EA113" s="52">
        <f>VLOOKUP($A113,[8]data!$A$1:$M$15000,8,0)</f>
        <v>64065</v>
      </c>
      <c r="EB113" s="52">
        <f>VLOOKUP($A113,[8]data!$A$1:$M$15000,9,0)</f>
        <v>422050</v>
      </c>
      <c r="EC113" s="52">
        <f>VLOOKUP($A113,[8]data!$A$1:$M$15000,10,0)</f>
        <v>0</v>
      </c>
      <c r="ED113" s="52">
        <f>VLOOKUP($A113,[8]data!$A$1:$Q$15000,11,0)</f>
        <v>6341</v>
      </c>
      <c r="EE113" s="52">
        <f>VLOOKUP($A113,[8]data!$A$1:$Q$15000,12,0)</f>
        <v>286550</v>
      </c>
      <c r="EF113" s="52">
        <f>VLOOKUP($A113,[8]data!$A$1:$Q$15000,13,0)</f>
        <v>136000</v>
      </c>
      <c r="EG113" s="52">
        <f>VLOOKUP($A113,[8]data!$A$1:$Q$15000,14,0)</f>
        <v>23700</v>
      </c>
      <c r="EH113" s="52">
        <f>VLOOKUP($A113,[8]data!$A$1:$Q$15000,15,0)</f>
        <v>107000</v>
      </c>
      <c r="EI113" s="52">
        <f>VLOOKUP($A113,[8]data!$A$1:$Q$15000,17,0)</f>
        <v>29281</v>
      </c>
      <c r="EJ113" s="52">
        <f>VLOOKUP($A113,[8]data!$A$1:$Q$15000,16,0)</f>
        <v>30009</v>
      </c>
      <c r="EK113" s="52">
        <f>VLOOKUP($A113,[9]data!$A$1:$Q$15000,3,0)</f>
        <v>270000</v>
      </c>
      <c r="EL113" s="52">
        <f>VLOOKUP($A113,[9]data!$A$1:$Q$15000,4,0)</f>
        <v>55000</v>
      </c>
      <c r="EM113" s="52">
        <f>VLOOKUP($A113,[9]data!$A$1:$Q$15000,2,0)</f>
        <v>45000</v>
      </c>
      <c r="EN113" s="52">
        <f>VLOOKUP($A113,[9]data!$A$1:$Q$15000,11,0)</f>
        <v>96000</v>
      </c>
      <c r="EO113" s="52">
        <f>VLOOKUP($A113,[9]data!$A$1:$Q$15000,12,0)</f>
        <v>20000</v>
      </c>
      <c r="ES113" s="52">
        <f>VLOOKUP($A113,[9]data!$A$1:$Q$15000,14,0)</f>
        <v>63000</v>
      </c>
      <c r="ET113" s="52">
        <f>VLOOKUP($A113,[9]data!$A$1:$Q$15000,13,0)</f>
        <v>8000</v>
      </c>
      <c r="EU113" s="89">
        <f>VLOOKUP($A113,[4]Data!$A$1:$I$15000,8,0)</f>
        <v>115553</v>
      </c>
      <c r="EV113" s="1">
        <f>VLOOKUP($A113,[1]Data!$A$1:$BG$15000,59,0)</f>
        <v>0</v>
      </c>
      <c r="EX113" s="52">
        <f>+[1]Data!$E$97</f>
        <v>621767</v>
      </c>
    </row>
    <row r="114" spans="1:154">
      <c r="A114" s="20">
        <v>36575</v>
      </c>
      <c r="B114" s="14">
        <f>VLOOKUP($A114,[1]Data!$A$1:$AG$15000,9,0)</f>
        <v>231597</v>
      </c>
      <c r="C114" s="14">
        <f>VLOOKUP($A114,[1]Data!$A$1:$AG$15000,10,0)</f>
        <v>295990</v>
      </c>
      <c r="D114" s="14">
        <f>VLOOKUP($A114,[1]Data!$A$1:$AG$15000,11,0)</f>
        <v>710457</v>
      </c>
      <c r="E114" s="14">
        <f>VLOOKUP($A114,[1]Data!$A$1:$AG$15000,12,0)</f>
        <v>535520</v>
      </c>
      <c r="F114" s="14">
        <f>VLOOKUP($A114,[2]Data!$A$1:$AF$15000,4,0)</f>
        <v>692930</v>
      </c>
      <c r="G114" s="14">
        <f>VLOOKUP($A114,[2]Data!$A$1:$AF$15000,2,0)</f>
        <v>30000</v>
      </c>
      <c r="H114" s="14">
        <f>VLOOKUP($A114,[2]Data!$A$1:$AF$15000,3,0)</f>
        <v>174842</v>
      </c>
      <c r="I114" s="14">
        <f>VLOOKUP($A114,[2]Data!$A$1:$AF$15000,6,0)</f>
        <v>11976</v>
      </c>
      <c r="J114" s="14">
        <f>VLOOKUP($A114,[3]Data!$A$1:$K$15000,4,0)*$A$2</f>
        <v>1721100</v>
      </c>
      <c r="K114" s="14">
        <f>VLOOKUP($A114,[3]Data!$A$1:$K$15000,6,0)*$A$2</f>
        <v>97600</v>
      </c>
      <c r="R114" s="14">
        <f>VLOOKUP($A114,[1]Data!$A$1:$AH$15000,4,0)</f>
        <v>2738929</v>
      </c>
      <c r="T114" s="14">
        <f>VLOOKUP($A114,[2]Data!$A$1:$AH$15000,34,0)</f>
        <v>669613</v>
      </c>
      <c r="V114" s="14">
        <f>VLOOKUP($A114,[2]Data!$A$1:$AH$15000,8,0)</f>
        <v>54246</v>
      </c>
      <c r="W114" s="14">
        <f>VLOOKUP($A114,[4]Data!$A$1:$AH$15000,19,0)</f>
        <v>47973</v>
      </c>
      <c r="X114" s="14">
        <f>VLOOKUP($A114,[2]Data!$A$1:$AH$15000,17,0)</f>
        <v>134458</v>
      </c>
      <c r="Y114" s="14">
        <f>VLOOKUP($A114,[1]Data!$A$1:$AH$15000,17,0)</f>
        <v>345688</v>
      </c>
      <c r="Z114" s="14">
        <f>VLOOKUP($A114,[2]Data!$A$1:$AH$15000,11,0)</f>
        <v>275894</v>
      </c>
      <c r="AA114" s="14">
        <f>VLOOKUP($A114,[1]Data!$A$1:$AH$15000,21,0)</f>
        <v>322411</v>
      </c>
      <c r="AB114" s="14">
        <f>VLOOKUP($A114,[2]Data!$A$1:$AH$15000,15,0)</f>
        <v>74612</v>
      </c>
      <c r="AC114" s="14">
        <f>VLOOKUP($A114,[1]Data!$A$1:$AH$15000,18,0)</f>
        <v>138250</v>
      </c>
      <c r="AD114" s="14">
        <f>VLOOKUP($A114,[2]Data!$A$1:$AH$15000,18,0)</f>
        <v>89994</v>
      </c>
      <c r="AE114" s="14">
        <f>VLOOKUP($A114,[1]Data!$A$1:$AH$15000,19,0)</f>
        <v>5314</v>
      </c>
      <c r="AF114" s="14">
        <f>VLOOKUP($A114,[2]Data!$A$1:$AH$15000,16,0)</f>
        <v>166295</v>
      </c>
      <c r="AG114" s="14">
        <f>VLOOKUP($A114,[1]Data!$A$1:$AH$15000,20,0)</f>
        <v>49926</v>
      </c>
      <c r="AH114" s="14">
        <f>VLOOKUP($A114,[2]Data!$A$1:$AH$15000,9,0)</f>
        <v>183690</v>
      </c>
      <c r="AI114" s="14">
        <f>VLOOKUP($A114,[1]Data!$A$1:$AH$15000,22,0)</f>
        <v>327516</v>
      </c>
      <c r="AJ114" s="14">
        <f>VLOOKUP($A114,[2]Data!$A$1:$AH$15000,10,0)</f>
        <v>75624</v>
      </c>
      <c r="AK114" s="14">
        <f>VLOOKUP($A114,[1]Data!$A$1:$AH$15000,23,0)</f>
        <v>76348</v>
      </c>
      <c r="AL114" s="14">
        <f>VLOOKUP($A114,[1]Data!$A$1:$AH$15000,24,0)</f>
        <v>931962</v>
      </c>
      <c r="AM114" s="14">
        <f>VLOOKUP($A114,[4]Data!$A$1:$R$15000,9,0)</f>
        <v>119150</v>
      </c>
      <c r="BA114" s="14">
        <f>VLOOKUP($A114,[1]Data!$A$1:$AH$15000,2,0)</f>
        <v>303215</v>
      </c>
      <c r="BC114" s="14">
        <f>VLOOKUP($A114,[2]Data!$A$1:$AH$15000,20,0)</f>
        <v>0</v>
      </c>
      <c r="BD114" s="14">
        <f>VLOOKUP($A114,[2]Data!$A$1:$AH$15000,21,0)</f>
        <v>30521</v>
      </c>
      <c r="BE114" s="14">
        <f>VLOOKUP($A114,[2]Data!$A$1:$AH$15000,22,0)</f>
        <v>0</v>
      </c>
      <c r="BF114" s="14">
        <f>VLOOKUP($A114,[2]Data!$A$1:$AH$15000,19,0)</f>
        <v>1867</v>
      </c>
      <c r="BG114" s="14">
        <f t="shared" si="10"/>
        <v>32388</v>
      </c>
      <c r="BH114" s="14">
        <f>VLOOKUP($A114,[1]Data!$A$1:$AH$15000,3,0)</f>
        <v>208478</v>
      </c>
      <c r="BI114" s="14">
        <f>VLOOKUP($A114,[1]Data!$A$1:$AH$15000,7,0)</f>
        <v>644674</v>
      </c>
      <c r="BJ114" s="14">
        <f>VLOOKUP($A114,[1]Data!$A$1:$AH$15000,8,0)</f>
        <v>25260</v>
      </c>
      <c r="BR114" s="14">
        <f>VLOOKUP($A114,[1]Data!$A$1:$AH$15000,13,0)</f>
        <v>127185</v>
      </c>
      <c r="BS114" s="14">
        <f>VLOOKUP($A114,[1]Data!$A$1:$AH$15000,14,0)</f>
        <v>121968</v>
      </c>
      <c r="BT114" s="14">
        <f>VLOOKUP($A114,[1]Data!$A$1:$AH$15000,15,0)</f>
        <v>117487</v>
      </c>
      <c r="BU114" s="14">
        <f>VLOOKUP($A114,[1]Data!$A$1:$AH$15000,16,0)</f>
        <v>87453</v>
      </c>
      <c r="BV114" s="14">
        <f t="shared" si="11"/>
        <v>454093</v>
      </c>
      <c r="BW114" s="14">
        <v>90813</v>
      </c>
      <c r="BX114" s="14">
        <f>VLOOKUP($A114,[2]Data!$A$1:$AH$15000,28,0)</f>
        <v>45939</v>
      </c>
      <c r="BY114" s="14">
        <f>VLOOKUP($A114,[2]Data!$A$1:$AH$15000,24,0)</f>
        <v>36512</v>
      </c>
      <c r="BZ114" s="14">
        <f>VLOOKUP($A114,[2]Data!$A$1:$AH$15000,25,0)</f>
        <v>15735</v>
      </c>
      <c r="CA114" s="14">
        <f>VLOOKUP($A114,[2]Data!$A$1:$AH$15000,30,0)</f>
        <v>26699</v>
      </c>
      <c r="CB114" s="14">
        <f>VLOOKUP($A114,[2]Data!$A$1:$AH$15000,29,0)</f>
        <v>46761</v>
      </c>
      <c r="CC114" s="14">
        <f t="shared" si="12"/>
        <v>262459</v>
      </c>
      <c r="CD114" s="52">
        <f>VLOOKUP($A114,[4]Data!$A$1:$R$15000,2,0)</f>
        <v>902033</v>
      </c>
      <c r="CE114" s="14">
        <f>VLOOKUP($A114,[3]Data!$A$1:$K$15000,3,0)*$A$2</f>
        <v>2492200</v>
      </c>
      <c r="CF114" s="14">
        <f>VLOOKUP($A114,[3]Data!$A$1:$K$15000,7,0)*$A$2</f>
        <v>0</v>
      </c>
      <c r="CG114" s="14">
        <f>VLOOKUP($A114,[3]Data!$A$1:$K$15000,8,0)*$A$2</f>
        <v>82900</v>
      </c>
      <c r="CH114" s="14">
        <f>VLOOKUP($A114,[3]Data!$A$1:$K$15000,2,0)*$A$2</f>
        <v>40200</v>
      </c>
      <c r="CJ114" s="14">
        <f>VLOOKUP($A114,[4]Data!$A$1:$R$15000,18,0)</f>
        <v>64298</v>
      </c>
      <c r="CK114" s="14">
        <f>VLOOKUP($A114,[4]Data!$A$1:$R$15000,3,0)</f>
        <v>262983</v>
      </c>
      <c r="CL114" s="14">
        <f>VLOOKUP($A114,[4]Data!$A$1:$R$15000,4,0)</f>
        <v>921</v>
      </c>
      <c r="CM114" s="14">
        <f>VLOOKUP($A114,[3]Data!$A$1:$K$15000,10,0)*$A$2</f>
        <v>255300</v>
      </c>
      <c r="CN114" s="52">
        <f>VLOOKUP($A114,[1]Data!$A$1:$AN$15000,34,0)</f>
        <v>122492</v>
      </c>
      <c r="CO114" s="52">
        <f>VLOOKUP($A114,[1]Data!$A$1:$AN$15000,35,0)</f>
        <v>515164</v>
      </c>
      <c r="CP114" s="52">
        <f>VLOOKUP($A114,[1]Data!$A$1:$AN$15000,36,0)</f>
        <v>594745</v>
      </c>
      <c r="CQ114" s="52">
        <f>VLOOKUP($A114,[1]Data!$A$1:$AN$15000,37,0)</f>
        <v>179701</v>
      </c>
      <c r="CR114" s="52">
        <f>VLOOKUP($A114,[1]Data!$A$1:$AN$15000,38,0)</f>
        <v>8840</v>
      </c>
      <c r="CS114" s="52">
        <f>VLOOKUP($A114,[1]Data!$A$1:$AN$15000,39,0)</f>
        <v>0</v>
      </c>
      <c r="CT114" s="52">
        <f>VLOOKUP($A114,[1]Data!$A$1:$AN$15000,40,0)</f>
        <v>203076</v>
      </c>
      <c r="CU114" s="52">
        <f>VLOOKUP($A114,[1]Data!$A$1:$BA$15000,41,0)</f>
        <v>0</v>
      </c>
      <c r="CV114" s="52">
        <f>VLOOKUP($A114,[1]Data!$A$1:$BA$15000,42,0)</f>
        <v>21464</v>
      </c>
      <c r="CW114" s="52">
        <f>VLOOKUP($A114,[1]Data!$A$1:$BA$15000,43,0)</f>
        <v>48369</v>
      </c>
      <c r="CX114" s="52">
        <f>VLOOKUP($A114,[1]Data!$A$1:$BA$15000,44,0)</f>
        <v>25390</v>
      </c>
      <c r="CY114" s="52">
        <f>VLOOKUP($A114,[1]Data!$A$1:$BA$15000,45,0)</f>
        <v>52278</v>
      </c>
      <c r="CZ114" s="52">
        <f>VLOOKUP($A114,[1]Data!$A$1:$BA$15000,46,0)</f>
        <v>17205</v>
      </c>
      <c r="DA114" s="52">
        <f>VLOOKUP($A114,[1]Data!$A$1:$BA$15000,47,0)</f>
        <v>88363</v>
      </c>
      <c r="DB114" s="52">
        <f>VLOOKUP($A114,[1]Data!$A$1:$BA$15000,48,0)</f>
        <v>197916</v>
      </c>
      <c r="DC114" s="52">
        <f>VLOOKUP($A114,[1]Data!$A$1:$BA$15000,53,0)</f>
        <v>-39215</v>
      </c>
      <c r="DD114" s="52">
        <f>VLOOKUP($A114,[4]Data!$A$1:$Z$15000,20,0)</f>
        <v>20363</v>
      </c>
      <c r="DE114" s="52">
        <f>VLOOKUP($A114,[4]Data!$A$1:$Z$15000,25,0)</f>
        <v>721</v>
      </c>
      <c r="DF114" s="52">
        <f>VLOOKUP($A114,[4]Data!$A$1:$Z$15000,26,0)</f>
        <v>0</v>
      </c>
      <c r="DG114" s="52">
        <f>VLOOKUP($A114,[4]Data!$A$1:$Z$15000,21,0)</f>
        <v>0</v>
      </c>
      <c r="DH114" s="52">
        <f>VLOOKUP($A114,[4]Data!$A$1:$Z$15000,24,0)</f>
        <v>146038</v>
      </c>
      <c r="DI114" s="52">
        <f>VLOOKUP($A114,[7]Data!$A$1:$M$15000,4,0)</f>
        <v>456866</v>
      </c>
      <c r="DJ114" s="52">
        <f>VLOOKUP($A114,[7]Data!$A$1:$M$15000,12,0)</f>
        <v>29970</v>
      </c>
      <c r="DK114" s="52">
        <f>VLOOKUP($A114,[7]Data!$A$1:$M$15000,11,0)</f>
        <v>225077</v>
      </c>
      <c r="DL114" s="52">
        <f>VLOOKUP($A114,[7]Data!$A$1:$M$15000,5,0)</f>
        <v>128307</v>
      </c>
      <c r="DM114" s="52">
        <f>VLOOKUP($A114,[7]Data!$A$1:$M$15000,8,0)</f>
        <v>250003</v>
      </c>
      <c r="DN114" s="52">
        <f>VLOOKUP($A114,[7]Data!$A$1:$M$15000,6,0)</f>
        <v>6763</v>
      </c>
      <c r="DO114" s="52">
        <f>VLOOKUP($A114,[7]Data!$A$1:$M$15000,7,0)</f>
        <v>54513</v>
      </c>
      <c r="DP114" s="52">
        <f>VLOOKUP($A114,[7]Data!$A$1:$M$15000,9,0)</f>
        <v>10258</v>
      </c>
      <c r="DQ114" s="52">
        <f>VLOOKUP($A114,[7]Data!$A$1:$M$15000,3,0)</f>
        <v>0</v>
      </c>
      <c r="DR114" s="52">
        <f>VLOOKUP($A114,[7]Data!$A$1:$M$15000,10,0)</f>
        <v>170298</v>
      </c>
      <c r="DS114" s="52">
        <f>VLOOKUP($A114,[7]Data!$A$1:$M$15000,2,0)</f>
        <v>20886</v>
      </c>
      <c r="DT114" s="52">
        <f>VLOOKUP($A114,[7]Data!$A$1:$M$15000,13,0)</f>
        <v>0</v>
      </c>
      <c r="DU114" s="52">
        <f>VLOOKUP($A114,[8]data!$A$1:$M$15000,2,0)</f>
        <v>138921</v>
      </c>
      <c r="DV114" s="52">
        <f>VLOOKUP($A114,[8]data!$A$1:$M$15000,3,0)</f>
        <v>144925</v>
      </c>
      <c r="DW114" s="52">
        <f>VLOOKUP($A114,[8]data!$A$1:$M$15000,4,0)</f>
        <v>198531</v>
      </c>
      <c r="DX114" s="52">
        <f>VLOOKUP($A114,[8]data!$A$1:$M$15000,5,0)</f>
        <v>13992</v>
      </c>
      <c r="DY114" s="52">
        <f>VLOOKUP($A114,[8]data!$A$1:$M$15000,6,0)</f>
        <v>103085</v>
      </c>
      <c r="DZ114" s="52">
        <f>VLOOKUP($A114,[8]data!$A$1:$M$15000,7,0)</f>
        <v>128146</v>
      </c>
      <c r="EA114" s="52">
        <f>VLOOKUP($A114,[8]data!$A$1:$M$15000,8,0)</f>
        <v>61065</v>
      </c>
      <c r="EB114" s="52">
        <f>VLOOKUP($A114,[8]data!$A$1:$M$15000,9,0)</f>
        <v>419058</v>
      </c>
      <c r="EC114" s="52">
        <f>VLOOKUP($A114,[8]data!$A$1:$M$15000,10,0)</f>
        <v>0</v>
      </c>
      <c r="ED114" s="52">
        <f>VLOOKUP($A114,[8]data!$A$1:$Q$15000,11,0)</f>
        <v>6341</v>
      </c>
      <c r="EE114" s="52">
        <f>VLOOKUP($A114,[8]data!$A$1:$Q$15000,12,0)</f>
        <v>290586</v>
      </c>
      <c r="EF114" s="52">
        <f>VLOOKUP($A114,[8]data!$A$1:$Q$15000,13,0)</f>
        <v>136000</v>
      </c>
      <c r="EG114" s="52">
        <f>VLOOKUP($A114,[8]data!$A$1:$Q$15000,14,0)</f>
        <v>23700</v>
      </c>
      <c r="EH114" s="52">
        <f>VLOOKUP($A114,[8]data!$A$1:$Q$15000,15,0)</f>
        <v>107000</v>
      </c>
      <c r="EI114" s="52">
        <f>VLOOKUP($A114,[8]data!$A$1:$Q$15000,17,0)</f>
        <v>33755</v>
      </c>
      <c r="EJ114" s="52">
        <f>VLOOKUP($A114,[8]data!$A$1:$Q$15000,16,0)</f>
        <v>18732</v>
      </c>
      <c r="EK114" s="52">
        <f>VLOOKUP($A114,[9]data!$A$1:$Q$15000,3,0)</f>
        <v>270000</v>
      </c>
      <c r="EL114" s="52">
        <f>VLOOKUP($A114,[9]data!$A$1:$Q$15000,4,0)</f>
        <v>55000</v>
      </c>
      <c r="EM114" s="52">
        <f>VLOOKUP($A114,[9]data!$A$1:$Q$15000,2,0)</f>
        <v>30000</v>
      </c>
      <c r="EN114" s="52">
        <f>VLOOKUP($A114,[9]data!$A$1:$Q$15000,11,0)</f>
        <v>139000</v>
      </c>
      <c r="EO114" s="52">
        <f>VLOOKUP($A114,[9]data!$A$1:$Q$15000,12,0)</f>
        <v>22000</v>
      </c>
      <c r="ES114" s="52">
        <f>VLOOKUP($A114,[9]data!$A$1:$Q$15000,14,0)</f>
        <v>68000</v>
      </c>
      <c r="ET114" s="52">
        <f>VLOOKUP($A114,[9]data!$A$1:$Q$15000,13,0)</f>
        <v>8000</v>
      </c>
      <c r="EU114" s="89">
        <f>VLOOKUP($A114,[4]Data!$A$1:$I$15000,8,0)</f>
        <v>124148</v>
      </c>
      <c r="EV114" s="1">
        <f>VLOOKUP($A114,[1]Data!$A$1:$BG$15000,59,0)</f>
        <v>0</v>
      </c>
      <c r="EX114" s="52">
        <f>+[1]Data!$E$97</f>
        <v>621767</v>
      </c>
    </row>
    <row r="115" spans="1:154">
      <c r="A115" s="20">
        <v>36576</v>
      </c>
      <c r="B115" s="14">
        <f>VLOOKUP($A115,[1]Data!$A$1:$AG$15000,9,0)</f>
        <v>226841</v>
      </c>
      <c r="C115" s="14">
        <f>VLOOKUP($A115,[1]Data!$A$1:$AG$15000,10,0)</f>
        <v>291295</v>
      </c>
      <c r="D115" s="14">
        <f>VLOOKUP($A115,[1]Data!$A$1:$AG$15000,11,0)</f>
        <v>714452</v>
      </c>
      <c r="E115" s="14">
        <f>VLOOKUP($A115,[1]Data!$A$1:$AG$15000,12,0)</f>
        <v>536729</v>
      </c>
      <c r="F115" s="14">
        <f>VLOOKUP($A115,[2]Data!$A$1:$AF$15000,4,0)</f>
        <v>687370</v>
      </c>
      <c r="G115" s="14">
        <f>VLOOKUP($A115,[2]Data!$A$1:$AF$15000,2,0)</f>
        <v>30000</v>
      </c>
      <c r="H115" s="14">
        <f>VLOOKUP($A115,[2]Data!$A$1:$AF$15000,3,0)</f>
        <v>174573</v>
      </c>
      <c r="I115" s="14">
        <f>VLOOKUP($A115,[2]Data!$A$1:$AF$15000,6,0)</f>
        <v>11976</v>
      </c>
      <c r="J115" s="14">
        <f>VLOOKUP($A115,[3]Data!$A$1:$K$15000,4,0)*$A$2</f>
        <v>1721100</v>
      </c>
      <c r="K115" s="14">
        <f>VLOOKUP($A115,[3]Data!$A$1:$K$15000,6,0)*$A$2</f>
        <v>97600</v>
      </c>
      <c r="R115" s="14">
        <f>VLOOKUP($A115,[1]Data!$A$1:$AH$15000,4,0)</f>
        <v>2680705</v>
      </c>
      <c r="T115" s="14">
        <f>VLOOKUP($A115,[2]Data!$A$1:$AH$15000,34,0)</f>
        <v>669375</v>
      </c>
      <c r="V115" s="14">
        <f>VLOOKUP($A115,[2]Data!$A$1:$AH$15000,8,0)</f>
        <v>54246</v>
      </c>
      <c r="W115" s="14">
        <f>VLOOKUP($A115,[4]Data!$A$1:$AH$15000,19,0)</f>
        <v>47973</v>
      </c>
      <c r="X115" s="14">
        <f>VLOOKUP($A115,[2]Data!$A$1:$AH$15000,17,0)</f>
        <v>126302</v>
      </c>
      <c r="Y115" s="14">
        <f>VLOOKUP($A115,[1]Data!$A$1:$AH$15000,17,0)</f>
        <v>333560</v>
      </c>
      <c r="Z115" s="14">
        <f>VLOOKUP($A115,[2]Data!$A$1:$AH$15000,11,0)</f>
        <v>275894</v>
      </c>
      <c r="AA115" s="14">
        <f>VLOOKUP($A115,[1]Data!$A$1:$AH$15000,21,0)</f>
        <v>320942</v>
      </c>
      <c r="AB115" s="14">
        <f>VLOOKUP($A115,[2]Data!$A$1:$AH$15000,15,0)</f>
        <v>74612</v>
      </c>
      <c r="AC115" s="14">
        <f>VLOOKUP($A115,[1]Data!$A$1:$AH$15000,18,0)</f>
        <v>136623</v>
      </c>
      <c r="AD115" s="14">
        <f>VLOOKUP($A115,[2]Data!$A$1:$AH$15000,18,0)</f>
        <v>88455</v>
      </c>
      <c r="AE115" s="14">
        <f>VLOOKUP($A115,[1]Data!$A$1:$AH$15000,19,0)</f>
        <v>5314</v>
      </c>
      <c r="AF115" s="14">
        <f>VLOOKUP($A115,[2]Data!$A$1:$AH$15000,16,0)</f>
        <v>160665</v>
      </c>
      <c r="AG115" s="14">
        <f>VLOOKUP($A115,[1]Data!$A$1:$AH$15000,20,0)</f>
        <v>49373</v>
      </c>
      <c r="AH115" s="14">
        <f>VLOOKUP($A115,[2]Data!$A$1:$AH$15000,9,0)</f>
        <v>183690</v>
      </c>
      <c r="AI115" s="14">
        <f>VLOOKUP($A115,[1]Data!$A$1:$AH$15000,22,0)</f>
        <v>315083</v>
      </c>
      <c r="AJ115" s="14">
        <f>VLOOKUP($A115,[2]Data!$A$1:$AH$15000,10,0)</f>
        <v>75624</v>
      </c>
      <c r="AK115" s="14">
        <f>VLOOKUP($A115,[1]Data!$A$1:$AH$15000,23,0)</f>
        <v>75822</v>
      </c>
      <c r="AL115" s="14">
        <f>VLOOKUP($A115,[1]Data!$A$1:$AH$15000,24,0)</f>
        <v>914694</v>
      </c>
      <c r="AM115" s="14">
        <f>VLOOKUP($A115,[4]Data!$A$1:$R$15000,9,0)</f>
        <v>123178</v>
      </c>
      <c r="BA115" s="14">
        <f>VLOOKUP($A115,[1]Data!$A$1:$AH$15000,2,0)</f>
        <v>295604</v>
      </c>
      <c r="BC115" s="14">
        <f>VLOOKUP($A115,[2]Data!$A$1:$AH$15000,20,0)</f>
        <v>0</v>
      </c>
      <c r="BD115" s="14">
        <f>VLOOKUP($A115,[2]Data!$A$1:$AH$15000,21,0)</f>
        <v>30521</v>
      </c>
      <c r="BE115" s="14">
        <f>VLOOKUP($A115,[2]Data!$A$1:$AH$15000,22,0)</f>
        <v>0</v>
      </c>
      <c r="BF115" s="14">
        <f>VLOOKUP($A115,[2]Data!$A$1:$AH$15000,19,0)</f>
        <v>1867</v>
      </c>
      <c r="BG115" s="14">
        <f t="shared" si="10"/>
        <v>32388</v>
      </c>
      <c r="BH115" s="14">
        <f>VLOOKUP($A115,[1]Data!$A$1:$AH$15000,3,0)</f>
        <v>198552</v>
      </c>
      <c r="BI115" s="14">
        <f>VLOOKUP($A115,[1]Data!$A$1:$AH$15000,7,0)</f>
        <v>598973</v>
      </c>
      <c r="BJ115" s="14">
        <f>VLOOKUP($A115,[1]Data!$A$1:$AH$15000,8,0)</f>
        <v>17085</v>
      </c>
      <c r="BR115" s="14">
        <f>VLOOKUP($A115,[1]Data!$A$1:$AH$15000,13,0)</f>
        <v>121159</v>
      </c>
      <c r="BS115" s="14">
        <f>VLOOKUP($A115,[1]Data!$A$1:$AH$15000,14,0)</f>
        <v>124238</v>
      </c>
      <c r="BT115" s="14">
        <f>VLOOKUP($A115,[1]Data!$A$1:$AH$15000,15,0)</f>
        <v>117487</v>
      </c>
      <c r="BU115" s="14">
        <f>VLOOKUP($A115,[1]Data!$A$1:$AH$15000,16,0)</f>
        <v>88511</v>
      </c>
      <c r="BV115" s="14">
        <f t="shared" si="11"/>
        <v>451395</v>
      </c>
      <c r="BW115" s="14">
        <v>90814</v>
      </c>
      <c r="BX115" s="14">
        <f>VLOOKUP($A115,[2]Data!$A$1:$AH$15000,28,0)</f>
        <v>44989</v>
      </c>
      <c r="BY115" s="14">
        <f>VLOOKUP($A115,[2]Data!$A$1:$AH$15000,24,0)</f>
        <v>36512</v>
      </c>
      <c r="BZ115" s="14">
        <f>VLOOKUP($A115,[2]Data!$A$1:$AH$15000,25,0)</f>
        <v>15735</v>
      </c>
      <c r="CA115" s="14">
        <f>VLOOKUP($A115,[2]Data!$A$1:$AH$15000,30,0)</f>
        <v>26699</v>
      </c>
      <c r="CB115" s="14">
        <f>VLOOKUP($A115,[2]Data!$A$1:$AH$15000,29,0)</f>
        <v>46761</v>
      </c>
      <c r="CC115" s="14">
        <f t="shared" si="12"/>
        <v>261510</v>
      </c>
      <c r="CD115" s="52">
        <f>VLOOKUP($A115,[4]Data!$A$1:$R$15000,2,0)</f>
        <v>893817</v>
      </c>
      <c r="CE115" s="14">
        <f>VLOOKUP($A115,[3]Data!$A$1:$K$15000,3,0)*$A$2</f>
        <v>2492200</v>
      </c>
      <c r="CF115" s="14">
        <f>VLOOKUP($A115,[3]Data!$A$1:$K$15000,7,0)*$A$2</f>
        <v>0</v>
      </c>
      <c r="CG115" s="14">
        <f>VLOOKUP($A115,[3]Data!$A$1:$K$15000,8,0)*$A$2</f>
        <v>82900</v>
      </c>
      <c r="CH115" s="14">
        <f>VLOOKUP($A115,[3]Data!$A$1:$K$15000,2,0)*$A$2</f>
        <v>40200</v>
      </c>
      <c r="CJ115" s="14">
        <f>VLOOKUP($A115,[4]Data!$A$1:$R$15000,18,0)</f>
        <v>64454</v>
      </c>
      <c r="CK115" s="14">
        <f>VLOOKUP($A115,[4]Data!$A$1:$R$15000,3,0)</f>
        <v>261158</v>
      </c>
      <c r="CL115" s="14">
        <f>VLOOKUP($A115,[4]Data!$A$1:$R$15000,4,0)</f>
        <v>651</v>
      </c>
      <c r="CM115" s="14">
        <f>VLOOKUP($A115,[3]Data!$A$1:$K$15000,10,0)*$A$2</f>
        <v>255300</v>
      </c>
      <c r="CN115" s="52">
        <f>VLOOKUP($A115,[1]Data!$A$1:$AN$15000,34,0)</f>
        <v>122038</v>
      </c>
      <c r="CO115" s="52">
        <f>VLOOKUP($A115,[1]Data!$A$1:$AN$15000,35,0)</f>
        <v>495090</v>
      </c>
      <c r="CP115" s="52">
        <f>VLOOKUP($A115,[1]Data!$A$1:$AN$15000,36,0)</f>
        <v>574072</v>
      </c>
      <c r="CQ115" s="52">
        <f>VLOOKUP($A115,[1]Data!$A$1:$AN$15000,37,0)</f>
        <v>179939</v>
      </c>
      <c r="CR115" s="52">
        <f>VLOOKUP($A115,[1]Data!$A$1:$AN$15000,38,0)</f>
        <v>8840</v>
      </c>
      <c r="CS115" s="52">
        <f>VLOOKUP($A115,[1]Data!$A$1:$AN$15000,39,0)</f>
        <v>0</v>
      </c>
      <c r="CT115" s="52">
        <f>VLOOKUP($A115,[1]Data!$A$1:$AN$15000,40,0)</f>
        <v>202690</v>
      </c>
      <c r="CU115" s="52">
        <f>VLOOKUP($A115,[1]Data!$A$1:$BA$15000,41,0)</f>
        <v>4984</v>
      </c>
      <c r="CV115" s="52">
        <f>VLOOKUP($A115,[1]Data!$A$1:$BA$15000,42,0)</f>
        <v>21464</v>
      </c>
      <c r="CW115" s="52">
        <f>VLOOKUP($A115,[1]Data!$A$1:$BA$15000,43,0)</f>
        <v>48369</v>
      </c>
      <c r="CX115" s="52">
        <f>VLOOKUP($A115,[1]Data!$A$1:$BA$15000,44,0)</f>
        <v>24979</v>
      </c>
      <c r="CY115" s="52">
        <f>VLOOKUP($A115,[1]Data!$A$1:$BA$15000,45,0)</f>
        <v>52091</v>
      </c>
      <c r="CZ115" s="52">
        <f>VLOOKUP($A115,[1]Data!$A$1:$BA$15000,46,0)</f>
        <v>17205</v>
      </c>
      <c r="DA115" s="52">
        <f>VLOOKUP($A115,[1]Data!$A$1:$BA$15000,47,0)</f>
        <v>88363</v>
      </c>
      <c r="DB115" s="52">
        <f>VLOOKUP($A115,[1]Data!$A$1:$BA$15000,48,0)</f>
        <v>200029</v>
      </c>
      <c r="DC115" s="52">
        <f>VLOOKUP($A115,[1]Data!$A$1:$BA$15000,53,0)</f>
        <v>-39215</v>
      </c>
      <c r="DD115" s="52">
        <f>VLOOKUP($A115,[4]Data!$A$1:$Z$15000,20,0)</f>
        <v>20665</v>
      </c>
      <c r="DE115" s="52">
        <f>VLOOKUP($A115,[4]Data!$A$1:$Z$15000,25,0)</f>
        <v>721</v>
      </c>
      <c r="DF115" s="52">
        <f>VLOOKUP($A115,[4]Data!$A$1:$Z$15000,26,0)</f>
        <v>0</v>
      </c>
      <c r="DG115" s="52">
        <f>VLOOKUP($A115,[4]Data!$A$1:$Z$15000,21,0)</f>
        <v>0</v>
      </c>
      <c r="DH115" s="52">
        <f>VLOOKUP($A115,[4]Data!$A$1:$Z$15000,24,0)</f>
        <v>149764</v>
      </c>
      <c r="DI115" s="52">
        <f>VLOOKUP($A115,[7]Data!$A$1:$M$15000,4,0)</f>
        <v>456889</v>
      </c>
      <c r="DJ115" s="52">
        <f>VLOOKUP($A115,[7]Data!$A$1:$M$15000,12,0)</f>
        <v>29910</v>
      </c>
      <c r="DK115" s="52">
        <f>VLOOKUP($A115,[7]Data!$A$1:$M$15000,11,0)</f>
        <v>219694</v>
      </c>
      <c r="DL115" s="52">
        <f>VLOOKUP($A115,[7]Data!$A$1:$M$15000,5,0)</f>
        <v>137765</v>
      </c>
      <c r="DM115" s="52">
        <f>VLOOKUP($A115,[7]Data!$A$1:$M$15000,8,0)</f>
        <v>251382</v>
      </c>
      <c r="DN115" s="52">
        <f>VLOOKUP($A115,[7]Data!$A$1:$M$15000,6,0)</f>
        <v>15860</v>
      </c>
      <c r="DO115" s="52">
        <f>VLOOKUP($A115,[7]Data!$A$1:$M$15000,7,0)</f>
        <v>54562</v>
      </c>
      <c r="DP115" s="52">
        <f>VLOOKUP($A115,[7]Data!$A$1:$M$15000,9,0)</f>
        <v>10207</v>
      </c>
      <c r="DQ115" s="52">
        <f>VLOOKUP($A115,[7]Data!$A$1:$M$15000,3,0)</f>
        <v>0</v>
      </c>
      <c r="DR115" s="52">
        <f>VLOOKUP($A115,[7]Data!$A$1:$M$15000,10,0)</f>
        <v>172827</v>
      </c>
      <c r="DS115" s="52">
        <f>VLOOKUP($A115,[7]Data!$A$1:$M$15000,2,0)</f>
        <v>20806</v>
      </c>
      <c r="DT115" s="52">
        <f>VLOOKUP($A115,[7]Data!$A$1:$M$15000,13,0)</f>
        <v>0</v>
      </c>
      <c r="DU115" s="52">
        <f>VLOOKUP($A115,[8]data!$A$1:$M$15000,2,0)</f>
        <v>138921</v>
      </c>
      <c r="DV115" s="52">
        <f>VLOOKUP($A115,[8]data!$A$1:$M$15000,3,0)</f>
        <v>144925</v>
      </c>
      <c r="DW115" s="52">
        <f>VLOOKUP($A115,[8]data!$A$1:$M$15000,4,0)</f>
        <v>198531</v>
      </c>
      <c r="DX115" s="52">
        <f>VLOOKUP($A115,[8]data!$A$1:$M$15000,5,0)</f>
        <v>13992</v>
      </c>
      <c r="DY115" s="52">
        <f>VLOOKUP($A115,[8]data!$A$1:$M$15000,6,0)</f>
        <v>103085</v>
      </c>
      <c r="DZ115" s="52">
        <f>VLOOKUP($A115,[8]data!$A$1:$M$15000,7,0)</f>
        <v>128146</v>
      </c>
      <c r="EA115" s="52">
        <f>VLOOKUP($A115,[8]data!$A$1:$M$15000,8,0)</f>
        <v>61065</v>
      </c>
      <c r="EB115" s="52">
        <f>VLOOKUP($A115,[8]data!$A$1:$M$15000,9,0)</f>
        <v>419058</v>
      </c>
      <c r="EC115" s="52">
        <f>VLOOKUP($A115,[8]data!$A$1:$M$15000,10,0)</f>
        <v>0</v>
      </c>
      <c r="ED115" s="52">
        <f>VLOOKUP($A115,[8]data!$A$1:$Q$15000,11,0)</f>
        <v>6341</v>
      </c>
      <c r="EE115" s="52">
        <f>VLOOKUP($A115,[8]data!$A$1:$Q$15000,12,0)</f>
        <v>290586</v>
      </c>
      <c r="EF115" s="52">
        <f>VLOOKUP($A115,[8]data!$A$1:$Q$15000,13,0)</f>
        <v>136000</v>
      </c>
      <c r="EG115" s="52">
        <f>VLOOKUP($A115,[8]data!$A$1:$Q$15000,14,0)</f>
        <v>23700</v>
      </c>
      <c r="EH115" s="52">
        <f>VLOOKUP($A115,[8]data!$A$1:$Q$15000,15,0)</f>
        <v>107000</v>
      </c>
      <c r="EI115" s="52">
        <f>VLOOKUP($A115,[8]data!$A$1:$Q$15000,17,0)</f>
        <v>35155</v>
      </c>
      <c r="EJ115" s="52">
        <f>VLOOKUP($A115,[8]data!$A$1:$Q$15000,16,0)</f>
        <v>18353</v>
      </c>
      <c r="EK115" s="52">
        <f>VLOOKUP($A115,[9]data!$A$1:$Q$15000,3,0)</f>
        <v>270000</v>
      </c>
      <c r="EL115" s="52">
        <f>VLOOKUP($A115,[9]data!$A$1:$Q$15000,4,0)</f>
        <v>55000</v>
      </c>
      <c r="EM115" s="52">
        <f>VLOOKUP($A115,[9]data!$A$1:$Q$15000,2,0)</f>
        <v>30000</v>
      </c>
      <c r="EN115" s="52">
        <f>VLOOKUP($A115,[9]data!$A$1:$Q$15000,11,0)</f>
        <v>137000</v>
      </c>
      <c r="EO115" s="52">
        <f>VLOOKUP($A115,[9]data!$A$1:$Q$15000,12,0)</f>
        <v>23000</v>
      </c>
      <c r="ES115" s="52">
        <f>VLOOKUP($A115,[9]data!$A$1:$Q$15000,14,0)</f>
        <v>69000</v>
      </c>
      <c r="ET115" s="52">
        <f>VLOOKUP($A115,[9]data!$A$1:$Q$15000,13,0)</f>
        <v>8000</v>
      </c>
      <c r="EU115" s="89">
        <f>VLOOKUP($A115,[4]Data!$A$1:$I$15000,8,0)</f>
        <v>122752</v>
      </c>
      <c r="EV115" s="1">
        <f>VLOOKUP($A115,[1]Data!$A$1:$BG$15000,59,0)</f>
        <v>0</v>
      </c>
      <c r="EX115" s="52">
        <f>+[1]Data!$E$97</f>
        <v>621767</v>
      </c>
    </row>
    <row r="116" spans="1:154">
      <c r="A116" s="20">
        <v>36577</v>
      </c>
      <c r="B116" s="14">
        <f>VLOOKUP($A116,[1]Data!$A$1:$AG$15000,9,0)</f>
        <v>229488</v>
      </c>
      <c r="C116" s="14">
        <f>VLOOKUP($A116,[1]Data!$A$1:$AG$15000,10,0)</f>
        <v>293431</v>
      </c>
      <c r="D116" s="14">
        <f>VLOOKUP($A116,[1]Data!$A$1:$AG$15000,11,0)</f>
        <v>710578</v>
      </c>
      <c r="E116" s="14">
        <f>VLOOKUP($A116,[1]Data!$A$1:$AG$15000,12,0)</f>
        <v>539462</v>
      </c>
      <c r="F116" s="14">
        <f>VLOOKUP($A116,[2]Data!$A$1:$AF$15000,4,0)</f>
        <v>708977</v>
      </c>
      <c r="G116" s="14">
        <f>VLOOKUP($A116,[2]Data!$A$1:$AF$15000,2,0)</f>
        <v>30000</v>
      </c>
      <c r="H116" s="14">
        <f>VLOOKUP($A116,[2]Data!$A$1:$AF$15000,3,0)</f>
        <v>134941</v>
      </c>
      <c r="I116" s="14">
        <f>VLOOKUP($A116,[2]Data!$A$1:$AF$15000,6,0)</f>
        <v>11976</v>
      </c>
      <c r="J116" s="14">
        <f>VLOOKUP($A116,[3]Data!$A$1:$K$15000,4,0)*$A$2</f>
        <v>1721100</v>
      </c>
      <c r="K116" s="14">
        <f>VLOOKUP($A116,[3]Data!$A$1:$K$15000,6,0)*$A$2</f>
        <v>97600</v>
      </c>
      <c r="R116" s="14">
        <f>VLOOKUP($A116,[1]Data!$A$1:$AH$15000,4,0)</f>
        <v>2737049</v>
      </c>
      <c r="T116" s="14">
        <f>VLOOKUP($A116,[2]Data!$A$1:$AH$15000,34,0)</f>
        <v>672327</v>
      </c>
      <c r="V116" s="14">
        <f>VLOOKUP($A116,[2]Data!$A$1:$AH$15000,8,0)</f>
        <v>54246</v>
      </c>
      <c r="W116" s="14">
        <f>VLOOKUP($A116,[4]Data!$A$1:$AH$15000,19,0)</f>
        <v>54760</v>
      </c>
      <c r="X116" s="14">
        <f>VLOOKUP($A116,[2]Data!$A$1:$AH$15000,17,0)</f>
        <v>134512</v>
      </c>
      <c r="Y116" s="14">
        <f>VLOOKUP($A116,[1]Data!$A$1:$AH$15000,17,0)</f>
        <v>344470</v>
      </c>
      <c r="Z116" s="14">
        <f>VLOOKUP($A116,[2]Data!$A$1:$AH$15000,11,0)</f>
        <v>278608</v>
      </c>
      <c r="AA116" s="14">
        <f>VLOOKUP($A116,[1]Data!$A$1:$AH$15000,21,0)</f>
        <v>314513</v>
      </c>
      <c r="AB116" s="14">
        <f>VLOOKUP($A116,[2]Data!$A$1:$AH$15000,15,0)</f>
        <v>74612</v>
      </c>
      <c r="AC116" s="14">
        <f>VLOOKUP($A116,[1]Data!$A$1:$AH$15000,18,0)</f>
        <v>138536</v>
      </c>
      <c r="AD116" s="14">
        <f>VLOOKUP($A116,[2]Data!$A$1:$AH$15000,18,0)</f>
        <v>86123</v>
      </c>
      <c r="AE116" s="14">
        <f>VLOOKUP($A116,[1]Data!$A$1:$AH$15000,19,0)</f>
        <v>5314</v>
      </c>
      <c r="AF116" s="14">
        <f>VLOOKUP($A116,[2]Data!$A$1:$AH$15000,16,0)</f>
        <v>161166</v>
      </c>
      <c r="AG116" s="14">
        <f>VLOOKUP($A116,[1]Data!$A$1:$AH$15000,20,0)</f>
        <v>47550</v>
      </c>
      <c r="AH116" s="14">
        <f>VLOOKUP($A116,[2]Data!$A$1:$AH$15000,9,0)</f>
        <v>183690</v>
      </c>
      <c r="AI116" s="14">
        <f>VLOOKUP($A116,[1]Data!$A$1:$AH$15000,22,0)</f>
        <v>328092</v>
      </c>
      <c r="AJ116" s="14">
        <f>VLOOKUP($A116,[2]Data!$A$1:$AH$15000,10,0)</f>
        <v>75624</v>
      </c>
      <c r="AK116" s="14">
        <f>VLOOKUP($A116,[1]Data!$A$1:$AH$15000,23,0)</f>
        <v>75893</v>
      </c>
      <c r="AL116" s="14">
        <f>VLOOKUP($A116,[1]Data!$A$1:$AH$15000,24,0)</f>
        <v>931243</v>
      </c>
      <c r="AM116" s="14">
        <f>VLOOKUP($A116,[4]Data!$A$1:$R$15000,9,0)</f>
        <v>127541</v>
      </c>
      <c r="BA116" s="14">
        <f>VLOOKUP($A116,[1]Data!$A$1:$AH$15000,2,0)</f>
        <v>295872</v>
      </c>
      <c r="BC116" s="14">
        <f>VLOOKUP($A116,[2]Data!$A$1:$AH$15000,20,0)</f>
        <v>0</v>
      </c>
      <c r="BD116" s="14">
        <f>VLOOKUP($A116,[2]Data!$A$1:$AH$15000,21,0)</f>
        <v>30521</v>
      </c>
      <c r="BE116" s="14">
        <f>VLOOKUP($A116,[2]Data!$A$1:$AH$15000,22,0)</f>
        <v>0</v>
      </c>
      <c r="BF116" s="14">
        <f>VLOOKUP($A116,[2]Data!$A$1:$AH$15000,19,0)</f>
        <v>1867</v>
      </c>
      <c r="BG116" s="14">
        <f t="shared" si="10"/>
        <v>32388</v>
      </c>
      <c r="BH116" s="14">
        <f>VLOOKUP($A116,[1]Data!$A$1:$AH$15000,3,0)</f>
        <v>261000</v>
      </c>
      <c r="BI116" s="14">
        <f>VLOOKUP($A116,[1]Data!$A$1:$AH$15000,7,0)</f>
        <v>679646</v>
      </c>
      <c r="BJ116" s="14">
        <f>VLOOKUP($A116,[1]Data!$A$1:$AH$15000,8,0)</f>
        <v>68860</v>
      </c>
      <c r="BR116" s="14">
        <f>VLOOKUP($A116,[1]Data!$A$1:$AH$15000,13,0)</f>
        <v>122845</v>
      </c>
      <c r="BS116" s="14">
        <f>VLOOKUP($A116,[1]Data!$A$1:$AH$15000,14,0)</f>
        <v>175120</v>
      </c>
      <c r="BT116" s="14">
        <f>VLOOKUP($A116,[1]Data!$A$1:$AH$15000,15,0)</f>
        <v>122432</v>
      </c>
      <c r="BU116" s="14">
        <f>VLOOKUP($A116,[1]Data!$A$1:$AH$15000,16,0)</f>
        <v>88489</v>
      </c>
      <c r="BV116" s="14">
        <f t="shared" si="11"/>
        <v>508886</v>
      </c>
      <c r="BW116" s="14">
        <v>90815</v>
      </c>
      <c r="BX116" s="14">
        <f>VLOOKUP($A116,[2]Data!$A$1:$AH$15000,28,0)</f>
        <v>67975</v>
      </c>
      <c r="BY116" s="14">
        <f>VLOOKUP($A116,[2]Data!$A$1:$AH$15000,24,0)</f>
        <v>36512</v>
      </c>
      <c r="BZ116" s="14">
        <f>VLOOKUP($A116,[2]Data!$A$1:$AH$15000,25,0)</f>
        <v>15735</v>
      </c>
      <c r="CA116" s="14">
        <f>VLOOKUP($A116,[2]Data!$A$1:$AH$15000,30,0)</f>
        <v>26699</v>
      </c>
      <c r="CB116" s="14">
        <f>VLOOKUP($A116,[2]Data!$A$1:$AH$15000,29,0)</f>
        <v>46761</v>
      </c>
      <c r="CC116" s="14">
        <f t="shared" si="12"/>
        <v>284497</v>
      </c>
      <c r="CD116" s="52">
        <f>VLOOKUP($A116,[4]Data!$A$1:$R$15000,2,0)</f>
        <v>897625</v>
      </c>
      <c r="CE116" s="14">
        <f>VLOOKUP($A116,[3]Data!$A$1:$K$15000,3,0)*$A$2</f>
        <v>2492200</v>
      </c>
      <c r="CF116" s="14">
        <f>VLOOKUP($A116,[3]Data!$A$1:$K$15000,7,0)*$A$2</f>
        <v>0</v>
      </c>
      <c r="CG116" s="14">
        <f>VLOOKUP($A116,[3]Data!$A$1:$K$15000,8,0)*$A$2</f>
        <v>82900</v>
      </c>
      <c r="CH116" s="14">
        <f>VLOOKUP($A116,[3]Data!$A$1:$K$15000,2,0)*$A$2</f>
        <v>40200</v>
      </c>
      <c r="CJ116" s="14">
        <f>VLOOKUP($A116,[4]Data!$A$1:$R$15000,18,0)</f>
        <v>69097</v>
      </c>
      <c r="CK116" s="14">
        <f>VLOOKUP($A116,[4]Data!$A$1:$R$15000,3,0)</f>
        <v>269674</v>
      </c>
      <c r="CL116" s="14">
        <f>VLOOKUP($A116,[4]Data!$A$1:$R$15000,4,0)</f>
        <v>565</v>
      </c>
      <c r="CM116" s="14">
        <f>VLOOKUP($A116,[3]Data!$A$1:$K$15000,10,0)*$A$2</f>
        <v>255300</v>
      </c>
      <c r="CN116" s="52">
        <f>VLOOKUP($A116,[1]Data!$A$1:$AN$15000,34,0)</f>
        <v>122911</v>
      </c>
      <c r="CO116" s="52">
        <f>VLOOKUP($A116,[1]Data!$A$1:$AN$15000,35,0)</f>
        <v>510626</v>
      </c>
      <c r="CP116" s="52">
        <f>VLOOKUP($A116,[1]Data!$A$1:$AN$15000,36,0)</f>
        <v>587818</v>
      </c>
      <c r="CQ116" s="52">
        <f>VLOOKUP($A116,[1]Data!$A$1:$AN$15000,37,0)</f>
        <v>188041</v>
      </c>
      <c r="CR116" s="52">
        <f>VLOOKUP($A116,[1]Data!$A$1:$AN$15000,38,0)</f>
        <v>8840</v>
      </c>
      <c r="CS116" s="52">
        <f>VLOOKUP($A116,[1]Data!$A$1:$AN$15000,39,0)</f>
        <v>0</v>
      </c>
      <c r="CT116" s="52">
        <f>VLOOKUP($A116,[1]Data!$A$1:$AN$15000,40,0)</f>
        <v>208444</v>
      </c>
      <c r="CU116" s="52">
        <f>VLOOKUP($A116,[1]Data!$A$1:$BA$15000,41,0)</f>
        <v>4886</v>
      </c>
      <c r="CV116" s="52">
        <f>VLOOKUP($A116,[1]Data!$A$1:$BA$15000,42,0)</f>
        <v>21070</v>
      </c>
      <c r="CW116" s="52">
        <f>VLOOKUP($A116,[1]Data!$A$1:$BA$15000,43,0)</f>
        <v>48369</v>
      </c>
      <c r="CX116" s="52">
        <f>VLOOKUP($A116,[1]Data!$A$1:$BA$15000,44,0)</f>
        <v>24909</v>
      </c>
      <c r="CY116" s="52">
        <f>VLOOKUP($A116,[1]Data!$A$1:$BA$15000,45,0)</f>
        <v>52226</v>
      </c>
      <c r="CZ116" s="52">
        <f>VLOOKUP($A116,[1]Data!$A$1:$BA$15000,46,0)</f>
        <v>17205</v>
      </c>
      <c r="DA116" s="52">
        <f>VLOOKUP($A116,[1]Data!$A$1:$BA$15000,47,0)</f>
        <v>88363</v>
      </c>
      <c r="DB116" s="52">
        <f>VLOOKUP($A116,[1]Data!$A$1:$BA$15000,48,0)</f>
        <v>200029</v>
      </c>
      <c r="DC116" s="52">
        <f>VLOOKUP($A116,[1]Data!$A$1:$BA$15000,53,0)</f>
        <v>-51199</v>
      </c>
      <c r="DD116" s="52">
        <f>VLOOKUP($A116,[4]Data!$A$1:$Z$15000,20,0)</f>
        <v>20363</v>
      </c>
      <c r="DE116" s="52">
        <f>VLOOKUP($A116,[4]Data!$A$1:$Z$15000,25,0)</f>
        <v>721</v>
      </c>
      <c r="DF116" s="52">
        <f>VLOOKUP($A116,[4]Data!$A$1:$Z$15000,26,0)</f>
        <v>0</v>
      </c>
      <c r="DG116" s="52">
        <f>VLOOKUP($A116,[4]Data!$A$1:$Z$15000,21,0)</f>
        <v>0</v>
      </c>
      <c r="DH116" s="52">
        <f>VLOOKUP($A116,[4]Data!$A$1:$Z$15000,24,0)</f>
        <v>161216</v>
      </c>
      <c r="DI116" s="52">
        <f>VLOOKUP($A116,[7]Data!$A$1:$M$15000,4,0)</f>
        <v>515516</v>
      </c>
      <c r="DJ116" s="52">
        <f>VLOOKUP($A116,[7]Data!$A$1:$M$15000,12,0)</f>
        <v>29880</v>
      </c>
      <c r="DK116" s="52">
        <f>VLOOKUP($A116,[7]Data!$A$1:$M$15000,11,0)</f>
        <v>218777</v>
      </c>
      <c r="DL116" s="52">
        <f>VLOOKUP($A116,[7]Data!$A$1:$M$15000,5,0)</f>
        <v>137640</v>
      </c>
      <c r="DM116" s="52">
        <f>VLOOKUP($A116,[7]Data!$A$1:$M$15000,8,0)</f>
        <v>315857</v>
      </c>
      <c r="DN116" s="52">
        <f>VLOOKUP($A116,[7]Data!$A$1:$M$15000,6,0)</f>
        <v>6744</v>
      </c>
      <c r="DO116" s="52">
        <f>VLOOKUP($A116,[7]Data!$A$1:$M$15000,7,0)</f>
        <v>54562</v>
      </c>
      <c r="DP116" s="52">
        <f>VLOOKUP($A116,[7]Data!$A$1:$M$15000,9,0)</f>
        <v>10216</v>
      </c>
      <c r="DQ116" s="52">
        <f>VLOOKUP($A116,[7]Data!$A$1:$M$15000,3,0)</f>
        <v>0</v>
      </c>
      <c r="DR116" s="52">
        <f>VLOOKUP($A116,[7]Data!$A$1:$M$15000,10,0)</f>
        <v>194601</v>
      </c>
      <c r="DS116" s="52">
        <f>VLOOKUP($A116,[7]Data!$A$1:$M$15000,2,0)</f>
        <v>20826</v>
      </c>
      <c r="DT116" s="52">
        <f>VLOOKUP($A116,[7]Data!$A$1:$M$15000,13,0)</f>
        <v>0</v>
      </c>
      <c r="DU116" s="52">
        <f>VLOOKUP($A116,[8]data!$A$1:$M$15000,2,0)</f>
        <v>138921</v>
      </c>
      <c r="DV116" s="52">
        <f>VLOOKUP($A116,[8]data!$A$1:$M$15000,3,0)</f>
        <v>144925</v>
      </c>
      <c r="DW116" s="52">
        <f>VLOOKUP($A116,[8]data!$A$1:$M$15000,4,0)</f>
        <v>198531</v>
      </c>
      <c r="DX116" s="52">
        <f>VLOOKUP($A116,[8]data!$A$1:$M$15000,5,0)</f>
        <v>13992</v>
      </c>
      <c r="DY116" s="52">
        <f>VLOOKUP($A116,[8]data!$A$1:$M$15000,6,0)</f>
        <v>103085</v>
      </c>
      <c r="DZ116" s="52">
        <f>VLOOKUP($A116,[8]data!$A$1:$M$15000,7,0)</f>
        <v>128146</v>
      </c>
      <c r="EA116" s="52">
        <f>VLOOKUP($A116,[8]data!$A$1:$M$15000,8,0)</f>
        <v>61071</v>
      </c>
      <c r="EB116" s="52">
        <f>VLOOKUP($A116,[8]data!$A$1:$M$15000,9,0)</f>
        <v>421017</v>
      </c>
      <c r="EC116" s="52">
        <f>VLOOKUP($A116,[8]data!$A$1:$M$15000,10,0)</f>
        <v>0</v>
      </c>
      <c r="ED116" s="52">
        <f>VLOOKUP($A116,[8]data!$A$1:$Q$15000,11,0)</f>
        <v>6341</v>
      </c>
      <c r="EE116" s="52">
        <f>VLOOKUP($A116,[8]data!$A$1:$Q$15000,12,0)</f>
        <v>286586</v>
      </c>
      <c r="EF116" s="52">
        <f>VLOOKUP($A116,[8]data!$A$1:$Q$15000,13,0)</f>
        <v>140000</v>
      </c>
      <c r="EG116" s="52">
        <f>VLOOKUP($A116,[8]data!$A$1:$Q$15000,14,0)</f>
        <v>23700</v>
      </c>
      <c r="EH116" s="52">
        <f>VLOOKUP($A116,[8]data!$A$1:$Q$15000,15,0)</f>
        <v>107000</v>
      </c>
      <c r="EI116" s="52">
        <f>VLOOKUP($A116,[8]data!$A$1:$Q$15000,17,0)</f>
        <v>34167</v>
      </c>
      <c r="EJ116" s="52">
        <f>VLOOKUP($A116,[8]data!$A$1:$Q$15000,16,0)</f>
        <v>78115</v>
      </c>
      <c r="EK116" s="52">
        <f>VLOOKUP($A116,[9]data!$A$1:$Q$15000,3,0)</f>
        <v>270000</v>
      </c>
      <c r="EL116" s="52">
        <f>VLOOKUP($A116,[9]data!$A$1:$Q$15000,4,0)</f>
        <v>51000</v>
      </c>
      <c r="EM116" s="52">
        <f>VLOOKUP($A116,[9]data!$A$1:$Q$15000,2,0)</f>
        <v>30000</v>
      </c>
      <c r="EN116" s="52">
        <f>VLOOKUP($A116,[9]data!$A$1:$Q$15000,11,0)</f>
        <v>133000</v>
      </c>
      <c r="EO116" s="52">
        <f>VLOOKUP($A116,[9]data!$A$1:$Q$15000,12,0)</f>
        <v>23000</v>
      </c>
      <c r="ES116" s="52">
        <f>VLOOKUP($A116,[9]data!$A$1:$Q$15000,14,0)</f>
        <v>69000</v>
      </c>
      <c r="ET116" s="52">
        <f>VLOOKUP($A116,[9]data!$A$1:$Q$15000,13,0)</f>
        <v>8000</v>
      </c>
      <c r="EU116" s="89">
        <f>VLOOKUP($A116,[4]Data!$A$1:$I$15000,8,0)</f>
        <v>122692</v>
      </c>
      <c r="EV116" s="1">
        <f>VLOOKUP($A116,[1]Data!$A$1:$BG$15000,59,0)</f>
        <v>0</v>
      </c>
      <c r="EX116" s="52">
        <f>+[1]Data!$E$97</f>
        <v>621767</v>
      </c>
    </row>
    <row r="117" spans="1:154">
      <c r="A117" s="20">
        <v>36578</v>
      </c>
      <c r="B117" s="14">
        <f>VLOOKUP($A117,[1]Data!$A$1:$AG$15000,9,0)</f>
        <v>218412</v>
      </c>
      <c r="C117" s="14">
        <f>VLOOKUP($A117,[1]Data!$A$1:$AG$15000,10,0)</f>
        <v>296312</v>
      </c>
      <c r="D117" s="14">
        <f>VLOOKUP($A117,[1]Data!$A$1:$AG$15000,11,0)</f>
        <v>704643</v>
      </c>
      <c r="E117" s="14">
        <f>VLOOKUP($A117,[1]Data!$A$1:$AG$15000,12,0)</f>
        <v>539462</v>
      </c>
      <c r="F117" s="14">
        <f>VLOOKUP($A117,[2]Data!$A$1:$AF$15000,4,0)</f>
        <v>692977</v>
      </c>
      <c r="G117" s="14">
        <f>VLOOKUP($A117,[2]Data!$A$1:$AF$15000,2,0)</f>
        <v>30000</v>
      </c>
      <c r="H117" s="14">
        <f>VLOOKUP($A117,[2]Data!$A$1:$AF$15000,3,0)</f>
        <v>174858</v>
      </c>
      <c r="I117" s="14">
        <f>VLOOKUP($A117,[2]Data!$A$1:$AF$15000,6,0)</f>
        <v>11976</v>
      </c>
      <c r="J117" s="14">
        <f>VLOOKUP($A117,[3]Data!$A$1:$K$15000,4,0)*$A$2</f>
        <v>1721100</v>
      </c>
      <c r="K117" s="14">
        <f>VLOOKUP($A117,[3]Data!$A$1:$K$15000,6,0)*$A$2</f>
        <v>97600</v>
      </c>
      <c r="R117" s="14">
        <f>VLOOKUP($A117,[1]Data!$A$1:$AH$15000,4,0)</f>
        <v>2689647</v>
      </c>
      <c r="T117" s="14">
        <f>VLOOKUP($A117,[2]Data!$A$1:$AH$15000,34,0)</f>
        <v>669613</v>
      </c>
      <c r="V117" s="14">
        <f>VLOOKUP($A117,[2]Data!$A$1:$AH$15000,8,0)</f>
        <v>54246</v>
      </c>
      <c r="W117" s="14">
        <f>VLOOKUP($A117,[4]Data!$A$1:$AH$15000,19,0)</f>
        <v>52287</v>
      </c>
      <c r="X117" s="14">
        <f>VLOOKUP($A117,[2]Data!$A$1:$AH$15000,17,0)</f>
        <v>142289</v>
      </c>
      <c r="Y117" s="14">
        <f>VLOOKUP($A117,[1]Data!$A$1:$AH$15000,17,0)</f>
        <v>355500</v>
      </c>
      <c r="Z117" s="14">
        <f>VLOOKUP($A117,[2]Data!$A$1:$AH$15000,11,0)</f>
        <v>275894</v>
      </c>
      <c r="AA117" s="14">
        <f>VLOOKUP($A117,[1]Data!$A$1:$AH$15000,21,0)</f>
        <v>334243</v>
      </c>
      <c r="AB117" s="14">
        <f>VLOOKUP($A117,[2]Data!$A$1:$AH$15000,15,0)</f>
        <v>74612</v>
      </c>
      <c r="AC117" s="14">
        <f>VLOOKUP($A117,[1]Data!$A$1:$AH$15000,18,0)</f>
        <v>139264</v>
      </c>
      <c r="AD117" s="14">
        <f>VLOOKUP($A117,[2]Data!$A$1:$AH$15000,18,0)</f>
        <v>75169</v>
      </c>
      <c r="AE117" s="14">
        <f>VLOOKUP($A117,[1]Data!$A$1:$AH$15000,19,0)</f>
        <v>5314</v>
      </c>
      <c r="AF117" s="14">
        <f>VLOOKUP($A117,[2]Data!$A$1:$AH$15000,16,0)</f>
        <v>129922</v>
      </c>
      <c r="AG117" s="14">
        <f>VLOOKUP($A117,[1]Data!$A$1:$AH$15000,20,0)</f>
        <v>4058</v>
      </c>
      <c r="AH117" s="14">
        <f>VLOOKUP($A117,[2]Data!$A$1:$AH$15000,9,0)</f>
        <v>183690</v>
      </c>
      <c r="AI117" s="14">
        <f>VLOOKUP($A117,[1]Data!$A$1:$AH$15000,22,0)</f>
        <v>331804</v>
      </c>
      <c r="AJ117" s="14">
        <f>VLOOKUP($A117,[2]Data!$A$1:$AH$15000,10,0)</f>
        <v>75624</v>
      </c>
      <c r="AK117" s="14">
        <f>VLOOKUP($A117,[1]Data!$A$1:$AH$15000,23,0)</f>
        <v>73470</v>
      </c>
      <c r="AL117" s="14">
        <f>VLOOKUP($A117,[1]Data!$A$1:$AH$15000,24,0)</f>
        <v>914649</v>
      </c>
      <c r="AM117" s="14">
        <f>VLOOKUP($A117,[4]Data!$A$1:$R$15000,9,0)</f>
        <v>124325</v>
      </c>
      <c r="BA117" s="14">
        <f>VLOOKUP($A117,[1]Data!$A$1:$AH$15000,2,0)</f>
        <v>256266</v>
      </c>
      <c r="BC117" s="14">
        <f>VLOOKUP($A117,[2]Data!$A$1:$AH$15000,20,0)</f>
        <v>0</v>
      </c>
      <c r="BD117" s="14">
        <f>VLOOKUP($A117,[2]Data!$A$1:$AH$15000,21,0)</f>
        <v>30521</v>
      </c>
      <c r="BE117" s="14">
        <f>VLOOKUP($A117,[2]Data!$A$1:$AH$15000,22,0)</f>
        <v>0</v>
      </c>
      <c r="BF117" s="14">
        <f>VLOOKUP($A117,[2]Data!$A$1:$AH$15000,19,0)</f>
        <v>1867</v>
      </c>
      <c r="BG117" s="14">
        <f t="shared" si="10"/>
        <v>32388</v>
      </c>
      <c r="BH117" s="14">
        <f>VLOOKUP($A117,[1]Data!$A$1:$AH$15000,3,0)</f>
        <v>287310</v>
      </c>
      <c r="BI117" s="14">
        <f>VLOOKUP($A117,[1]Data!$A$1:$AH$15000,7,0)</f>
        <v>714117</v>
      </c>
      <c r="BJ117" s="14">
        <f>VLOOKUP($A117,[1]Data!$A$1:$AH$15000,8,0)</f>
        <v>77210</v>
      </c>
      <c r="BR117" s="14">
        <f>VLOOKUP($A117,[1]Data!$A$1:$AH$15000,13,0)</f>
        <v>126191</v>
      </c>
      <c r="BS117" s="14">
        <f>VLOOKUP($A117,[1]Data!$A$1:$AH$15000,14,0)</f>
        <v>164591</v>
      </c>
      <c r="BT117" s="14">
        <f>VLOOKUP($A117,[1]Data!$A$1:$AH$15000,15,0)</f>
        <v>122150</v>
      </c>
      <c r="BU117" s="14">
        <f>VLOOKUP($A117,[1]Data!$A$1:$AH$15000,16,0)</f>
        <v>103284</v>
      </c>
      <c r="BV117" s="14">
        <f t="shared" si="11"/>
        <v>516216</v>
      </c>
      <c r="BW117" s="14">
        <v>90816</v>
      </c>
      <c r="BX117" s="14">
        <f>VLOOKUP($A117,[2]Data!$A$1:$AH$15000,28,0)</f>
        <v>44556</v>
      </c>
      <c r="BY117" s="14">
        <f>VLOOKUP($A117,[2]Data!$A$1:$AH$15000,24,0)</f>
        <v>36512</v>
      </c>
      <c r="BZ117" s="14">
        <f>VLOOKUP($A117,[2]Data!$A$1:$AH$15000,25,0)</f>
        <v>15735</v>
      </c>
      <c r="CA117" s="14">
        <f>VLOOKUP($A117,[2]Data!$A$1:$AH$15000,30,0)</f>
        <v>26699</v>
      </c>
      <c r="CB117" s="14">
        <f>VLOOKUP($A117,[2]Data!$A$1:$AH$15000,29,0)</f>
        <v>46761</v>
      </c>
      <c r="CC117" s="14">
        <f t="shared" si="12"/>
        <v>261079</v>
      </c>
      <c r="CD117" s="52">
        <f>VLOOKUP($A117,[4]Data!$A$1:$R$15000,2,0)</f>
        <v>905451</v>
      </c>
      <c r="CE117" s="14">
        <f>VLOOKUP($A117,[3]Data!$A$1:$K$15000,3,0)*$A$2</f>
        <v>2492200</v>
      </c>
      <c r="CF117" s="14">
        <f>VLOOKUP($A117,[3]Data!$A$1:$K$15000,7,0)*$A$2</f>
        <v>0</v>
      </c>
      <c r="CG117" s="14">
        <f>VLOOKUP($A117,[3]Data!$A$1:$K$15000,8,0)*$A$2</f>
        <v>82900</v>
      </c>
      <c r="CH117" s="14">
        <f>VLOOKUP($A117,[3]Data!$A$1:$K$15000,2,0)*$A$2</f>
        <v>40200</v>
      </c>
      <c r="CJ117" s="14">
        <f>VLOOKUP($A117,[4]Data!$A$1:$R$15000,18,0)</f>
        <v>64138</v>
      </c>
      <c r="CK117" s="14">
        <f>VLOOKUP($A117,[4]Data!$A$1:$R$15000,3,0)</f>
        <v>265422</v>
      </c>
      <c r="CL117" s="14">
        <f>VLOOKUP($A117,[4]Data!$A$1:$R$15000,4,0)</f>
        <v>2056</v>
      </c>
      <c r="CM117" s="14">
        <f>VLOOKUP($A117,[3]Data!$A$1:$K$15000,10,0)*$A$2</f>
        <v>255300</v>
      </c>
      <c r="CN117" s="52">
        <f>VLOOKUP($A117,[1]Data!$A$1:$AN$15000,34,0)</f>
        <v>122911</v>
      </c>
      <c r="CO117" s="52">
        <f>VLOOKUP($A117,[1]Data!$A$1:$AN$15000,35,0)</f>
        <v>527493</v>
      </c>
      <c r="CP117" s="52">
        <f>VLOOKUP($A117,[1]Data!$A$1:$AN$15000,36,0)</f>
        <v>562137</v>
      </c>
      <c r="CQ117" s="52">
        <f>VLOOKUP($A117,[1]Data!$A$1:$AN$15000,37,0)</f>
        <v>196101</v>
      </c>
      <c r="CR117" s="52">
        <f>VLOOKUP($A117,[1]Data!$A$1:$AN$15000,38,0)</f>
        <v>8840</v>
      </c>
      <c r="CS117" s="52">
        <f>VLOOKUP($A117,[1]Data!$A$1:$AN$15000,39,0)</f>
        <v>0</v>
      </c>
      <c r="CT117" s="52">
        <f>VLOOKUP($A117,[1]Data!$A$1:$AN$15000,40,0)</f>
        <v>207980</v>
      </c>
      <c r="CU117" s="52">
        <f>VLOOKUP($A117,[1]Data!$A$1:$BA$15000,41,0)</f>
        <v>14954</v>
      </c>
      <c r="CV117" s="52">
        <f>VLOOKUP($A117,[1]Data!$A$1:$BA$15000,42,0)</f>
        <v>0</v>
      </c>
      <c r="CW117" s="52">
        <f>VLOOKUP($A117,[1]Data!$A$1:$BA$15000,43,0)</f>
        <v>17846</v>
      </c>
      <c r="CX117" s="52">
        <f>VLOOKUP($A117,[1]Data!$A$1:$BA$15000,44,0)</f>
        <v>25241</v>
      </c>
      <c r="CY117" s="52">
        <f>VLOOKUP($A117,[1]Data!$A$1:$BA$15000,45,0)</f>
        <v>52278</v>
      </c>
      <c r="CZ117" s="52">
        <f>VLOOKUP($A117,[1]Data!$A$1:$BA$15000,46,0)</f>
        <v>17205</v>
      </c>
      <c r="DA117" s="52">
        <f>VLOOKUP($A117,[1]Data!$A$1:$BA$15000,47,0)</f>
        <v>88363</v>
      </c>
      <c r="DB117" s="52">
        <f>VLOOKUP($A117,[1]Data!$A$1:$BA$15000,48,0)</f>
        <v>192164</v>
      </c>
      <c r="DC117" s="52">
        <f>VLOOKUP($A117,[1]Data!$A$1:$BA$15000,53,0)</f>
        <v>-39215</v>
      </c>
      <c r="DD117" s="52">
        <f>VLOOKUP($A117,[4]Data!$A$1:$Z$15000,20,0)</f>
        <v>20363</v>
      </c>
      <c r="DE117" s="52">
        <f>VLOOKUP($A117,[4]Data!$A$1:$Z$15000,25,0)</f>
        <v>721</v>
      </c>
      <c r="DF117" s="52">
        <f>VLOOKUP($A117,[4]Data!$A$1:$Z$15000,26,0)</f>
        <v>0</v>
      </c>
      <c r="DG117" s="52">
        <f>VLOOKUP($A117,[4]Data!$A$1:$Z$15000,21,0)</f>
        <v>0</v>
      </c>
      <c r="DH117" s="52">
        <f>VLOOKUP($A117,[4]Data!$A$1:$Z$15000,24,0)</f>
        <v>155527</v>
      </c>
      <c r="DI117" s="52">
        <f>VLOOKUP($A117,[7]Data!$A$1:$M$15000,4,0)</f>
        <v>455262</v>
      </c>
      <c r="DJ117" s="52">
        <f>VLOOKUP($A117,[7]Data!$A$1:$M$15000,12,0)</f>
        <v>29791</v>
      </c>
      <c r="DK117" s="52">
        <f>VLOOKUP($A117,[7]Data!$A$1:$M$15000,11,0)</f>
        <v>211260</v>
      </c>
      <c r="DL117" s="52">
        <f>VLOOKUP($A117,[7]Data!$A$1:$M$15000,5,0)</f>
        <v>137640</v>
      </c>
      <c r="DM117" s="52">
        <f>VLOOKUP($A117,[7]Data!$A$1:$M$15000,8,0)</f>
        <v>216347</v>
      </c>
      <c r="DN117" s="52">
        <f>VLOOKUP($A117,[7]Data!$A$1:$M$15000,6,0)</f>
        <v>6750</v>
      </c>
      <c r="DO117" s="52">
        <f>VLOOKUP($A117,[7]Data!$A$1:$M$15000,7,0)</f>
        <v>54562</v>
      </c>
      <c r="DP117" s="52">
        <f>VLOOKUP($A117,[7]Data!$A$1:$M$15000,9,0)</f>
        <v>10216</v>
      </c>
      <c r="DQ117" s="52">
        <f>VLOOKUP($A117,[7]Data!$A$1:$M$15000,3,0)</f>
        <v>0</v>
      </c>
      <c r="DR117" s="52">
        <f>VLOOKUP($A117,[7]Data!$A$1:$M$15000,10,0)</f>
        <v>194789</v>
      </c>
      <c r="DS117" s="52">
        <f>VLOOKUP($A117,[7]Data!$A$1:$M$15000,2,0)</f>
        <v>20846</v>
      </c>
      <c r="DT117" s="52">
        <f>VLOOKUP($A117,[7]Data!$A$1:$M$15000,13,0)</f>
        <v>0</v>
      </c>
      <c r="DU117" s="52">
        <f>VLOOKUP($A117,[8]data!$A$1:$M$15000,2,0)</f>
        <v>138921</v>
      </c>
      <c r="DV117" s="52">
        <f>VLOOKUP($A117,[8]data!$A$1:$M$15000,3,0)</f>
        <v>144925</v>
      </c>
      <c r="DW117" s="52">
        <f>VLOOKUP($A117,[8]data!$A$1:$M$15000,4,0)</f>
        <v>198531</v>
      </c>
      <c r="DX117" s="52">
        <f>VLOOKUP($A117,[8]data!$A$1:$M$15000,5,0)</f>
        <v>13992</v>
      </c>
      <c r="DY117" s="52">
        <f>VLOOKUP($A117,[8]data!$A$1:$M$15000,6,0)</f>
        <v>103085</v>
      </c>
      <c r="DZ117" s="52">
        <f>VLOOKUP($A117,[8]data!$A$1:$M$15000,7,0)</f>
        <v>128146</v>
      </c>
      <c r="EA117" s="52">
        <f>VLOOKUP($A117,[8]data!$A$1:$M$15000,8,0)</f>
        <v>61338</v>
      </c>
      <c r="EB117" s="52">
        <f>VLOOKUP($A117,[8]data!$A$1:$M$15000,9,0)</f>
        <v>419058</v>
      </c>
      <c r="EC117" s="52">
        <f>VLOOKUP($A117,[8]data!$A$1:$M$15000,10,0)</f>
        <v>0</v>
      </c>
      <c r="ED117" s="52">
        <f>VLOOKUP($A117,[8]data!$A$1:$Q$15000,11,0)</f>
        <v>6341</v>
      </c>
      <c r="EE117" s="52">
        <f>VLOOKUP($A117,[8]data!$A$1:$Q$15000,12,0)</f>
        <v>286586</v>
      </c>
      <c r="EF117" s="52">
        <f>VLOOKUP($A117,[8]data!$A$1:$Q$15000,13,0)</f>
        <v>140000</v>
      </c>
      <c r="EG117" s="52">
        <f>VLOOKUP($A117,[8]data!$A$1:$Q$15000,14,0)</f>
        <v>23700</v>
      </c>
      <c r="EH117" s="52">
        <f>VLOOKUP($A117,[8]data!$A$1:$Q$15000,15,0)</f>
        <v>107000</v>
      </c>
      <c r="EI117" s="52">
        <f>VLOOKUP($A117,[8]data!$A$1:$Q$15000,17,0)</f>
        <v>31367</v>
      </c>
      <c r="EJ117" s="52">
        <f>VLOOKUP($A117,[8]data!$A$1:$Q$15000,16,0)</f>
        <v>15172</v>
      </c>
      <c r="EK117" s="52">
        <f>VLOOKUP($A117,[9]data!$A$1:$Q$15000,3,0)</f>
        <v>270000</v>
      </c>
      <c r="EL117" s="52">
        <f>VLOOKUP($A117,[9]data!$A$1:$Q$15000,4,0)</f>
        <v>55000</v>
      </c>
      <c r="EM117" s="52">
        <f>VLOOKUP($A117,[9]data!$A$1:$Q$15000,2,0)</f>
        <v>30000</v>
      </c>
      <c r="EN117" s="52">
        <f>VLOOKUP($A117,[9]data!$A$1:$Q$15000,11,0)</f>
        <v>135000</v>
      </c>
      <c r="EO117" s="52">
        <f>VLOOKUP($A117,[9]data!$A$1:$Q$15000,12,0)</f>
        <v>19000</v>
      </c>
      <c r="ES117" s="52">
        <f>VLOOKUP($A117,[9]data!$A$1:$Q$15000,14,0)</f>
        <v>66000</v>
      </c>
      <c r="ET117" s="52">
        <f>VLOOKUP($A117,[9]data!$A$1:$Q$15000,13,0)</f>
        <v>8000</v>
      </c>
      <c r="EU117" s="89">
        <f>VLOOKUP($A117,[4]Data!$A$1:$I$15000,8,0)</f>
        <v>119463</v>
      </c>
      <c r="EV117" s="1">
        <f>VLOOKUP($A117,[1]Data!$A$1:$BG$15000,59,0)</f>
        <v>0</v>
      </c>
      <c r="EX117" s="52">
        <f>+[1]Data!$E$97</f>
        <v>621767</v>
      </c>
    </row>
    <row r="118" spans="1:154">
      <c r="A118" s="20">
        <v>36579</v>
      </c>
    </row>
    <row r="119" spans="1:154">
      <c r="A119" s="20">
        <v>36580</v>
      </c>
    </row>
    <row r="120" spans="1:154">
      <c r="A120" s="20">
        <v>36581</v>
      </c>
    </row>
    <row r="121" spans="1:154">
      <c r="A121" s="20">
        <v>36582</v>
      </c>
    </row>
    <row r="122" spans="1:154">
      <c r="A122" s="20">
        <v>36583</v>
      </c>
    </row>
    <row r="123" spans="1:154">
      <c r="A123" s="20">
        <v>36584</v>
      </c>
    </row>
    <row r="124" spans="1:154">
      <c r="A124" s="20">
        <v>36585</v>
      </c>
    </row>
    <row r="125" spans="1:154">
      <c r="A125" s="20">
        <v>36586</v>
      </c>
    </row>
    <row r="126" spans="1:154">
      <c r="A126" s="20">
        <v>36587</v>
      </c>
    </row>
    <row r="127" spans="1:154">
      <c r="A127" s="20">
        <v>36588</v>
      </c>
    </row>
    <row r="128" spans="1:154">
      <c r="A128" s="20">
        <v>36589</v>
      </c>
    </row>
    <row r="129" spans="1:1">
      <c r="A129" s="20">
        <v>36590</v>
      </c>
    </row>
    <row r="130" spans="1:1">
      <c r="A130" s="20">
        <v>36591</v>
      </c>
    </row>
    <row r="131" spans="1:1">
      <c r="A131" s="20">
        <v>36592</v>
      </c>
    </row>
    <row r="132" spans="1:1">
      <c r="A132" s="20">
        <v>36593</v>
      </c>
    </row>
    <row r="133" spans="1:1">
      <c r="A133" s="20">
        <v>36594</v>
      </c>
    </row>
    <row r="134" spans="1:1">
      <c r="A134" s="20">
        <v>36595</v>
      </c>
    </row>
    <row r="135" spans="1:1">
      <c r="A135" s="20">
        <v>36596</v>
      </c>
    </row>
    <row r="136" spans="1:1">
      <c r="A136" s="20">
        <v>36597</v>
      </c>
    </row>
    <row r="137" spans="1:1">
      <c r="A137" s="20">
        <v>36598</v>
      </c>
    </row>
    <row r="138" spans="1:1">
      <c r="A138" s="20">
        <v>36599</v>
      </c>
    </row>
    <row r="139" spans="1:1">
      <c r="A139" s="20">
        <v>36600</v>
      </c>
    </row>
    <row r="140" spans="1:1">
      <c r="A140" s="20">
        <v>36601</v>
      </c>
    </row>
    <row r="141" spans="1:1">
      <c r="A141" s="20">
        <v>36602</v>
      </c>
    </row>
    <row r="142" spans="1:1">
      <c r="A142" s="20">
        <v>36603</v>
      </c>
    </row>
    <row r="143" spans="1:1">
      <c r="A143" s="20">
        <v>36604</v>
      </c>
    </row>
    <row r="144" spans="1:1">
      <c r="A144" s="20">
        <v>36605</v>
      </c>
    </row>
    <row r="145" spans="1:1">
      <c r="A145" s="20">
        <v>36606</v>
      </c>
    </row>
    <row r="146" spans="1:1">
      <c r="A146" s="20">
        <v>36607</v>
      </c>
    </row>
    <row r="147" spans="1:1">
      <c r="A147" s="20">
        <v>36608</v>
      </c>
    </row>
    <row r="148" spans="1:1">
      <c r="A148" s="20">
        <v>36609</v>
      </c>
    </row>
    <row r="149" spans="1:1">
      <c r="A149" s="20">
        <v>36610</v>
      </c>
    </row>
    <row r="150" spans="1:1">
      <c r="A150" s="20">
        <v>36611</v>
      </c>
    </row>
    <row r="151" spans="1:1">
      <c r="A151" s="20">
        <v>36612</v>
      </c>
    </row>
    <row r="152" spans="1:1">
      <c r="A152" s="20">
        <v>36613</v>
      </c>
    </row>
    <row r="153" spans="1:1">
      <c r="A153" s="20">
        <v>36614</v>
      </c>
    </row>
    <row r="154" spans="1:1">
      <c r="A154" s="20">
        <v>36615</v>
      </c>
    </row>
    <row r="155" spans="1:1">
      <c r="A155" s="20">
        <v>36616</v>
      </c>
    </row>
    <row r="156" spans="1:1">
      <c r="A156" s="20">
        <v>36617</v>
      </c>
    </row>
    <row r="157" spans="1:1">
      <c r="A157" s="20">
        <v>36618</v>
      </c>
    </row>
    <row r="158" spans="1:1">
      <c r="A158" s="20">
        <v>36619</v>
      </c>
    </row>
    <row r="159" spans="1:1">
      <c r="A159" s="20">
        <v>36620</v>
      </c>
    </row>
    <row r="160" spans="1:1">
      <c r="A160" s="20">
        <v>36621</v>
      </c>
    </row>
    <row r="161" spans="1:1">
      <c r="A161" s="20">
        <v>36622</v>
      </c>
    </row>
    <row r="162" spans="1:1">
      <c r="A162" s="20">
        <v>36623</v>
      </c>
    </row>
    <row r="163" spans="1:1">
      <c r="A163" s="20">
        <v>36624</v>
      </c>
    </row>
    <row r="164" spans="1:1">
      <c r="A164" s="20">
        <v>36625</v>
      </c>
    </row>
    <row r="165" spans="1:1">
      <c r="A165" s="20">
        <v>36626</v>
      </c>
    </row>
    <row r="166" spans="1:1">
      <c r="A166" s="20">
        <v>36627</v>
      </c>
    </row>
    <row r="167" spans="1:1">
      <c r="A167" s="20">
        <v>36628</v>
      </c>
    </row>
    <row r="168" spans="1:1">
      <c r="A168" s="20">
        <v>36629</v>
      </c>
    </row>
    <row r="169" spans="1:1">
      <c r="A169" s="20">
        <v>36630</v>
      </c>
    </row>
    <row r="170" spans="1:1">
      <c r="A170" s="20">
        <v>36631</v>
      </c>
    </row>
    <row r="171" spans="1:1">
      <c r="A171" s="20">
        <v>36632</v>
      </c>
    </row>
    <row r="172" spans="1:1">
      <c r="A172" s="20">
        <v>36633</v>
      </c>
    </row>
    <row r="173" spans="1:1">
      <c r="A173" s="20">
        <v>36634</v>
      </c>
    </row>
    <row r="174" spans="1:1">
      <c r="A174" s="20">
        <v>36635</v>
      </c>
    </row>
    <row r="175" spans="1:1">
      <c r="A175" s="20">
        <v>36636</v>
      </c>
    </row>
    <row r="176" spans="1:1">
      <c r="A176" s="20">
        <v>36637</v>
      </c>
    </row>
    <row r="177" spans="1:1">
      <c r="A177" s="20">
        <v>36638</v>
      </c>
    </row>
    <row r="178" spans="1:1">
      <c r="A178" s="20">
        <v>36639</v>
      </c>
    </row>
    <row r="179" spans="1:1">
      <c r="A179" s="20">
        <v>36640</v>
      </c>
    </row>
    <row r="180" spans="1:1">
      <c r="A180" s="20">
        <v>36641</v>
      </c>
    </row>
    <row r="181" spans="1:1">
      <c r="A181" s="20">
        <v>36642</v>
      </c>
    </row>
    <row r="182" spans="1:1">
      <c r="A182" s="20">
        <v>36643</v>
      </c>
    </row>
    <row r="183" spans="1:1">
      <c r="A183" s="20">
        <v>36644</v>
      </c>
    </row>
    <row r="184" spans="1:1">
      <c r="A184" s="20">
        <v>36645</v>
      </c>
    </row>
    <row r="185" spans="1:1">
      <c r="A185" s="20">
        <v>36646</v>
      </c>
    </row>
    <row r="186" spans="1:1">
      <c r="A186" s="20">
        <v>36647</v>
      </c>
    </row>
    <row r="187" spans="1:1">
      <c r="A187" s="20">
        <v>36648</v>
      </c>
    </row>
    <row r="188" spans="1:1">
      <c r="A188" s="20">
        <v>36649</v>
      </c>
    </row>
    <row r="189" spans="1:1">
      <c r="A189" s="20">
        <v>36650</v>
      </c>
    </row>
    <row r="190" spans="1:1">
      <c r="A190" s="20">
        <v>36651</v>
      </c>
    </row>
    <row r="191" spans="1:1">
      <c r="A191" s="20">
        <v>36652</v>
      </c>
    </row>
    <row r="192" spans="1:1">
      <c r="A192" s="20">
        <v>36653</v>
      </c>
    </row>
    <row r="193" spans="1:1">
      <c r="A193" s="20">
        <v>36654</v>
      </c>
    </row>
    <row r="194" spans="1:1">
      <c r="A194" s="20">
        <v>36655</v>
      </c>
    </row>
    <row r="195" spans="1:1">
      <c r="A195" s="20">
        <v>36656</v>
      </c>
    </row>
    <row r="196" spans="1:1">
      <c r="A196" s="20">
        <v>36657</v>
      </c>
    </row>
    <row r="197" spans="1:1">
      <c r="A197" s="20">
        <v>36658</v>
      </c>
    </row>
    <row r="198" spans="1:1">
      <c r="A198" s="20">
        <v>36659</v>
      </c>
    </row>
    <row r="199" spans="1:1">
      <c r="A199" s="20">
        <v>36660</v>
      </c>
    </row>
    <row r="200" spans="1:1">
      <c r="A200" s="20">
        <v>36661</v>
      </c>
    </row>
    <row r="201" spans="1:1">
      <c r="A201" s="20">
        <v>36662</v>
      </c>
    </row>
    <row r="202" spans="1:1">
      <c r="A202" s="20">
        <v>36663</v>
      </c>
    </row>
    <row r="203" spans="1:1">
      <c r="A203" s="20">
        <v>36664</v>
      </c>
    </row>
    <row r="204" spans="1:1">
      <c r="A204" s="20">
        <v>36665</v>
      </c>
    </row>
    <row r="205" spans="1:1">
      <c r="A205" s="20">
        <v>36666</v>
      </c>
    </row>
    <row r="206" spans="1:1">
      <c r="A206" s="20">
        <v>36667</v>
      </c>
    </row>
    <row r="207" spans="1:1">
      <c r="A207" s="20">
        <v>36668</v>
      </c>
    </row>
    <row r="208" spans="1:1">
      <c r="A208" s="20">
        <v>36669</v>
      </c>
    </row>
    <row r="209" spans="1:1">
      <c r="A209" s="20">
        <v>36670</v>
      </c>
    </row>
    <row r="210" spans="1:1">
      <c r="A210" s="20">
        <v>36671</v>
      </c>
    </row>
    <row r="211" spans="1:1">
      <c r="A211" s="20">
        <v>36672</v>
      </c>
    </row>
    <row r="212" spans="1:1">
      <c r="A212" s="20">
        <v>36673</v>
      </c>
    </row>
    <row r="213" spans="1:1">
      <c r="A213" s="20">
        <v>36674</v>
      </c>
    </row>
    <row r="214" spans="1:1">
      <c r="A214" s="20">
        <v>36675</v>
      </c>
    </row>
    <row r="215" spans="1:1">
      <c r="A215" s="20">
        <v>36676</v>
      </c>
    </row>
    <row r="216" spans="1:1">
      <c r="A216" s="20">
        <v>36677</v>
      </c>
    </row>
    <row r="217" spans="1:1">
      <c r="A217" s="20">
        <v>36678</v>
      </c>
    </row>
    <row r="218" spans="1:1">
      <c r="A218" s="20">
        <v>36679</v>
      </c>
    </row>
    <row r="219" spans="1:1">
      <c r="A219" s="20">
        <v>36680</v>
      </c>
    </row>
    <row r="220" spans="1:1">
      <c r="A220" s="20">
        <v>36681</v>
      </c>
    </row>
    <row r="221" spans="1:1">
      <c r="A221" s="20">
        <v>36682</v>
      </c>
    </row>
    <row r="222" spans="1:1">
      <c r="A222" s="20">
        <v>36683</v>
      </c>
    </row>
    <row r="223" spans="1:1">
      <c r="A223" s="20">
        <v>36684</v>
      </c>
    </row>
    <row r="224" spans="1:1">
      <c r="A224" s="20">
        <v>36685</v>
      </c>
    </row>
    <row r="225" spans="1:1">
      <c r="A225" s="20">
        <v>36686</v>
      </c>
    </row>
    <row r="226" spans="1:1">
      <c r="A226" s="20">
        <v>36687</v>
      </c>
    </row>
    <row r="227" spans="1:1">
      <c r="A227" s="20">
        <v>36688</v>
      </c>
    </row>
    <row r="228" spans="1:1">
      <c r="A228" s="20">
        <v>36689</v>
      </c>
    </row>
    <row r="229" spans="1:1">
      <c r="A229" s="20">
        <v>36690</v>
      </c>
    </row>
    <row r="230" spans="1:1">
      <c r="A230" s="20">
        <v>36691</v>
      </c>
    </row>
    <row r="231" spans="1:1">
      <c r="A231" s="20">
        <v>36692</v>
      </c>
    </row>
    <row r="232" spans="1:1">
      <c r="A232" s="20">
        <v>36693</v>
      </c>
    </row>
    <row r="233" spans="1:1">
      <c r="A233" s="20">
        <v>36694</v>
      </c>
    </row>
    <row r="234" spans="1:1">
      <c r="A234" s="20">
        <v>36695</v>
      </c>
    </row>
    <row r="235" spans="1:1">
      <c r="A235" s="20">
        <v>36696</v>
      </c>
    </row>
    <row r="236" spans="1:1">
      <c r="A236" s="20">
        <v>36697</v>
      </c>
    </row>
    <row r="237" spans="1:1">
      <c r="A237" s="20">
        <v>36698</v>
      </c>
    </row>
    <row r="238" spans="1:1">
      <c r="A238" s="20">
        <v>36699</v>
      </c>
    </row>
    <row r="239" spans="1:1">
      <c r="A239" s="20">
        <v>36700</v>
      </c>
    </row>
    <row r="240" spans="1:1">
      <c r="A240" s="20">
        <v>36701</v>
      </c>
    </row>
    <row r="241" spans="1:1">
      <c r="A241" s="20">
        <v>36702</v>
      </c>
    </row>
    <row r="242" spans="1:1">
      <c r="A242" s="20">
        <v>36703</v>
      </c>
    </row>
    <row r="243" spans="1:1">
      <c r="A243" s="20">
        <v>36704</v>
      </c>
    </row>
    <row r="244" spans="1:1">
      <c r="A244" s="20">
        <v>36705</v>
      </c>
    </row>
    <row r="245" spans="1:1">
      <c r="A245" s="20">
        <v>36706</v>
      </c>
    </row>
    <row r="246" spans="1:1">
      <c r="A246" s="20">
        <v>36707</v>
      </c>
    </row>
    <row r="247" spans="1:1">
      <c r="A247" s="20">
        <v>36708</v>
      </c>
    </row>
    <row r="248" spans="1:1">
      <c r="A248" s="20">
        <v>36709</v>
      </c>
    </row>
    <row r="249" spans="1:1">
      <c r="A249" s="20">
        <v>36710</v>
      </c>
    </row>
    <row r="250" spans="1:1">
      <c r="A250" s="20">
        <v>36711</v>
      </c>
    </row>
    <row r="251" spans="1:1">
      <c r="A251" s="20">
        <v>36712</v>
      </c>
    </row>
    <row r="252" spans="1:1">
      <c r="A252" s="20">
        <v>36713</v>
      </c>
    </row>
    <row r="253" spans="1:1">
      <c r="A253" s="20">
        <v>36714</v>
      </c>
    </row>
    <row r="254" spans="1:1">
      <c r="A254" s="20">
        <v>36715</v>
      </c>
    </row>
    <row r="255" spans="1:1">
      <c r="A255" s="20">
        <v>36716</v>
      </c>
    </row>
    <row r="256" spans="1:1">
      <c r="A256" s="20">
        <v>36717</v>
      </c>
    </row>
    <row r="257" spans="1:1">
      <c r="A257" s="20">
        <v>36718</v>
      </c>
    </row>
    <row r="258" spans="1:1">
      <c r="A258" s="20">
        <v>36719</v>
      </c>
    </row>
    <row r="259" spans="1:1">
      <c r="A259" s="20">
        <v>36720</v>
      </c>
    </row>
    <row r="260" spans="1:1">
      <c r="A260" s="20">
        <v>36721</v>
      </c>
    </row>
    <row r="261" spans="1:1">
      <c r="A261" s="20">
        <v>36722</v>
      </c>
    </row>
    <row r="262" spans="1:1">
      <c r="A262" s="20">
        <v>36723</v>
      </c>
    </row>
    <row r="263" spans="1:1">
      <c r="A263" s="20">
        <v>36724</v>
      </c>
    </row>
    <row r="264" spans="1:1">
      <c r="A264" s="20">
        <v>36725</v>
      </c>
    </row>
    <row r="265" spans="1:1">
      <c r="A265" s="20">
        <v>36726</v>
      </c>
    </row>
    <row r="266" spans="1:1">
      <c r="A266" s="20">
        <v>36727</v>
      </c>
    </row>
    <row r="267" spans="1:1">
      <c r="A267" s="20">
        <v>36728</v>
      </c>
    </row>
    <row r="268" spans="1:1">
      <c r="A268" s="20">
        <v>36729</v>
      </c>
    </row>
    <row r="269" spans="1:1">
      <c r="A269" s="20">
        <v>36730</v>
      </c>
    </row>
    <row r="270" spans="1:1">
      <c r="A270" s="20">
        <v>36731</v>
      </c>
    </row>
    <row r="271" spans="1:1">
      <c r="A271" s="20">
        <v>36732</v>
      </c>
    </row>
    <row r="272" spans="1:1">
      <c r="A272" s="20">
        <v>36733</v>
      </c>
    </row>
    <row r="273" spans="1:1">
      <c r="A273" s="20">
        <v>36734</v>
      </c>
    </row>
    <row r="274" spans="1:1">
      <c r="A274" s="20">
        <v>36735</v>
      </c>
    </row>
    <row r="275" spans="1:1">
      <c r="A275" s="20">
        <v>36736</v>
      </c>
    </row>
    <row r="276" spans="1:1">
      <c r="A276" s="20">
        <v>36737</v>
      </c>
    </row>
    <row r="277" spans="1:1">
      <c r="A277" s="20">
        <v>36738</v>
      </c>
    </row>
    <row r="278" spans="1:1">
      <c r="A278" s="20">
        <v>36739</v>
      </c>
    </row>
    <row r="279" spans="1:1">
      <c r="A279" s="20">
        <v>36740</v>
      </c>
    </row>
    <row r="280" spans="1:1">
      <c r="A280" s="20">
        <v>36741</v>
      </c>
    </row>
    <row r="281" spans="1:1">
      <c r="A281" s="20">
        <v>36742</v>
      </c>
    </row>
    <row r="282" spans="1:1">
      <c r="A282" s="20">
        <v>36743</v>
      </c>
    </row>
    <row r="283" spans="1:1">
      <c r="A283" s="20">
        <v>36744</v>
      </c>
    </row>
    <row r="284" spans="1:1">
      <c r="A284" s="20">
        <v>36745</v>
      </c>
    </row>
    <row r="285" spans="1:1">
      <c r="A285" s="20">
        <v>36746</v>
      </c>
    </row>
    <row r="286" spans="1:1">
      <c r="A286" s="20">
        <v>36747</v>
      </c>
    </row>
    <row r="287" spans="1:1">
      <c r="A287" s="20">
        <v>36748</v>
      </c>
    </row>
    <row r="288" spans="1:1">
      <c r="A288" s="20">
        <v>36749</v>
      </c>
    </row>
    <row r="289" spans="1:1">
      <c r="A289" s="20">
        <v>36750</v>
      </c>
    </row>
    <row r="290" spans="1:1">
      <c r="A290" s="20">
        <v>36751</v>
      </c>
    </row>
    <row r="291" spans="1:1">
      <c r="A291" s="20">
        <v>36752</v>
      </c>
    </row>
    <row r="292" spans="1:1">
      <c r="A292" s="20">
        <v>36753</v>
      </c>
    </row>
    <row r="293" spans="1:1">
      <c r="A293" s="20">
        <v>36754</v>
      </c>
    </row>
    <row r="294" spans="1:1">
      <c r="A294" s="20">
        <v>36755</v>
      </c>
    </row>
    <row r="295" spans="1:1">
      <c r="A295" s="20">
        <v>36756</v>
      </c>
    </row>
    <row r="296" spans="1:1">
      <c r="A296" s="20">
        <v>36757</v>
      </c>
    </row>
    <row r="297" spans="1:1">
      <c r="A297" s="20">
        <v>36758</v>
      </c>
    </row>
    <row r="298" spans="1:1">
      <c r="A298" s="20">
        <v>36759</v>
      </c>
    </row>
    <row r="299" spans="1:1">
      <c r="A299" s="20">
        <v>36760</v>
      </c>
    </row>
    <row r="300" spans="1:1">
      <c r="A300" s="20">
        <v>36761</v>
      </c>
    </row>
    <row r="301" spans="1:1">
      <c r="A301" s="20">
        <v>36762</v>
      </c>
    </row>
    <row r="302" spans="1:1">
      <c r="A302" s="20">
        <v>36763</v>
      </c>
    </row>
    <row r="303" spans="1:1">
      <c r="A303" s="20">
        <v>36764</v>
      </c>
    </row>
    <row r="304" spans="1:1">
      <c r="A304" s="20">
        <v>36765</v>
      </c>
    </row>
    <row r="305" spans="1:1">
      <c r="A305" s="20">
        <v>36766</v>
      </c>
    </row>
    <row r="306" spans="1:1">
      <c r="A306" s="20">
        <v>36767</v>
      </c>
    </row>
    <row r="307" spans="1:1">
      <c r="A307" s="20">
        <v>36768</v>
      </c>
    </row>
    <row r="308" spans="1:1">
      <c r="A308" s="20">
        <v>36769</v>
      </c>
    </row>
    <row r="309" spans="1:1">
      <c r="A309" s="20">
        <v>36770</v>
      </c>
    </row>
    <row r="310" spans="1:1">
      <c r="A310" s="20">
        <v>36771</v>
      </c>
    </row>
    <row r="311" spans="1:1">
      <c r="A311" s="20">
        <v>36772</v>
      </c>
    </row>
    <row r="312" spans="1:1">
      <c r="A312" s="20">
        <v>36773</v>
      </c>
    </row>
    <row r="313" spans="1:1">
      <c r="A313" s="20">
        <v>36774</v>
      </c>
    </row>
    <row r="314" spans="1:1">
      <c r="A314" s="20">
        <v>36775</v>
      </c>
    </row>
    <row r="315" spans="1:1">
      <c r="A315" s="20">
        <v>36776</v>
      </c>
    </row>
    <row r="316" spans="1:1">
      <c r="A316" s="20">
        <v>36777</v>
      </c>
    </row>
    <row r="317" spans="1:1">
      <c r="A317" s="20">
        <v>36778</v>
      </c>
    </row>
    <row r="318" spans="1:1">
      <c r="A318" s="20">
        <v>36779</v>
      </c>
    </row>
    <row r="319" spans="1:1">
      <c r="A319" s="20">
        <v>36780</v>
      </c>
    </row>
    <row r="320" spans="1:1">
      <c r="A320" s="20">
        <v>36781</v>
      </c>
    </row>
    <row r="321" spans="1:1">
      <c r="A321" s="20">
        <v>36782</v>
      </c>
    </row>
    <row r="322" spans="1:1">
      <c r="A322" s="20">
        <v>36783</v>
      </c>
    </row>
    <row r="323" spans="1:1">
      <c r="A323" s="20">
        <v>36784</v>
      </c>
    </row>
    <row r="324" spans="1:1">
      <c r="A324" s="20">
        <v>36785</v>
      </c>
    </row>
    <row r="325" spans="1:1">
      <c r="A325" s="20">
        <v>36786</v>
      </c>
    </row>
    <row r="326" spans="1:1">
      <c r="A326" s="20">
        <v>36787</v>
      </c>
    </row>
    <row r="327" spans="1:1">
      <c r="A327" s="20">
        <v>36788</v>
      </c>
    </row>
    <row r="328" spans="1:1">
      <c r="A328" s="20">
        <v>36789</v>
      </c>
    </row>
    <row r="329" spans="1:1">
      <c r="A329" s="20">
        <v>36790</v>
      </c>
    </row>
    <row r="330" spans="1:1">
      <c r="A330" s="20">
        <v>36791</v>
      </c>
    </row>
    <row r="331" spans="1:1">
      <c r="A331" s="20">
        <v>36792</v>
      </c>
    </row>
    <row r="332" spans="1:1">
      <c r="A332" s="20">
        <v>36793</v>
      </c>
    </row>
    <row r="333" spans="1:1">
      <c r="A333" s="20">
        <v>36794</v>
      </c>
    </row>
    <row r="334" spans="1:1">
      <c r="A334" s="20">
        <v>36795</v>
      </c>
    </row>
    <row r="335" spans="1:1">
      <c r="A335" s="20">
        <v>36796</v>
      </c>
    </row>
    <row r="336" spans="1:1">
      <c r="A336" s="20">
        <v>36797</v>
      </c>
    </row>
    <row r="337" spans="1:1">
      <c r="A337" s="20">
        <v>36798</v>
      </c>
    </row>
    <row r="338" spans="1:1">
      <c r="A338" s="20">
        <v>36799</v>
      </c>
    </row>
    <row r="339" spans="1:1">
      <c r="A339" s="20">
        <v>36800</v>
      </c>
    </row>
    <row r="340" spans="1:1">
      <c r="A340" s="20">
        <v>36801</v>
      </c>
    </row>
    <row r="341" spans="1:1">
      <c r="A341" s="20">
        <v>36802</v>
      </c>
    </row>
    <row r="342" spans="1:1">
      <c r="A342" s="20">
        <v>36803</v>
      </c>
    </row>
    <row r="343" spans="1:1">
      <c r="A343" s="20">
        <v>36804</v>
      </c>
    </row>
    <row r="344" spans="1:1">
      <c r="A344" s="20">
        <v>36805</v>
      </c>
    </row>
    <row r="345" spans="1:1">
      <c r="A345" s="20">
        <v>36806</v>
      </c>
    </row>
    <row r="346" spans="1:1">
      <c r="A346" s="20">
        <v>36807</v>
      </c>
    </row>
    <row r="347" spans="1:1">
      <c r="A347" s="20">
        <v>36808</v>
      </c>
    </row>
    <row r="348" spans="1:1">
      <c r="A348" s="20">
        <v>36809</v>
      </c>
    </row>
    <row r="349" spans="1:1">
      <c r="A349" s="20">
        <v>36810</v>
      </c>
    </row>
    <row r="350" spans="1:1">
      <c r="A350" s="20">
        <v>36811</v>
      </c>
    </row>
    <row r="351" spans="1:1">
      <c r="A351" s="20">
        <v>36812</v>
      </c>
    </row>
    <row r="352" spans="1:1">
      <c r="A352" s="20">
        <v>36813</v>
      </c>
    </row>
    <row r="353" spans="1:1">
      <c r="A353" s="20">
        <v>36814</v>
      </c>
    </row>
    <row r="354" spans="1:1">
      <c r="A354" s="20">
        <v>36815</v>
      </c>
    </row>
    <row r="355" spans="1:1">
      <c r="A355" s="20">
        <v>36816</v>
      </c>
    </row>
    <row r="356" spans="1:1">
      <c r="A356" s="20">
        <v>36817</v>
      </c>
    </row>
    <row r="357" spans="1:1">
      <c r="A357" s="20">
        <v>36818</v>
      </c>
    </row>
    <row r="358" spans="1:1">
      <c r="A358" s="20">
        <v>36819</v>
      </c>
    </row>
    <row r="359" spans="1:1">
      <c r="A359" s="20">
        <v>36820</v>
      </c>
    </row>
    <row r="360" spans="1:1">
      <c r="A360" s="20">
        <v>36821</v>
      </c>
    </row>
    <row r="361" spans="1:1">
      <c r="A361" s="20">
        <v>36822</v>
      </c>
    </row>
    <row r="362" spans="1:1">
      <c r="A362" s="20">
        <v>36823</v>
      </c>
    </row>
    <row r="363" spans="1:1">
      <c r="A363" s="20">
        <v>36824</v>
      </c>
    </row>
    <row r="364" spans="1:1">
      <c r="A364" s="20">
        <v>36825</v>
      </c>
    </row>
    <row r="365" spans="1:1">
      <c r="A365" s="20">
        <v>36826</v>
      </c>
    </row>
    <row r="366" spans="1:1">
      <c r="A366" s="20">
        <v>36827</v>
      </c>
    </row>
    <row r="367" spans="1:1">
      <c r="A367" s="20">
        <v>36828</v>
      </c>
    </row>
    <row r="368" spans="1:1">
      <c r="A368" s="20">
        <v>36829</v>
      </c>
    </row>
    <row r="369" spans="1:1">
      <c r="A369" s="20">
        <v>36830</v>
      </c>
    </row>
    <row r="370" spans="1:1">
      <c r="A370" s="20">
        <v>36831</v>
      </c>
    </row>
    <row r="371" spans="1:1">
      <c r="A371" s="20">
        <v>36832</v>
      </c>
    </row>
    <row r="372" spans="1:1">
      <c r="A372" s="20">
        <v>36833</v>
      </c>
    </row>
    <row r="373" spans="1:1">
      <c r="A373" s="20">
        <v>36834</v>
      </c>
    </row>
    <row r="374" spans="1:1">
      <c r="A374" s="20">
        <v>36835</v>
      </c>
    </row>
    <row r="375" spans="1:1">
      <c r="A375" s="20">
        <v>36836</v>
      </c>
    </row>
    <row r="376" spans="1:1">
      <c r="A376" s="20">
        <v>36837</v>
      </c>
    </row>
    <row r="377" spans="1:1">
      <c r="A377" s="20">
        <v>36838</v>
      </c>
    </row>
    <row r="378" spans="1:1">
      <c r="A378" s="20">
        <v>36839</v>
      </c>
    </row>
    <row r="379" spans="1:1">
      <c r="A379" s="20">
        <v>36840</v>
      </c>
    </row>
    <row r="380" spans="1:1">
      <c r="A380" s="20">
        <v>36841</v>
      </c>
    </row>
    <row r="381" spans="1:1">
      <c r="A381" s="20">
        <v>36842</v>
      </c>
    </row>
    <row r="382" spans="1:1">
      <c r="A382" s="20">
        <v>36843</v>
      </c>
    </row>
    <row r="383" spans="1:1">
      <c r="A383" s="20">
        <v>36844</v>
      </c>
    </row>
    <row r="384" spans="1:1">
      <c r="A384" s="20">
        <v>36845</v>
      </c>
    </row>
    <row r="385" spans="1:1">
      <c r="A385" s="20">
        <v>36846</v>
      </c>
    </row>
    <row r="386" spans="1:1">
      <c r="A386" s="20">
        <v>36847</v>
      </c>
    </row>
    <row r="387" spans="1:1">
      <c r="A387" s="20">
        <v>36848</v>
      </c>
    </row>
    <row r="388" spans="1:1">
      <c r="A388" s="20">
        <v>36849</v>
      </c>
    </row>
    <row r="389" spans="1:1">
      <c r="A389" s="20">
        <v>36850</v>
      </c>
    </row>
    <row r="390" spans="1:1">
      <c r="A390" s="20">
        <v>36851</v>
      </c>
    </row>
    <row r="391" spans="1:1">
      <c r="A391" s="20">
        <v>36852</v>
      </c>
    </row>
    <row r="392" spans="1:1">
      <c r="A392" s="20">
        <v>36853</v>
      </c>
    </row>
    <row r="393" spans="1:1">
      <c r="A393" s="20">
        <v>36854</v>
      </c>
    </row>
    <row r="394" spans="1:1">
      <c r="A394" s="20">
        <v>36855</v>
      </c>
    </row>
    <row r="395" spans="1:1">
      <c r="A395" s="20">
        <v>36856</v>
      </c>
    </row>
    <row r="396" spans="1:1">
      <c r="A396" s="20">
        <v>36857</v>
      </c>
    </row>
    <row r="397" spans="1:1">
      <c r="A397" s="20">
        <v>36858</v>
      </c>
    </row>
    <row r="398" spans="1:1">
      <c r="A398" s="20">
        <v>36859</v>
      </c>
    </row>
    <row r="399" spans="1:1">
      <c r="A399" s="20">
        <v>36860</v>
      </c>
    </row>
    <row r="400" spans="1:1">
      <c r="A400" s="20">
        <v>36861</v>
      </c>
    </row>
    <row r="401" spans="1:1">
      <c r="A401" s="20">
        <v>36862</v>
      </c>
    </row>
    <row r="402" spans="1:1">
      <c r="A402" s="20">
        <v>36863</v>
      </c>
    </row>
    <row r="403" spans="1:1">
      <c r="A403" s="20">
        <v>36864</v>
      </c>
    </row>
    <row r="404" spans="1:1">
      <c r="A404" s="20">
        <v>36865</v>
      </c>
    </row>
    <row r="405" spans="1:1">
      <c r="A405" s="20">
        <v>36866</v>
      </c>
    </row>
    <row r="406" spans="1:1">
      <c r="A406" s="20">
        <v>36867</v>
      </c>
    </row>
    <row r="407" spans="1:1">
      <c r="A407" s="20">
        <v>36868</v>
      </c>
    </row>
    <row r="408" spans="1:1">
      <c r="A408" s="20">
        <v>36869</v>
      </c>
    </row>
    <row r="409" spans="1:1">
      <c r="A409" s="20">
        <v>36870</v>
      </c>
    </row>
    <row r="410" spans="1:1">
      <c r="A410" s="20">
        <v>36871</v>
      </c>
    </row>
    <row r="411" spans="1:1">
      <c r="A411" s="20">
        <v>36872</v>
      </c>
    </row>
    <row r="412" spans="1:1">
      <c r="A412" s="20">
        <v>36873</v>
      </c>
    </row>
    <row r="413" spans="1:1">
      <c r="A413" s="20">
        <v>36874</v>
      </c>
    </row>
    <row r="414" spans="1:1">
      <c r="A414" s="20">
        <v>36875</v>
      </c>
    </row>
    <row r="415" spans="1:1">
      <c r="A415" s="20">
        <v>36876</v>
      </c>
    </row>
    <row r="416" spans="1:1">
      <c r="A416" s="20">
        <v>36877</v>
      </c>
    </row>
    <row r="417" spans="1:1">
      <c r="A417" s="20">
        <v>36878</v>
      </c>
    </row>
    <row r="418" spans="1:1">
      <c r="A418" s="20">
        <v>36879</v>
      </c>
    </row>
    <row r="419" spans="1:1">
      <c r="A419" s="20">
        <v>36880</v>
      </c>
    </row>
    <row r="420" spans="1:1">
      <c r="A420" s="20">
        <v>36881</v>
      </c>
    </row>
    <row r="421" spans="1:1">
      <c r="A421" s="20">
        <v>36882</v>
      </c>
    </row>
    <row r="422" spans="1:1">
      <c r="A422" s="20">
        <v>36883</v>
      </c>
    </row>
    <row r="423" spans="1:1">
      <c r="A423" s="20">
        <v>36884</v>
      </c>
    </row>
    <row r="424" spans="1:1">
      <c r="A424" s="20">
        <v>36885</v>
      </c>
    </row>
    <row r="425" spans="1:1">
      <c r="A425" s="20">
        <v>36886</v>
      </c>
    </row>
    <row r="426" spans="1:1">
      <c r="A426" s="20">
        <v>36887</v>
      </c>
    </row>
    <row r="427" spans="1:1">
      <c r="A427" s="20">
        <v>36888</v>
      </c>
    </row>
    <row r="428" spans="1:1">
      <c r="A428" s="20">
        <v>36889</v>
      </c>
    </row>
    <row r="429" spans="1:1">
      <c r="A429" s="20">
        <v>36890</v>
      </c>
    </row>
    <row r="430" spans="1:1">
      <c r="A430" s="20">
        <v>36891</v>
      </c>
    </row>
    <row r="431" spans="1:1">
      <c r="A431" s="20">
        <v>36892</v>
      </c>
    </row>
    <row r="432" spans="1:1">
      <c r="A432" s="20">
        <v>36893</v>
      </c>
    </row>
    <row r="433" spans="1:1">
      <c r="A433" s="20">
        <v>36894</v>
      </c>
    </row>
    <row r="434" spans="1:1">
      <c r="A434" s="20">
        <v>36895</v>
      </c>
    </row>
    <row r="435" spans="1:1">
      <c r="A435" s="20">
        <v>36896</v>
      </c>
    </row>
    <row r="436" spans="1:1">
      <c r="A436" s="20">
        <v>36897</v>
      </c>
    </row>
    <row r="437" spans="1:1">
      <c r="A437" s="20">
        <v>36898</v>
      </c>
    </row>
    <row r="438" spans="1:1">
      <c r="A438" s="20">
        <v>36899</v>
      </c>
    </row>
    <row r="439" spans="1:1">
      <c r="A439" s="20">
        <v>36900</v>
      </c>
    </row>
    <row r="440" spans="1:1">
      <c r="A440" s="20">
        <v>36901</v>
      </c>
    </row>
    <row r="441" spans="1:1">
      <c r="A441" s="20">
        <v>36902</v>
      </c>
    </row>
    <row r="442" spans="1:1">
      <c r="A442" s="20">
        <v>36903</v>
      </c>
    </row>
    <row r="443" spans="1:1">
      <c r="A443" s="20">
        <v>36904</v>
      </c>
    </row>
    <row r="444" spans="1:1">
      <c r="A444" s="20">
        <v>36905</v>
      </c>
    </row>
    <row r="445" spans="1:1">
      <c r="A445" s="20">
        <v>36906</v>
      </c>
    </row>
    <row r="446" spans="1:1">
      <c r="A446" s="20">
        <v>36907</v>
      </c>
    </row>
    <row r="447" spans="1:1">
      <c r="A447" s="20">
        <v>36908</v>
      </c>
    </row>
    <row r="448" spans="1:1">
      <c r="A448" s="20">
        <v>36909</v>
      </c>
    </row>
    <row r="449" spans="1:1">
      <c r="A449" s="20">
        <v>36910</v>
      </c>
    </row>
    <row r="450" spans="1:1">
      <c r="A450" s="20">
        <v>36911</v>
      </c>
    </row>
    <row r="451" spans="1:1">
      <c r="A451" s="20">
        <v>36912</v>
      </c>
    </row>
    <row r="452" spans="1:1">
      <c r="A452" s="20">
        <v>36913</v>
      </c>
    </row>
    <row r="453" spans="1:1">
      <c r="A453" s="20">
        <v>36914</v>
      </c>
    </row>
    <row r="454" spans="1:1">
      <c r="A454" s="20">
        <v>36915</v>
      </c>
    </row>
    <row r="455" spans="1:1">
      <c r="A455" s="20">
        <v>36916</v>
      </c>
    </row>
    <row r="456" spans="1:1">
      <c r="A456" s="20">
        <v>36917</v>
      </c>
    </row>
    <row r="457" spans="1:1">
      <c r="A457" s="20">
        <v>36918</v>
      </c>
    </row>
    <row r="458" spans="1:1">
      <c r="A458" s="20">
        <v>36919</v>
      </c>
    </row>
    <row r="459" spans="1:1">
      <c r="A459" s="20">
        <v>36920</v>
      </c>
    </row>
    <row r="460" spans="1:1">
      <c r="A460" s="20">
        <v>36921</v>
      </c>
    </row>
    <row r="461" spans="1:1">
      <c r="A461" s="20">
        <v>36922</v>
      </c>
    </row>
    <row r="462" spans="1:1">
      <c r="A462" s="20">
        <v>36923</v>
      </c>
    </row>
    <row r="463" spans="1:1">
      <c r="A463" s="20">
        <v>36924</v>
      </c>
    </row>
    <row r="464" spans="1:1">
      <c r="A464" s="20">
        <v>36925</v>
      </c>
    </row>
    <row r="465" spans="1:1">
      <c r="A465" s="20">
        <v>36926</v>
      </c>
    </row>
    <row r="466" spans="1:1">
      <c r="A466" s="20">
        <v>36927</v>
      </c>
    </row>
    <row r="467" spans="1:1">
      <c r="A467" s="20">
        <v>36928</v>
      </c>
    </row>
    <row r="468" spans="1:1">
      <c r="A468" s="20">
        <v>36929</v>
      </c>
    </row>
    <row r="469" spans="1:1">
      <c r="A469" s="20">
        <v>36930</v>
      </c>
    </row>
    <row r="470" spans="1:1">
      <c r="A470" s="20">
        <v>36931</v>
      </c>
    </row>
    <row r="471" spans="1:1">
      <c r="A471" s="20">
        <v>36932</v>
      </c>
    </row>
    <row r="472" spans="1:1">
      <c r="A472" s="20">
        <v>36933</v>
      </c>
    </row>
    <row r="473" spans="1:1">
      <c r="A473" s="20">
        <v>36934</v>
      </c>
    </row>
    <row r="474" spans="1:1">
      <c r="A474" s="20">
        <v>36935</v>
      </c>
    </row>
    <row r="475" spans="1:1">
      <c r="A475" s="20">
        <v>36936</v>
      </c>
    </row>
    <row r="476" spans="1:1">
      <c r="A476" s="20">
        <v>36937</v>
      </c>
    </row>
    <row r="477" spans="1:1">
      <c r="A477" s="20">
        <v>36938</v>
      </c>
    </row>
    <row r="478" spans="1:1">
      <c r="A478" s="20">
        <v>36939</v>
      </c>
    </row>
    <row r="479" spans="1:1">
      <c r="A479" s="20">
        <v>36940</v>
      </c>
    </row>
    <row r="480" spans="1:1">
      <c r="A480" s="20">
        <v>36941</v>
      </c>
    </row>
    <row r="481" spans="1:1">
      <c r="A481" s="20">
        <v>36942</v>
      </c>
    </row>
    <row r="482" spans="1:1">
      <c r="A482" s="20">
        <v>36943</v>
      </c>
    </row>
    <row r="483" spans="1:1">
      <c r="A483" s="20">
        <v>36944</v>
      </c>
    </row>
    <row r="484" spans="1:1">
      <c r="A484" s="20">
        <v>36945</v>
      </c>
    </row>
    <row r="485" spans="1:1">
      <c r="A485" s="20">
        <v>36946</v>
      </c>
    </row>
    <row r="486" spans="1:1">
      <c r="A486" s="20">
        <v>36947</v>
      </c>
    </row>
    <row r="487" spans="1:1">
      <c r="A487" s="20">
        <v>36948</v>
      </c>
    </row>
    <row r="488" spans="1:1">
      <c r="A488" s="20">
        <v>36949</v>
      </c>
    </row>
    <row r="489" spans="1:1">
      <c r="A489" s="20">
        <v>36950</v>
      </c>
    </row>
    <row r="490" spans="1:1">
      <c r="A490" s="20">
        <v>36951</v>
      </c>
    </row>
    <row r="491" spans="1:1">
      <c r="A491" s="20">
        <v>36952</v>
      </c>
    </row>
    <row r="492" spans="1:1">
      <c r="A492" s="20">
        <v>36953</v>
      </c>
    </row>
    <row r="493" spans="1:1">
      <c r="A493" s="20">
        <v>36954</v>
      </c>
    </row>
    <row r="494" spans="1:1">
      <c r="A494" s="20">
        <v>36955</v>
      </c>
    </row>
    <row r="495" spans="1:1">
      <c r="A495" s="20">
        <v>36956</v>
      </c>
    </row>
    <row r="496" spans="1:1">
      <c r="A496" s="20">
        <v>36957</v>
      </c>
    </row>
    <row r="497" spans="1:1">
      <c r="A497" s="20">
        <v>36958</v>
      </c>
    </row>
    <row r="498" spans="1:1">
      <c r="A498" s="20">
        <v>36959</v>
      </c>
    </row>
    <row r="499" spans="1:1">
      <c r="A499" s="20">
        <v>36960</v>
      </c>
    </row>
    <row r="500" spans="1:1">
      <c r="A500" s="20">
        <v>36961</v>
      </c>
    </row>
    <row r="501" spans="1:1">
      <c r="A501" s="20">
        <v>36962</v>
      </c>
    </row>
    <row r="502" spans="1:1">
      <c r="A502" s="20">
        <v>36963</v>
      </c>
    </row>
    <row r="503" spans="1:1">
      <c r="A503" s="20">
        <v>36964</v>
      </c>
    </row>
    <row r="504" spans="1:1">
      <c r="A504" s="20">
        <v>36965</v>
      </c>
    </row>
    <row r="505" spans="1:1">
      <c r="A505" s="20">
        <v>36966</v>
      </c>
    </row>
    <row r="506" spans="1:1">
      <c r="A506" s="20">
        <v>36967</v>
      </c>
    </row>
    <row r="507" spans="1:1">
      <c r="A507" s="20">
        <v>36968</v>
      </c>
    </row>
    <row r="508" spans="1:1">
      <c r="A508" s="20">
        <v>36969</v>
      </c>
    </row>
    <row r="509" spans="1:1">
      <c r="A509" s="20">
        <v>36970</v>
      </c>
    </row>
    <row r="510" spans="1:1">
      <c r="A510" s="20">
        <v>36971</v>
      </c>
    </row>
    <row r="511" spans="1:1">
      <c r="A511" s="20">
        <v>36972</v>
      </c>
    </row>
    <row r="512" spans="1:1">
      <c r="A512" s="20">
        <v>36973</v>
      </c>
    </row>
    <row r="513" spans="1:1">
      <c r="A513" s="20">
        <v>36974</v>
      </c>
    </row>
    <row r="514" spans="1:1">
      <c r="A514" s="20">
        <v>36975</v>
      </c>
    </row>
    <row r="515" spans="1:1">
      <c r="A515" s="20">
        <v>36976</v>
      </c>
    </row>
    <row r="516" spans="1:1">
      <c r="A516" s="20">
        <v>36977</v>
      </c>
    </row>
    <row r="517" spans="1:1">
      <c r="A517" s="20">
        <v>36978</v>
      </c>
    </row>
    <row r="518" spans="1:1">
      <c r="A518" s="20">
        <v>36979</v>
      </c>
    </row>
    <row r="519" spans="1:1">
      <c r="A519" s="20">
        <v>36980</v>
      </c>
    </row>
    <row r="520" spans="1:1">
      <c r="A520" s="20">
        <v>36981</v>
      </c>
    </row>
    <row r="521" spans="1:1">
      <c r="A521" s="20">
        <v>36982</v>
      </c>
    </row>
    <row r="522" spans="1:1">
      <c r="A522" s="20">
        <v>36983</v>
      </c>
    </row>
    <row r="523" spans="1:1">
      <c r="A523" s="20">
        <v>36984</v>
      </c>
    </row>
    <row r="524" spans="1:1">
      <c r="A524" s="20">
        <v>36985</v>
      </c>
    </row>
    <row r="525" spans="1:1">
      <c r="A525" s="20">
        <v>36986</v>
      </c>
    </row>
    <row r="526" spans="1:1">
      <c r="A526" s="20">
        <v>36987</v>
      </c>
    </row>
    <row r="527" spans="1:1">
      <c r="A527" s="20">
        <v>36988</v>
      </c>
    </row>
    <row r="528" spans="1:1">
      <c r="A528" s="20">
        <v>36989</v>
      </c>
    </row>
    <row r="529" spans="1:1">
      <c r="A529" s="20">
        <v>36990</v>
      </c>
    </row>
    <row r="530" spans="1:1">
      <c r="A530" s="20">
        <v>36991</v>
      </c>
    </row>
    <row r="531" spans="1:1">
      <c r="A531" s="20">
        <v>36992</v>
      </c>
    </row>
    <row r="532" spans="1:1">
      <c r="A532" s="20">
        <v>36993</v>
      </c>
    </row>
    <row r="533" spans="1:1">
      <c r="A533" s="20">
        <v>36994</v>
      </c>
    </row>
    <row r="534" spans="1:1">
      <c r="A534" s="20">
        <v>36995</v>
      </c>
    </row>
    <row r="535" spans="1:1">
      <c r="A535" s="20">
        <v>36996</v>
      </c>
    </row>
    <row r="536" spans="1:1">
      <c r="A536" s="20">
        <v>36997</v>
      </c>
    </row>
    <row r="537" spans="1:1">
      <c r="A537" s="20">
        <v>36998</v>
      </c>
    </row>
    <row r="538" spans="1:1">
      <c r="A538" s="20">
        <v>36999</v>
      </c>
    </row>
    <row r="539" spans="1:1">
      <c r="A539" s="20">
        <v>37000</v>
      </c>
    </row>
    <row r="540" spans="1:1">
      <c r="A540" s="20">
        <v>37001</v>
      </c>
    </row>
    <row r="541" spans="1:1">
      <c r="A541" s="20">
        <v>37002</v>
      </c>
    </row>
    <row r="542" spans="1:1">
      <c r="A542" s="20">
        <v>37003</v>
      </c>
    </row>
    <row r="543" spans="1:1">
      <c r="A543" s="20">
        <v>37004</v>
      </c>
    </row>
    <row r="544" spans="1:1">
      <c r="A544" s="20">
        <v>37005</v>
      </c>
    </row>
    <row r="545" spans="1:1">
      <c r="A545" s="20">
        <v>37006</v>
      </c>
    </row>
    <row r="546" spans="1:1">
      <c r="A546" s="20">
        <v>37007</v>
      </c>
    </row>
    <row r="547" spans="1:1">
      <c r="A547" s="20">
        <v>37008</v>
      </c>
    </row>
    <row r="548" spans="1:1">
      <c r="A548" s="20">
        <v>37009</v>
      </c>
    </row>
    <row r="549" spans="1:1">
      <c r="A549" s="20">
        <v>37010</v>
      </c>
    </row>
    <row r="550" spans="1:1">
      <c r="A550" s="20">
        <v>37011</v>
      </c>
    </row>
    <row r="551" spans="1:1">
      <c r="A551" s="20">
        <v>37012</v>
      </c>
    </row>
    <row r="552" spans="1:1">
      <c r="A552" s="20">
        <v>37013</v>
      </c>
    </row>
    <row r="553" spans="1:1">
      <c r="A553" s="20">
        <v>37014</v>
      </c>
    </row>
    <row r="554" spans="1:1">
      <c r="A554" s="20">
        <v>37015</v>
      </c>
    </row>
    <row r="555" spans="1:1">
      <c r="A555" s="20">
        <v>37016</v>
      </c>
    </row>
    <row r="556" spans="1:1">
      <c r="A556" s="20">
        <v>37017</v>
      </c>
    </row>
    <row r="557" spans="1:1">
      <c r="A557" s="20">
        <v>37018</v>
      </c>
    </row>
    <row r="558" spans="1:1">
      <c r="A558" s="20">
        <v>37019</v>
      </c>
    </row>
    <row r="559" spans="1:1">
      <c r="A559" s="20">
        <v>37020</v>
      </c>
    </row>
    <row r="560" spans="1:1">
      <c r="A560" s="20">
        <v>37021</v>
      </c>
    </row>
    <row r="561" spans="1:1">
      <c r="A561" s="20">
        <v>37022</v>
      </c>
    </row>
    <row r="562" spans="1:1">
      <c r="A562" s="20">
        <v>37023</v>
      </c>
    </row>
    <row r="563" spans="1:1">
      <c r="A563" s="20">
        <v>37024</v>
      </c>
    </row>
    <row r="564" spans="1:1">
      <c r="A564" s="20">
        <v>37025</v>
      </c>
    </row>
    <row r="565" spans="1:1">
      <c r="A565" s="20">
        <v>37026</v>
      </c>
    </row>
    <row r="566" spans="1:1">
      <c r="A566" s="20">
        <v>37027</v>
      </c>
    </row>
    <row r="567" spans="1:1">
      <c r="A567" s="20">
        <v>37028</v>
      </c>
    </row>
    <row r="568" spans="1:1">
      <c r="A568" s="20">
        <v>37029</v>
      </c>
    </row>
    <row r="569" spans="1:1">
      <c r="A569" s="20">
        <v>37030</v>
      </c>
    </row>
    <row r="570" spans="1:1">
      <c r="A570" s="20">
        <v>37031</v>
      </c>
    </row>
    <row r="571" spans="1:1">
      <c r="A571" s="20">
        <v>37032</v>
      </c>
    </row>
    <row r="572" spans="1:1">
      <c r="A572" s="20">
        <v>37033</v>
      </c>
    </row>
    <row r="573" spans="1:1">
      <c r="A573" s="20">
        <v>37034</v>
      </c>
    </row>
    <row r="574" spans="1:1">
      <c r="A574" s="20">
        <v>37035</v>
      </c>
    </row>
    <row r="575" spans="1:1">
      <c r="A575" s="20">
        <v>37036</v>
      </c>
    </row>
    <row r="576" spans="1:1">
      <c r="A576" s="20">
        <v>37037</v>
      </c>
    </row>
    <row r="577" spans="1:1">
      <c r="A577" s="20">
        <v>37038</v>
      </c>
    </row>
    <row r="578" spans="1:1">
      <c r="A578" s="20">
        <v>37039</v>
      </c>
    </row>
    <row r="579" spans="1:1">
      <c r="A579" s="20">
        <v>37040</v>
      </c>
    </row>
    <row r="580" spans="1:1">
      <c r="A580" s="20">
        <v>37041</v>
      </c>
    </row>
    <row r="581" spans="1:1">
      <c r="A581" s="20">
        <v>37042</v>
      </c>
    </row>
    <row r="582" spans="1:1">
      <c r="A582" s="20">
        <v>37043</v>
      </c>
    </row>
    <row r="583" spans="1:1">
      <c r="A583" s="20">
        <v>37044</v>
      </c>
    </row>
    <row r="584" spans="1:1">
      <c r="A584" s="20">
        <v>37045</v>
      </c>
    </row>
    <row r="585" spans="1:1">
      <c r="A585" s="20">
        <v>37046</v>
      </c>
    </row>
    <row r="586" spans="1:1">
      <c r="A586" s="20">
        <v>37047</v>
      </c>
    </row>
    <row r="587" spans="1:1">
      <c r="A587" s="20">
        <v>37048</v>
      </c>
    </row>
    <row r="588" spans="1:1">
      <c r="A588" s="20">
        <v>37049</v>
      </c>
    </row>
    <row r="589" spans="1:1">
      <c r="A589" s="20">
        <v>37050</v>
      </c>
    </row>
    <row r="590" spans="1:1">
      <c r="A590" s="20">
        <v>37051</v>
      </c>
    </row>
    <row r="591" spans="1:1">
      <c r="A591" s="20">
        <v>37052</v>
      </c>
    </row>
    <row r="592" spans="1:1">
      <c r="A592" s="20">
        <v>37053</v>
      </c>
    </row>
    <row r="593" spans="1:1">
      <c r="A593" s="20">
        <v>37054</v>
      </c>
    </row>
    <row r="594" spans="1:1">
      <c r="A594" s="20">
        <v>37055</v>
      </c>
    </row>
    <row r="595" spans="1:1">
      <c r="A595" s="20">
        <v>37056</v>
      </c>
    </row>
    <row r="596" spans="1:1">
      <c r="A596" s="20">
        <v>37057</v>
      </c>
    </row>
    <row r="597" spans="1:1">
      <c r="A597" s="20">
        <v>37058</v>
      </c>
    </row>
    <row r="598" spans="1:1">
      <c r="A598" s="20">
        <v>37059</v>
      </c>
    </row>
    <row r="599" spans="1:1">
      <c r="A599" s="20">
        <v>37060</v>
      </c>
    </row>
    <row r="600" spans="1:1">
      <c r="A600" s="20">
        <v>37061</v>
      </c>
    </row>
    <row r="601" spans="1:1">
      <c r="A601" s="20">
        <v>37062</v>
      </c>
    </row>
    <row r="602" spans="1:1">
      <c r="A602" s="20">
        <v>37063</v>
      </c>
    </row>
    <row r="603" spans="1:1">
      <c r="A603" s="20">
        <v>37064</v>
      </c>
    </row>
    <row r="604" spans="1:1">
      <c r="A604" s="20">
        <v>37065</v>
      </c>
    </row>
    <row r="605" spans="1:1">
      <c r="A605" s="20">
        <v>37066</v>
      </c>
    </row>
    <row r="606" spans="1:1">
      <c r="A606" s="20">
        <v>37067</v>
      </c>
    </row>
    <row r="607" spans="1:1">
      <c r="A607" s="20">
        <v>37068</v>
      </c>
    </row>
    <row r="608" spans="1:1">
      <c r="A608" s="20">
        <v>37069</v>
      </c>
    </row>
    <row r="609" spans="1:1">
      <c r="A609" s="20">
        <v>37070</v>
      </c>
    </row>
    <row r="610" spans="1:1">
      <c r="A610" s="20">
        <v>37071</v>
      </c>
    </row>
    <row r="611" spans="1:1">
      <c r="A611" s="20">
        <v>37072</v>
      </c>
    </row>
    <row r="612" spans="1:1">
      <c r="A612" s="20">
        <v>37073</v>
      </c>
    </row>
    <row r="613" spans="1:1">
      <c r="A613" s="20">
        <v>37074</v>
      </c>
    </row>
    <row r="614" spans="1:1">
      <c r="A614" s="20">
        <v>37075</v>
      </c>
    </row>
    <row r="615" spans="1:1">
      <c r="A615" s="20">
        <v>37076</v>
      </c>
    </row>
    <row r="616" spans="1:1">
      <c r="A616" s="20">
        <v>37077</v>
      </c>
    </row>
    <row r="617" spans="1:1">
      <c r="A617" s="20">
        <v>37078</v>
      </c>
    </row>
    <row r="618" spans="1:1">
      <c r="A618" s="20">
        <v>37079</v>
      </c>
    </row>
    <row r="619" spans="1:1">
      <c r="A619" s="20">
        <v>37080</v>
      </c>
    </row>
    <row r="620" spans="1:1">
      <c r="A620" s="20">
        <v>37081</v>
      </c>
    </row>
    <row r="621" spans="1:1">
      <c r="A621" s="20">
        <v>37082</v>
      </c>
    </row>
    <row r="622" spans="1:1">
      <c r="A622" s="20">
        <v>37083</v>
      </c>
    </row>
    <row r="623" spans="1:1">
      <c r="A623" s="20">
        <v>37084</v>
      </c>
    </row>
    <row r="624" spans="1:1">
      <c r="A624" s="20">
        <v>37085</v>
      </c>
    </row>
    <row r="625" spans="1:1">
      <c r="A625" s="20">
        <v>37086</v>
      </c>
    </row>
    <row r="626" spans="1:1">
      <c r="A626" s="20">
        <v>37087</v>
      </c>
    </row>
    <row r="627" spans="1:1">
      <c r="A627" s="20">
        <v>37088</v>
      </c>
    </row>
    <row r="628" spans="1:1">
      <c r="A628" s="20">
        <v>37089</v>
      </c>
    </row>
    <row r="629" spans="1:1">
      <c r="A629" s="20">
        <v>37090</v>
      </c>
    </row>
    <row r="630" spans="1:1">
      <c r="A630" s="20">
        <v>37091</v>
      </c>
    </row>
    <row r="631" spans="1:1">
      <c r="A631" s="20">
        <v>37092</v>
      </c>
    </row>
    <row r="632" spans="1:1">
      <c r="A632" s="20">
        <v>37093</v>
      </c>
    </row>
    <row r="633" spans="1:1">
      <c r="A633" s="20">
        <v>37094</v>
      </c>
    </row>
    <row r="634" spans="1:1">
      <c r="A634" s="20">
        <v>37095</v>
      </c>
    </row>
    <row r="635" spans="1:1">
      <c r="A635" s="20">
        <v>37096</v>
      </c>
    </row>
    <row r="636" spans="1:1">
      <c r="A636" s="20">
        <v>37097</v>
      </c>
    </row>
    <row r="637" spans="1:1">
      <c r="A637" s="20">
        <v>37098</v>
      </c>
    </row>
    <row r="638" spans="1:1">
      <c r="A638" s="20">
        <v>37099</v>
      </c>
    </row>
    <row r="639" spans="1:1">
      <c r="A639" s="20">
        <v>37100</v>
      </c>
    </row>
    <row r="640" spans="1:1">
      <c r="A640" s="20">
        <v>37101</v>
      </c>
    </row>
    <row r="641" spans="1:1">
      <c r="A641" s="20">
        <v>37102</v>
      </c>
    </row>
    <row r="642" spans="1:1">
      <c r="A642" s="20">
        <v>37103</v>
      </c>
    </row>
    <row r="643" spans="1:1">
      <c r="A643" s="20">
        <v>37104</v>
      </c>
    </row>
    <row r="644" spans="1:1">
      <c r="A644" s="20">
        <v>37105</v>
      </c>
    </row>
    <row r="645" spans="1:1">
      <c r="A645" s="20">
        <v>37106</v>
      </c>
    </row>
    <row r="646" spans="1:1">
      <c r="A646" s="20">
        <v>37107</v>
      </c>
    </row>
    <row r="647" spans="1:1">
      <c r="A647" s="20">
        <v>37108</v>
      </c>
    </row>
    <row r="648" spans="1:1">
      <c r="A648" s="20">
        <v>37109</v>
      </c>
    </row>
    <row r="649" spans="1:1">
      <c r="A649" s="20">
        <v>37110</v>
      </c>
    </row>
    <row r="650" spans="1:1">
      <c r="A650" s="20">
        <v>37111</v>
      </c>
    </row>
    <row r="651" spans="1:1">
      <c r="A651" s="20">
        <v>37112</v>
      </c>
    </row>
    <row r="652" spans="1:1">
      <c r="A652" s="20">
        <v>37113</v>
      </c>
    </row>
    <row r="653" spans="1:1">
      <c r="A653" s="20">
        <v>37114</v>
      </c>
    </row>
    <row r="654" spans="1:1">
      <c r="A654" s="20">
        <v>37115</v>
      </c>
    </row>
    <row r="655" spans="1:1">
      <c r="A655" s="20">
        <v>37116</v>
      </c>
    </row>
    <row r="656" spans="1:1">
      <c r="A656" s="20">
        <v>37117</v>
      </c>
    </row>
    <row r="657" spans="1:1">
      <c r="A657" s="20">
        <v>37118</v>
      </c>
    </row>
    <row r="658" spans="1:1">
      <c r="A658" s="20">
        <v>37119</v>
      </c>
    </row>
    <row r="659" spans="1:1">
      <c r="A659" s="20">
        <v>37120</v>
      </c>
    </row>
    <row r="660" spans="1:1">
      <c r="A660" s="20">
        <v>37121</v>
      </c>
    </row>
    <row r="661" spans="1:1">
      <c r="A661" s="20">
        <v>37122</v>
      </c>
    </row>
    <row r="662" spans="1:1">
      <c r="A662" s="20">
        <v>37123</v>
      </c>
    </row>
    <row r="663" spans="1:1">
      <c r="A663" s="20">
        <v>37124</v>
      </c>
    </row>
    <row r="664" spans="1:1">
      <c r="A664" s="20">
        <v>37125</v>
      </c>
    </row>
    <row r="665" spans="1:1">
      <c r="A665" s="20">
        <v>37126</v>
      </c>
    </row>
    <row r="666" spans="1:1">
      <c r="A666" s="20">
        <v>37127</v>
      </c>
    </row>
    <row r="667" spans="1:1">
      <c r="A667" s="20">
        <v>37128</v>
      </c>
    </row>
    <row r="668" spans="1:1">
      <c r="A668" s="20">
        <v>37129</v>
      </c>
    </row>
    <row r="669" spans="1:1">
      <c r="A669" s="20">
        <v>37130</v>
      </c>
    </row>
    <row r="670" spans="1:1">
      <c r="A670" s="20">
        <v>37131</v>
      </c>
    </row>
    <row r="671" spans="1:1">
      <c r="A671" s="20">
        <v>37132</v>
      </c>
    </row>
    <row r="672" spans="1:1">
      <c r="A672" s="20">
        <v>37133</v>
      </c>
    </row>
    <row r="673" spans="1:1">
      <c r="A673" s="20">
        <v>37134</v>
      </c>
    </row>
    <row r="674" spans="1:1">
      <c r="A674" s="20">
        <v>37135</v>
      </c>
    </row>
    <row r="675" spans="1:1">
      <c r="A675" s="20">
        <v>37136</v>
      </c>
    </row>
    <row r="676" spans="1:1">
      <c r="A676" s="20">
        <v>37137</v>
      </c>
    </row>
    <row r="677" spans="1:1">
      <c r="A677" s="20">
        <v>37138</v>
      </c>
    </row>
    <row r="678" spans="1:1">
      <c r="A678" s="20">
        <v>37139</v>
      </c>
    </row>
    <row r="679" spans="1:1">
      <c r="A679" s="20">
        <v>37140</v>
      </c>
    </row>
    <row r="680" spans="1:1">
      <c r="A680" s="20">
        <v>37141</v>
      </c>
    </row>
    <row r="681" spans="1:1">
      <c r="A681" s="20">
        <v>37142</v>
      </c>
    </row>
    <row r="682" spans="1:1">
      <c r="A682" s="20">
        <v>37143</v>
      </c>
    </row>
    <row r="683" spans="1:1">
      <c r="A683" s="20">
        <v>37144</v>
      </c>
    </row>
    <row r="684" spans="1:1">
      <c r="A684" s="20">
        <v>37145</v>
      </c>
    </row>
    <row r="685" spans="1:1">
      <c r="A685" s="20">
        <v>37146</v>
      </c>
    </row>
    <row r="686" spans="1:1">
      <c r="A686" s="20">
        <v>37147</v>
      </c>
    </row>
    <row r="687" spans="1:1">
      <c r="A687" s="20">
        <v>37148</v>
      </c>
    </row>
    <row r="688" spans="1:1">
      <c r="A688" s="20">
        <v>37149</v>
      </c>
    </row>
    <row r="689" spans="1:1">
      <c r="A689" s="20">
        <v>37150</v>
      </c>
    </row>
    <row r="690" spans="1:1">
      <c r="A690" s="20">
        <v>37151</v>
      </c>
    </row>
    <row r="691" spans="1:1">
      <c r="A691" s="20">
        <v>37152</v>
      </c>
    </row>
    <row r="692" spans="1:1">
      <c r="A692" s="20">
        <v>37153</v>
      </c>
    </row>
    <row r="693" spans="1:1">
      <c r="A693" s="20">
        <v>37154</v>
      </c>
    </row>
    <row r="694" spans="1:1">
      <c r="A694" s="20">
        <v>37155</v>
      </c>
    </row>
    <row r="695" spans="1:1">
      <c r="A695" s="20">
        <v>37156</v>
      </c>
    </row>
    <row r="696" spans="1:1">
      <c r="A696" s="20">
        <v>37157</v>
      </c>
    </row>
    <row r="697" spans="1:1">
      <c r="A697" s="20">
        <v>37158</v>
      </c>
    </row>
    <row r="698" spans="1:1">
      <c r="A698" s="20">
        <v>37159</v>
      </c>
    </row>
    <row r="699" spans="1:1">
      <c r="A699" s="20">
        <v>37160</v>
      </c>
    </row>
    <row r="700" spans="1:1">
      <c r="A700" s="20">
        <v>37161</v>
      </c>
    </row>
    <row r="701" spans="1:1">
      <c r="A701" s="20">
        <v>37162</v>
      </c>
    </row>
    <row r="702" spans="1:1">
      <c r="A702" s="20">
        <v>37163</v>
      </c>
    </row>
    <row r="703" spans="1:1">
      <c r="A703" s="20">
        <v>37164</v>
      </c>
    </row>
    <row r="704" spans="1:1">
      <c r="A704" s="20">
        <v>37165</v>
      </c>
    </row>
    <row r="705" spans="1:1">
      <c r="A705" s="20">
        <v>37166</v>
      </c>
    </row>
    <row r="706" spans="1:1">
      <c r="A706" s="20">
        <v>37167</v>
      </c>
    </row>
    <row r="707" spans="1:1">
      <c r="A707" s="20">
        <v>37168</v>
      </c>
    </row>
    <row r="708" spans="1:1">
      <c r="A708" s="20">
        <v>37169</v>
      </c>
    </row>
    <row r="709" spans="1:1">
      <c r="A709" s="20">
        <v>37170</v>
      </c>
    </row>
    <row r="710" spans="1:1">
      <c r="A710" s="20">
        <v>37171</v>
      </c>
    </row>
    <row r="711" spans="1:1">
      <c r="A711" s="20">
        <v>37172</v>
      </c>
    </row>
    <row r="712" spans="1:1">
      <c r="A712" s="20">
        <v>37173</v>
      </c>
    </row>
    <row r="713" spans="1:1">
      <c r="A713" s="20">
        <v>37174</v>
      </c>
    </row>
    <row r="714" spans="1:1">
      <c r="A714" s="20">
        <v>37175</v>
      </c>
    </row>
    <row r="715" spans="1:1">
      <c r="A715" s="20">
        <v>37176</v>
      </c>
    </row>
    <row r="716" spans="1:1">
      <c r="A716" s="20">
        <v>37177</v>
      </c>
    </row>
    <row r="717" spans="1:1">
      <c r="A717" s="20">
        <v>37178</v>
      </c>
    </row>
    <row r="718" spans="1:1">
      <c r="A718" s="20">
        <v>37179</v>
      </c>
    </row>
    <row r="719" spans="1:1">
      <c r="A719" s="20">
        <v>37180</v>
      </c>
    </row>
    <row r="720" spans="1:1">
      <c r="A720" s="20">
        <v>37181</v>
      </c>
    </row>
    <row r="721" spans="1:1">
      <c r="A721" s="20">
        <v>37182</v>
      </c>
    </row>
    <row r="722" spans="1:1">
      <c r="A722" s="20">
        <v>37183</v>
      </c>
    </row>
    <row r="723" spans="1:1">
      <c r="A723" s="20">
        <v>37184</v>
      </c>
    </row>
    <row r="724" spans="1:1">
      <c r="A724" s="20">
        <v>37185</v>
      </c>
    </row>
    <row r="725" spans="1:1">
      <c r="A725" s="20">
        <v>37186</v>
      </c>
    </row>
    <row r="726" spans="1:1">
      <c r="A726" s="20">
        <v>37187</v>
      </c>
    </row>
    <row r="727" spans="1:1">
      <c r="A727" s="20">
        <v>37188</v>
      </c>
    </row>
    <row r="728" spans="1:1">
      <c r="A728" s="20">
        <v>37189</v>
      </c>
    </row>
    <row r="729" spans="1:1">
      <c r="A729" s="20">
        <v>37190</v>
      </c>
    </row>
    <row r="730" spans="1:1">
      <c r="A730" s="20">
        <v>37191</v>
      </c>
    </row>
    <row r="731" spans="1:1">
      <c r="A731" s="20">
        <v>37192</v>
      </c>
    </row>
    <row r="732" spans="1:1">
      <c r="A732" s="20">
        <v>37193</v>
      </c>
    </row>
    <row r="733" spans="1:1">
      <c r="A733" s="20">
        <v>37194</v>
      </c>
    </row>
    <row r="734" spans="1:1">
      <c r="A734" s="20">
        <v>37195</v>
      </c>
    </row>
    <row r="735" spans="1:1">
      <c r="A735" s="20">
        <v>37196</v>
      </c>
    </row>
    <row r="736" spans="1:1">
      <c r="A736" s="20">
        <v>37197</v>
      </c>
    </row>
    <row r="737" spans="1:1">
      <c r="A737" s="20">
        <v>37198</v>
      </c>
    </row>
    <row r="738" spans="1:1">
      <c r="A738" s="20">
        <v>37199</v>
      </c>
    </row>
    <row r="739" spans="1:1">
      <c r="A739" s="20">
        <v>37200</v>
      </c>
    </row>
    <row r="740" spans="1:1">
      <c r="A740" s="20">
        <v>37201</v>
      </c>
    </row>
    <row r="741" spans="1:1">
      <c r="A741" s="20">
        <v>37202</v>
      </c>
    </row>
    <row r="742" spans="1:1">
      <c r="A742" s="20">
        <v>37203</v>
      </c>
    </row>
    <row r="743" spans="1:1">
      <c r="A743" s="20">
        <v>37204</v>
      </c>
    </row>
    <row r="744" spans="1:1">
      <c r="A744" s="20">
        <v>37205</v>
      </c>
    </row>
    <row r="745" spans="1:1">
      <c r="A745" s="20">
        <v>37206</v>
      </c>
    </row>
    <row r="746" spans="1:1">
      <c r="A746" s="20">
        <v>37207</v>
      </c>
    </row>
    <row r="747" spans="1:1">
      <c r="A747" s="20">
        <v>37208</v>
      </c>
    </row>
    <row r="748" spans="1:1">
      <c r="A748" s="20">
        <v>37209</v>
      </c>
    </row>
    <row r="749" spans="1:1">
      <c r="A749" s="20">
        <v>37210</v>
      </c>
    </row>
    <row r="750" spans="1:1">
      <c r="A750" s="20">
        <v>37211</v>
      </c>
    </row>
    <row r="751" spans="1:1">
      <c r="A751" s="20">
        <v>37212</v>
      </c>
    </row>
    <row r="752" spans="1:1">
      <c r="A752" s="20">
        <v>37213</v>
      </c>
    </row>
    <row r="753" spans="1:1">
      <c r="A753" s="20">
        <v>37214</v>
      </c>
    </row>
    <row r="754" spans="1:1">
      <c r="A754" s="20">
        <v>37215</v>
      </c>
    </row>
    <row r="755" spans="1:1">
      <c r="A755" s="20">
        <v>37216</v>
      </c>
    </row>
    <row r="756" spans="1:1">
      <c r="A756" s="20">
        <v>37217</v>
      </c>
    </row>
    <row r="757" spans="1:1">
      <c r="A757" s="20">
        <v>37218</v>
      </c>
    </row>
    <row r="758" spans="1:1">
      <c r="A758" s="20">
        <v>37219</v>
      </c>
    </row>
    <row r="759" spans="1:1">
      <c r="A759" s="20">
        <v>37220</v>
      </c>
    </row>
    <row r="760" spans="1:1">
      <c r="A760" s="20">
        <v>37221</v>
      </c>
    </row>
    <row r="761" spans="1:1">
      <c r="A761" s="20">
        <v>37222</v>
      </c>
    </row>
    <row r="762" spans="1:1">
      <c r="A762" s="20">
        <v>37223</v>
      </c>
    </row>
    <row r="763" spans="1:1">
      <c r="A763" s="20">
        <v>37224</v>
      </c>
    </row>
    <row r="764" spans="1:1">
      <c r="A764" s="20">
        <v>37225</v>
      </c>
    </row>
    <row r="765" spans="1:1">
      <c r="A765" s="20">
        <v>37226</v>
      </c>
    </row>
    <row r="766" spans="1:1">
      <c r="A766" s="20">
        <v>37227</v>
      </c>
    </row>
    <row r="767" spans="1:1">
      <c r="A767" s="20">
        <v>37228</v>
      </c>
    </row>
    <row r="768" spans="1:1">
      <c r="A768" s="20">
        <v>37229</v>
      </c>
    </row>
    <row r="769" spans="1:1">
      <c r="A769" s="20">
        <v>37230</v>
      </c>
    </row>
    <row r="770" spans="1:1">
      <c r="A770" s="20">
        <v>37231</v>
      </c>
    </row>
    <row r="771" spans="1:1">
      <c r="A771" s="20">
        <v>37232</v>
      </c>
    </row>
    <row r="772" spans="1:1">
      <c r="A772" s="20">
        <v>37233</v>
      </c>
    </row>
    <row r="773" spans="1:1">
      <c r="A773" s="20">
        <v>37234</v>
      </c>
    </row>
    <row r="774" spans="1:1">
      <c r="A774" s="20">
        <v>37235</v>
      </c>
    </row>
    <row r="775" spans="1:1">
      <c r="A775" s="20">
        <v>37236</v>
      </c>
    </row>
    <row r="776" spans="1:1">
      <c r="A776" s="20">
        <v>37237</v>
      </c>
    </row>
    <row r="777" spans="1:1">
      <c r="A777" s="20">
        <v>37238</v>
      </c>
    </row>
    <row r="778" spans="1:1">
      <c r="A778" s="20">
        <v>37239</v>
      </c>
    </row>
    <row r="779" spans="1:1">
      <c r="A779" s="20">
        <v>37240</v>
      </c>
    </row>
    <row r="780" spans="1:1">
      <c r="A780" s="20">
        <v>37241</v>
      </c>
    </row>
    <row r="781" spans="1:1">
      <c r="A781" s="20">
        <v>37242</v>
      </c>
    </row>
    <row r="782" spans="1:1">
      <c r="A782" s="20">
        <v>37243</v>
      </c>
    </row>
    <row r="783" spans="1:1">
      <c r="A783" s="20">
        <v>37244</v>
      </c>
    </row>
    <row r="784" spans="1:1">
      <c r="A784" s="20">
        <v>37245</v>
      </c>
    </row>
    <row r="785" spans="1:1">
      <c r="A785" s="20">
        <v>37246</v>
      </c>
    </row>
    <row r="786" spans="1:1">
      <c r="A786" s="20">
        <v>37247</v>
      </c>
    </row>
    <row r="787" spans="1:1">
      <c r="A787" s="20">
        <v>37248</v>
      </c>
    </row>
    <row r="788" spans="1:1">
      <c r="A788" s="20">
        <v>37249</v>
      </c>
    </row>
    <row r="789" spans="1:1">
      <c r="A789" s="20">
        <v>37250</v>
      </c>
    </row>
    <row r="790" spans="1:1">
      <c r="A790" s="20">
        <v>37251</v>
      </c>
    </row>
    <row r="791" spans="1:1">
      <c r="A791" s="20">
        <v>37252</v>
      </c>
    </row>
    <row r="792" spans="1:1">
      <c r="A792" s="20">
        <v>37253</v>
      </c>
    </row>
    <row r="793" spans="1:1">
      <c r="A793" s="20">
        <v>37254</v>
      </c>
    </row>
    <row r="794" spans="1:1">
      <c r="A794" s="20">
        <v>37255</v>
      </c>
    </row>
    <row r="795" spans="1:1">
      <c r="A795" s="20">
        <v>37256</v>
      </c>
    </row>
  </sheetData>
  <mergeCells count="23">
    <mergeCell ref="EK2:ET2"/>
    <mergeCell ref="L2:N2"/>
    <mergeCell ref="AQ2:AZ2"/>
    <mergeCell ref="BN2:BQ2"/>
    <mergeCell ref="AB2:AC2"/>
    <mergeCell ref="Z2:AA2"/>
    <mergeCell ref="W2:Y2"/>
    <mergeCell ref="AD2:AE2"/>
    <mergeCell ref="B2:E2"/>
    <mergeCell ref="F2:I2"/>
    <mergeCell ref="J2:K2"/>
    <mergeCell ref="P2:S2"/>
    <mergeCell ref="ED2:EJ2"/>
    <mergeCell ref="DU2:EC2"/>
    <mergeCell ref="DI2:DT2"/>
    <mergeCell ref="CN2:DC2"/>
    <mergeCell ref="AF2:AG2"/>
    <mergeCell ref="AH2:AI2"/>
    <mergeCell ref="AJ2:AK2"/>
    <mergeCell ref="BW2:CC2"/>
    <mergeCell ref="CK2:CM2"/>
    <mergeCell ref="BR2:BV2"/>
    <mergeCell ref="CD2:CJ2"/>
  </mergeCells>
  <pageMargins left="0.2" right="0.22" top="1" bottom="1" header="0.5" footer="0.5"/>
  <pageSetup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16"/>
  <sheetViews>
    <sheetView workbookViewId="0">
      <selection activeCell="D21" sqref="D21"/>
    </sheetView>
  </sheetViews>
  <sheetFormatPr defaultRowHeight="12.75"/>
  <cols>
    <col min="1" max="16384" width="9.140625" style="152"/>
  </cols>
  <sheetData>
    <row r="1" spans="1:2" s="153" customFormat="1" ht="42" customHeight="1">
      <c r="A1" s="153" t="s">
        <v>320</v>
      </c>
    </row>
    <row r="2" spans="1:2" s="153" customFormat="1" ht="15" customHeight="1">
      <c r="A2" s="153" t="s">
        <v>321</v>
      </c>
    </row>
    <row r="3" spans="1:2" s="153" customFormat="1" ht="15.75">
      <c r="A3" s="153" t="s">
        <v>319</v>
      </c>
    </row>
    <row r="16" spans="1:2">
      <c r="B16" s="152" t="s">
        <v>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4" r:id="rId4" name="CommandButton2">
          <controlPr defaultSize="0" autoLine="0" r:id="rId5">
            <anchor moveWithCells="1">
              <from>
                <xdr:col>0</xdr:col>
                <xdr:colOff>428625</xdr:colOff>
                <xdr:row>5</xdr:row>
                <xdr:rowOff>19050</xdr:rowOff>
              </from>
              <to>
                <xdr:col>4</xdr:col>
                <xdr:colOff>390525</xdr:colOff>
                <xdr:row>8</xdr:row>
                <xdr:rowOff>0</xdr:rowOff>
              </to>
            </anchor>
          </controlPr>
        </control>
      </mc:Choice>
      <mc:Fallback>
        <control shapeId="8194" r:id="rId4" name="CommandButton2"/>
      </mc:Fallback>
    </mc:AlternateContent>
    <mc:AlternateContent xmlns:mc="http://schemas.openxmlformats.org/markup-compatibility/2006">
      <mc:Choice Requires="x14">
        <control shapeId="8193" r:id="rId6" name="CommandButton1">
          <controlPr defaultSize="0" autoLine="0" autoPict="0" r:id="rId7">
            <anchor moveWithCells="1">
              <from>
                <xdr:col>0</xdr:col>
                <xdr:colOff>419100</xdr:colOff>
                <xdr:row>9</xdr:row>
                <xdr:rowOff>19050</xdr:rowOff>
              </from>
              <to>
                <xdr:col>4</xdr:col>
                <xdr:colOff>352425</xdr:colOff>
                <xdr:row>12</xdr:row>
                <xdr:rowOff>0</xdr:rowOff>
              </to>
            </anchor>
          </controlPr>
        </control>
      </mc:Choice>
      <mc:Fallback>
        <control shapeId="8193" r:id="rId6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29"/>
  <sheetViews>
    <sheetView tabSelected="1" zoomScale="75" workbookViewId="0">
      <selection activeCell="C11" sqref="C11"/>
    </sheetView>
  </sheetViews>
  <sheetFormatPr defaultColWidth="8.7109375" defaultRowHeight="11.25"/>
  <cols>
    <col min="1" max="1" width="35.42578125" style="19" customWidth="1"/>
    <col min="2" max="2" width="12.140625" style="19" hidden="1" customWidth="1"/>
    <col min="3" max="3" width="24.7109375" style="156" customWidth="1"/>
    <col min="4" max="4" width="15.7109375" style="19" hidden="1" customWidth="1"/>
    <col min="5" max="5" width="24.7109375" style="19" customWidth="1"/>
    <col min="6" max="6" width="15.7109375" style="19" hidden="1" customWidth="1"/>
    <col min="7" max="7" width="20.42578125" style="156" customWidth="1"/>
    <col min="8" max="8" width="12.7109375" style="19" customWidth="1"/>
    <col min="9" max="11" width="12.7109375" style="19" hidden="1" customWidth="1"/>
    <col min="12" max="12" width="12.7109375" style="156" customWidth="1"/>
    <col min="13" max="13" width="12.7109375" style="19" customWidth="1"/>
    <col min="14" max="14" width="12.7109375" style="156" customWidth="1"/>
    <col min="15" max="15" width="12.7109375" style="19" customWidth="1"/>
    <col min="16" max="16" width="12.7109375" style="156" customWidth="1"/>
    <col min="17" max="17" width="12.7109375" style="19" customWidth="1"/>
    <col min="18" max="16384" width="8.7109375" style="19"/>
  </cols>
  <sheetData>
    <row r="1" spans="1:44" ht="32.25" customHeight="1" thickBot="1">
      <c r="A1" s="245">
        <f ca="1">TODAY()</f>
        <v>36578</v>
      </c>
      <c r="B1" s="219" t="s">
        <v>92</v>
      </c>
      <c r="C1" s="220"/>
      <c r="D1" s="219"/>
      <c r="E1" s="219"/>
      <c r="F1" s="219"/>
      <c r="G1" s="220"/>
      <c r="H1" s="219"/>
      <c r="I1" s="219"/>
      <c r="J1" s="219"/>
      <c r="K1" s="219"/>
      <c r="L1" s="220"/>
      <c r="M1" s="219"/>
      <c r="N1" s="220"/>
      <c r="O1" s="219"/>
      <c r="P1" s="220"/>
      <c r="Q1" s="221"/>
    </row>
    <row r="2" spans="1:44">
      <c r="A2" s="222" t="s">
        <v>1</v>
      </c>
      <c r="B2" s="209"/>
      <c r="C2" s="203"/>
      <c r="D2" s="209"/>
      <c r="E2" s="209"/>
      <c r="F2" s="209"/>
      <c r="G2" s="203"/>
      <c r="H2" s="209"/>
      <c r="I2" s="209"/>
      <c r="J2" s="209"/>
      <c r="K2" s="209"/>
      <c r="L2" s="203"/>
      <c r="M2" s="209"/>
      <c r="N2" s="203"/>
      <c r="O2" s="209"/>
      <c r="P2" s="203"/>
      <c r="Q2" s="223"/>
    </row>
    <row r="3" spans="1:44">
      <c r="A3" s="222"/>
      <c r="B3" s="209"/>
      <c r="C3" s="203"/>
      <c r="D3" s="209"/>
      <c r="E3" s="209"/>
      <c r="F3" s="209"/>
      <c r="G3" s="203"/>
      <c r="H3" s="209"/>
      <c r="I3" s="209"/>
      <c r="J3" s="209"/>
      <c r="K3" s="209"/>
      <c r="L3" s="203"/>
      <c r="M3" s="209"/>
      <c r="N3" s="203"/>
      <c r="O3" s="209"/>
      <c r="P3" s="203"/>
      <c r="Q3" s="223"/>
    </row>
    <row r="4" spans="1:44" s="218" customFormat="1" ht="19.5" customHeight="1">
      <c r="A4" s="224"/>
      <c r="B4" s="225" t="s">
        <v>1</v>
      </c>
      <c r="C4" s="226">
        <f ca="1">TODAY()</f>
        <v>36578</v>
      </c>
      <c r="D4" s="225"/>
      <c r="E4" s="227">
        <f ca="1">$C$4-4</f>
        <v>36574</v>
      </c>
      <c r="F4" s="225"/>
      <c r="G4" s="226" t="s">
        <v>2</v>
      </c>
      <c r="H4" s="225"/>
      <c r="I4" s="225"/>
      <c r="J4" s="225"/>
      <c r="K4" s="225"/>
      <c r="L4" s="226">
        <f ca="1">$C$4-2</f>
        <v>36576</v>
      </c>
      <c r="M4" s="227">
        <f ca="1">$C$4-3</f>
        <v>36575</v>
      </c>
      <c r="N4" s="226">
        <f ca="1">$C$4-4</f>
        <v>36574</v>
      </c>
      <c r="O4" s="227">
        <f ca="1">$C$4-5</f>
        <v>36573</v>
      </c>
      <c r="P4" s="226">
        <f ca="1">$C$4-6</f>
        <v>36572</v>
      </c>
      <c r="Q4" s="228">
        <f ca="1">$C$4-7</f>
        <v>36571</v>
      </c>
    </row>
    <row r="5" spans="1:44">
      <c r="A5" s="222"/>
      <c r="B5" s="209"/>
      <c r="C5" s="203" t="s">
        <v>1</v>
      </c>
      <c r="D5" s="209"/>
      <c r="E5" s="209" t="s">
        <v>1</v>
      </c>
      <c r="F5" s="209"/>
      <c r="G5" s="203"/>
      <c r="H5" s="209"/>
      <c r="I5" s="209"/>
      <c r="J5" s="209"/>
      <c r="K5" s="209"/>
      <c r="L5" s="203" t="s">
        <v>1</v>
      </c>
      <c r="M5" s="209" t="s">
        <v>1</v>
      </c>
      <c r="N5" s="203" t="s">
        <v>1</v>
      </c>
      <c r="O5" s="209" t="s">
        <v>1</v>
      </c>
      <c r="P5" s="203" t="s">
        <v>1</v>
      </c>
      <c r="Q5" s="223" t="s">
        <v>1</v>
      </c>
    </row>
    <row r="6" spans="1:44">
      <c r="A6" s="222"/>
      <c r="B6" s="209"/>
      <c r="C6" s="203" t="s">
        <v>3</v>
      </c>
      <c r="D6" s="209" t="s">
        <v>4</v>
      </c>
      <c r="E6" s="209" t="s">
        <v>3</v>
      </c>
      <c r="F6" s="209" t="s">
        <v>4</v>
      </c>
      <c r="G6" s="203" t="s">
        <v>3</v>
      </c>
      <c r="H6" s="209" t="s">
        <v>8</v>
      </c>
      <c r="I6" s="209" t="s">
        <v>93</v>
      </c>
      <c r="J6" s="209"/>
      <c r="K6" s="209" t="s">
        <v>94</v>
      </c>
      <c r="L6" s="203" t="s">
        <v>3</v>
      </c>
      <c r="M6" s="209" t="s">
        <v>3</v>
      </c>
      <c r="N6" s="203" t="s">
        <v>3</v>
      </c>
      <c r="O6" s="209" t="s">
        <v>3</v>
      </c>
      <c r="P6" s="203" t="s">
        <v>3</v>
      </c>
      <c r="Q6" s="223" t="s">
        <v>3</v>
      </c>
    </row>
    <row r="7" spans="1:44">
      <c r="A7" s="222"/>
      <c r="B7" s="209"/>
      <c r="C7" s="203" t="s">
        <v>5</v>
      </c>
      <c r="D7" s="209" t="s">
        <v>6</v>
      </c>
      <c r="E7" s="209" t="s">
        <v>5</v>
      </c>
      <c r="F7" s="209" t="s">
        <v>6</v>
      </c>
      <c r="G7" s="203" t="s">
        <v>5</v>
      </c>
      <c r="H7" s="209" t="s">
        <v>95</v>
      </c>
      <c r="I7" s="209" t="s">
        <v>95</v>
      </c>
      <c r="J7" s="209" t="s">
        <v>96</v>
      </c>
      <c r="K7" s="209" t="s">
        <v>97</v>
      </c>
      <c r="L7" s="203" t="s">
        <v>5</v>
      </c>
      <c r="M7" s="209" t="s">
        <v>5</v>
      </c>
      <c r="N7" s="203" t="s">
        <v>5</v>
      </c>
      <c r="O7" s="209" t="s">
        <v>5</v>
      </c>
      <c r="P7" s="203" t="s">
        <v>5</v>
      </c>
      <c r="Q7" s="223" t="s">
        <v>5</v>
      </c>
    </row>
    <row r="8" spans="1:44">
      <c r="A8" s="229"/>
      <c r="B8" s="230" t="s">
        <v>7</v>
      </c>
      <c r="C8" s="203" t="s">
        <v>8</v>
      </c>
      <c r="D8" s="209" t="s">
        <v>7</v>
      </c>
      <c r="E8" s="209" t="s">
        <v>8</v>
      </c>
      <c r="F8" s="209" t="s">
        <v>7</v>
      </c>
      <c r="G8" s="203" t="s">
        <v>8</v>
      </c>
      <c r="H8" s="209" t="s">
        <v>98</v>
      </c>
      <c r="I8" s="209" t="s">
        <v>99</v>
      </c>
      <c r="J8" s="209" t="s">
        <v>100</v>
      </c>
      <c r="K8" s="209" t="s">
        <v>101</v>
      </c>
      <c r="L8" s="203" t="s">
        <v>8</v>
      </c>
      <c r="M8" s="209" t="s">
        <v>8</v>
      </c>
      <c r="N8" s="203" t="s">
        <v>8</v>
      </c>
      <c r="O8" s="209" t="s">
        <v>8</v>
      </c>
      <c r="P8" s="203" t="s">
        <v>8</v>
      </c>
      <c r="Q8" s="223" t="s">
        <v>8</v>
      </c>
    </row>
    <row r="9" spans="1:44">
      <c r="A9" s="222" t="s">
        <v>129</v>
      </c>
      <c r="B9" s="207"/>
      <c r="C9" s="231"/>
      <c r="D9" s="207"/>
      <c r="E9" s="207"/>
      <c r="F9" s="207"/>
      <c r="G9" s="231"/>
      <c r="H9" s="207" t="s">
        <v>1</v>
      </c>
      <c r="I9" s="207"/>
      <c r="J9" s="207"/>
      <c r="K9" s="207"/>
      <c r="L9" s="231"/>
      <c r="M9" s="207"/>
      <c r="N9" s="231"/>
      <c r="O9" s="207"/>
      <c r="P9" s="231"/>
      <c r="Q9" s="23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233" t="s">
        <v>102</v>
      </c>
      <c r="B10" s="207"/>
      <c r="C10" s="231" t="s">
        <v>1</v>
      </c>
      <c r="D10" s="207"/>
      <c r="E10" s="207" t="s">
        <v>1</v>
      </c>
      <c r="F10" s="207"/>
      <c r="G10" s="231"/>
      <c r="H10" s="207" t="s">
        <v>1</v>
      </c>
      <c r="I10" s="207"/>
      <c r="J10" s="207"/>
      <c r="K10" s="234"/>
      <c r="L10" s="231" t="s">
        <v>1</v>
      </c>
      <c r="M10" s="207" t="s">
        <v>1</v>
      </c>
      <c r="N10" s="231" t="s">
        <v>1</v>
      </c>
      <c r="O10" s="207" t="s">
        <v>1</v>
      </c>
      <c r="P10" s="231" t="s">
        <v>1</v>
      </c>
      <c r="Q10" s="232" t="s">
        <v>1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235" t="s">
        <v>177</v>
      </c>
      <c r="B11" s="207"/>
      <c r="C11" s="205">
        <f ca="1">VLOOKUP(C$4,'Flow Historicals'!$A$1:$ET$23952,5)</f>
        <v>539462</v>
      </c>
      <c r="D11" s="206"/>
      <c r="E11" s="206">
        <f ca="1">VLOOKUP(E$4,'Flow Historicals'!$A$1:$ET$23952,5)</f>
        <v>545038</v>
      </c>
      <c r="F11" s="206"/>
      <c r="G11" s="205">
        <f t="shared" ref="G11:G17" ca="1" si="0">+C11-E11</f>
        <v>-5576</v>
      </c>
      <c r="H11" s="206" t="s">
        <v>1</v>
      </c>
      <c r="I11" s="206"/>
      <c r="J11" s="206"/>
      <c r="K11" s="206">
        <v>2040668</v>
      </c>
      <c r="L11" s="205">
        <f ca="1">VLOOKUP(L$4,'Flow Historicals'!$A$1:$ET$23952,5)</f>
        <v>536729</v>
      </c>
      <c r="M11" s="206">
        <f ca="1">VLOOKUP(M$4,'Flow Historicals'!$A$1:$ET$23952,5)</f>
        <v>535520</v>
      </c>
      <c r="N11" s="205">
        <f ca="1">VLOOKUP(N$4,'Flow Historicals'!$A$1:$ET$23952,5)</f>
        <v>545038</v>
      </c>
      <c r="O11" s="206">
        <f ca="1">VLOOKUP(O$4,'Flow Historicals'!$A$1:$ET$23952,5)</f>
        <v>539461</v>
      </c>
      <c r="P11" s="205">
        <f ca="1">VLOOKUP(P$4,'Flow Historicals'!$A$1:$ET$23952,5)</f>
        <v>539999</v>
      </c>
      <c r="Q11" s="236">
        <f ca="1">VLOOKUP(Q$4,'Flow Historicals'!$A$1:$ET$23952,5)</f>
        <v>539999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235" t="s">
        <v>178</v>
      </c>
      <c r="B12" s="207"/>
      <c r="C12" s="205">
        <f ca="1">VLOOKUP(C$4,'Flow Historicals'!$A$1:$ET$23952,4)</f>
        <v>704643</v>
      </c>
      <c r="D12" s="206"/>
      <c r="E12" s="206">
        <f ca="1">VLOOKUP(E$4,'Flow Historicals'!$A$1:$ET$23952,4)</f>
        <v>650241</v>
      </c>
      <c r="F12" s="206"/>
      <c r="G12" s="205">
        <f t="shared" ca="1" si="0"/>
        <v>54402</v>
      </c>
      <c r="H12" s="206"/>
      <c r="I12" s="206"/>
      <c r="J12" s="206"/>
      <c r="K12" s="206"/>
      <c r="L12" s="205">
        <f ca="1">VLOOKUP(L$4,'Flow Historicals'!$A$1:$ET$23952,4)</f>
        <v>714452</v>
      </c>
      <c r="M12" s="206">
        <f ca="1">VLOOKUP(M$4,'Flow Historicals'!$A$1:$ET$23952,4)</f>
        <v>710457</v>
      </c>
      <c r="N12" s="205">
        <f ca="1">VLOOKUP(N$4,'Flow Historicals'!$A$1:$ET$23952,4)</f>
        <v>650241</v>
      </c>
      <c r="O12" s="206">
        <f ca="1">VLOOKUP(O$4,'Flow Historicals'!$A$1:$ET$23952,4)</f>
        <v>641463</v>
      </c>
      <c r="P12" s="205">
        <f ca="1">VLOOKUP(P$4,'Flow Historicals'!$A$1:$ET$23952,4)</f>
        <v>624054</v>
      </c>
      <c r="Q12" s="236">
        <f ca="1">VLOOKUP(Q$4,'Flow Historicals'!$A$1:$ET$23952,4)</f>
        <v>605404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235" t="s">
        <v>180</v>
      </c>
      <c r="B13" s="207"/>
      <c r="C13" s="205">
        <f ca="1">VLOOKUP(C$4,'Flow Historicals'!$A$1:$ET$23952,6)</f>
        <v>692977</v>
      </c>
      <c r="D13" s="206"/>
      <c r="E13" s="206">
        <f ca="1">VLOOKUP(E$4,'Flow Historicals'!$A$1:$ET$23952,6)</f>
        <v>655977</v>
      </c>
      <c r="F13" s="206"/>
      <c r="G13" s="205">
        <f t="shared" ca="1" si="0"/>
        <v>37000</v>
      </c>
      <c r="H13" s="206"/>
      <c r="I13" s="206"/>
      <c r="J13" s="206"/>
      <c r="K13" s="206"/>
      <c r="L13" s="205">
        <f ca="1">VLOOKUP(L$4,'Flow Historicals'!$A$1:$ET$23952,6)</f>
        <v>687370</v>
      </c>
      <c r="M13" s="206">
        <f ca="1">VLOOKUP(M$4,'Flow Historicals'!$A$1:$ET$23952,6)</f>
        <v>692930</v>
      </c>
      <c r="N13" s="205">
        <f ca="1">VLOOKUP(N$4,'Flow Historicals'!$A$1:$ET$23952,6)</f>
        <v>655977</v>
      </c>
      <c r="O13" s="206">
        <f ca="1">VLOOKUP(O$4,'Flow Historicals'!$A$1:$ET$23952,6)</f>
        <v>643262</v>
      </c>
      <c r="P13" s="205">
        <f ca="1">VLOOKUP(P$4,'Flow Historicals'!$A$1:$ET$23952,6)</f>
        <v>659933</v>
      </c>
      <c r="Q13" s="236">
        <f ca="1">VLOOKUP(Q$4,'Flow Historicals'!$A$1:$ET$23952,6)</f>
        <v>664971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>
      <c r="A14" s="235" t="s">
        <v>104</v>
      </c>
      <c r="B14" s="207"/>
      <c r="C14" s="205">
        <f ca="1">VLOOKUP(C$4,DailyHistoricals!$A$3:$BF$15000,58,0)-VLOOKUP(C$4,DailyHistoricals!$A$3:$BF$15000,14,0)</f>
        <v>145000</v>
      </c>
      <c r="D14" s="206"/>
      <c r="E14" s="206">
        <f ca="1">VLOOKUP(E$4,DailyHistoricals!$A$3:$BF$15000,58,0)-VLOOKUP(E$4,DailyHistoricals!$A$3:$BF$15000,14,0)</f>
        <v>138000</v>
      </c>
      <c r="F14" s="206"/>
      <c r="G14" s="205">
        <f t="shared" ca="1" si="0"/>
        <v>7000</v>
      </c>
      <c r="H14" s="206" t="s">
        <v>1</v>
      </c>
      <c r="I14" s="206"/>
      <c r="J14" s="206"/>
      <c r="K14" s="206">
        <v>326000</v>
      </c>
      <c r="L14" s="205">
        <f ca="1">VLOOKUP(L$4,DailyHistoricals!$A$3:$BF$15000,58,0)-VLOOKUP(L$4,DailyHistoricals!$A$3:$BF$15000,14,0)</f>
        <v>158000</v>
      </c>
      <c r="M14" s="206">
        <f ca="1">VLOOKUP(M$4,DailyHistoricals!$A$3:$BF$15000,58,0)-VLOOKUP(M$4,DailyHistoricals!$A$3:$BF$15000,14,0)</f>
        <v>142000</v>
      </c>
      <c r="N14" s="205">
        <f ca="1">VLOOKUP(N$4,DailyHistoricals!$A$3:$BF$15000,58,0)-VLOOKUP(N$4,DailyHistoricals!$A$3:$BF$15000,14,0)</f>
        <v>138000</v>
      </c>
      <c r="O14" s="206">
        <f ca="1">VLOOKUP(O$4,DailyHistoricals!$A$3:$BF$15000,58,0)-VLOOKUP(O$4,DailyHistoricals!$A$3:$BF$15000,14,0)</f>
        <v>136000</v>
      </c>
      <c r="P14" s="205">
        <f ca="1">VLOOKUP(P$4,DailyHistoricals!$A$3:$BF$15000,58,0)-VLOOKUP(P$4,DailyHistoricals!$A$3:$BF$15000,14,0)</f>
        <v>130000</v>
      </c>
      <c r="Q14" s="236">
        <f ca="1">VLOOKUP(Q$4,DailyHistoricals!$A$3:$BF$15000,58,0)-VLOOKUP(Q$4,DailyHistoricals!$A$3:$BF$15000,14,0)</f>
        <v>160000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235" t="s">
        <v>105</v>
      </c>
      <c r="B15" s="207"/>
      <c r="C15" s="205">
        <f ca="1">VLOOKUP(C$4,DailyHistoricals!$A$2:$AZ$59949,6)-21135</f>
        <v>268865</v>
      </c>
      <c r="D15" s="206"/>
      <c r="E15" s="206">
        <f ca="1">VLOOKUP(E$4,DailyHistoricals!$A$2:$AZ$59949,6)-21135</f>
        <v>220865</v>
      </c>
      <c r="F15" s="206"/>
      <c r="G15" s="205">
        <f t="shared" ca="1" si="0"/>
        <v>48000</v>
      </c>
      <c r="H15" s="206" t="s">
        <v>1</v>
      </c>
      <c r="I15" s="206"/>
      <c r="J15" s="206"/>
      <c r="K15" s="206">
        <v>377921</v>
      </c>
      <c r="L15" s="205">
        <f ca="1">VLOOKUP(L$4,DailyHistoricals!$A$2:$AZ$59949,6)</f>
        <v>235000</v>
      </c>
      <c r="M15" s="206">
        <f ca="1">VLOOKUP(M$4,DailyHistoricals!$A$2:$AZ$59949,6)</f>
        <v>247000</v>
      </c>
      <c r="N15" s="205">
        <f ca="1">VLOOKUP(N$4,DailyHistoricals!$A$2:$AZ$59949,6)</f>
        <v>242000</v>
      </c>
      <c r="O15" s="206">
        <f ca="1">VLOOKUP(O$4,DailyHistoricals!$A$2:$AZ$59949,6)</f>
        <v>255000</v>
      </c>
      <c r="P15" s="205">
        <f ca="1">VLOOKUP(P$4,DailyHistoricals!$A$2:$AZ$59949,6)</f>
        <v>251000</v>
      </c>
      <c r="Q15" s="236">
        <f ca="1">VLOOKUP(Q$4,DailyHistoricals!$A$2:$AZ$59949,6)</f>
        <v>249000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235" t="s">
        <v>106</v>
      </c>
      <c r="B16" s="207"/>
      <c r="C16" s="205">
        <f ca="1">VLOOKUP(C$4,DailyHistoricals!$A$2:$AZ$59949,7)</f>
        <v>327000</v>
      </c>
      <c r="D16" s="206"/>
      <c r="E16" s="206">
        <f ca="1">VLOOKUP(E$4,DailyHistoricals!$A$2:$AZ$59949,7)</f>
        <v>278000</v>
      </c>
      <c r="F16" s="206"/>
      <c r="G16" s="205">
        <f t="shared" ca="1" si="0"/>
        <v>49000</v>
      </c>
      <c r="H16" s="206" t="s">
        <v>1</v>
      </c>
      <c r="I16" s="206"/>
      <c r="J16" s="206"/>
      <c r="K16" s="206">
        <v>222772</v>
      </c>
      <c r="L16" s="205">
        <f ca="1">VLOOKUP(L$4,DailyHistoricals!$A$2:$AZ$59949,7)</f>
        <v>266000</v>
      </c>
      <c r="M16" s="206">
        <f ca="1">VLOOKUP(M$4,DailyHistoricals!$A$2:$AZ$59949,7)</f>
        <v>279000</v>
      </c>
      <c r="N16" s="205">
        <f ca="1">VLOOKUP(N$4,DailyHistoricals!$A$2:$AZ$59949,7)</f>
        <v>278000</v>
      </c>
      <c r="O16" s="206">
        <f ca="1">VLOOKUP(O$4,DailyHistoricals!$A$2:$AZ$59949,7)</f>
        <v>287000</v>
      </c>
      <c r="P16" s="205">
        <f ca="1">VLOOKUP(P$4,DailyHistoricals!$A$2:$AZ$59949,7)</f>
        <v>285000</v>
      </c>
      <c r="Q16" s="236">
        <f ca="1">VLOOKUP(Q$4,DailyHistoricals!$A$2:$AZ$59949,7)</f>
        <v>276000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235" t="s">
        <v>59</v>
      </c>
      <c r="B17" s="207"/>
      <c r="C17" s="212">
        <f ca="1">SUM($C$11:$C$16)</f>
        <v>2677947</v>
      </c>
      <c r="D17" s="206"/>
      <c r="E17" s="214">
        <f ca="1">SUM($E$11:$E$16)</f>
        <v>2488121</v>
      </c>
      <c r="F17" s="206"/>
      <c r="G17" s="205">
        <f t="shared" ca="1" si="0"/>
        <v>189826</v>
      </c>
      <c r="H17" s="206">
        <f ca="1">+G11+G12+G13+G15</f>
        <v>133826</v>
      </c>
      <c r="I17" s="206"/>
      <c r="J17" s="206"/>
      <c r="K17" s="206">
        <f t="shared" ref="K17:Q17" si="1">SUM(K11:K16)</f>
        <v>2967361</v>
      </c>
      <c r="L17" s="212">
        <f t="shared" ca="1" si="1"/>
        <v>2597551</v>
      </c>
      <c r="M17" s="214">
        <f t="shared" ca="1" si="1"/>
        <v>2606907</v>
      </c>
      <c r="N17" s="212">
        <f t="shared" ca="1" si="1"/>
        <v>2509256</v>
      </c>
      <c r="O17" s="214">
        <f t="shared" ca="1" si="1"/>
        <v>2502186</v>
      </c>
      <c r="P17" s="212">
        <f t="shared" ca="1" si="1"/>
        <v>2489986</v>
      </c>
      <c r="Q17" s="237">
        <f t="shared" ca="1" si="1"/>
        <v>2495374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235"/>
      <c r="B18" s="207"/>
      <c r="C18" s="205"/>
      <c r="D18" s="206"/>
      <c r="E18" s="206"/>
      <c r="F18" s="206"/>
      <c r="G18" s="205"/>
      <c r="H18" s="206" t="s">
        <v>1</v>
      </c>
      <c r="I18" s="206"/>
      <c r="J18" s="206"/>
      <c r="K18" s="206"/>
      <c r="L18" s="205"/>
      <c r="M18" s="206"/>
      <c r="N18" s="205"/>
      <c r="O18" s="206"/>
      <c r="P18" s="205"/>
      <c r="Q18" s="23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235"/>
      <c r="B19" s="207"/>
      <c r="C19" s="205"/>
      <c r="D19" s="206"/>
      <c r="E19" s="206"/>
      <c r="F19" s="206"/>
      <c r="G19" s="205"/>
      <c r="H19" s="206" t="s">
        <v>1</v>
      </c>
      <c r="I19" s="206"/>
      <c r="J19" s="206"/>
      <c r="K19" s="206"/>
      <c r="L19" s="205"/>
      <c r="M19" s="206"/>
      <c r="N19" s="205"/>
      <c r="O19" s="206"/>
      <c r="P19" s="205"/>
      <c r="Q19" s="23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>
      <c r="A20" s="233" t="s">
        <v>108</v>
      </c>
      <c r="B20" s="207"/>
      <c r="C20" s="205"/>
      <c r="D20" s="206"/>
      <c r="E20" s="206"/>
      <c r="F20" s="206"/>
      <c r="G20" s="205"/>
      <c r="H20" s="206" t="s">
        <v>1</v>
      </c>
      <c r="I20" s="206"/>
      <c r="J20" s="206"/>
      <c r="K20" s="206"/>
      <c r="L20" s="205"/>
      <c r="M20" s="206"/>
      <c r="N20" s="205"/>
      <c r="O20" s="206"/>
      <c r="P20" s="205"/>
      <c r="Q20" s="23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>
      <c r="A21" s="235" t="s">
        <v>109</v>
      </c>
      <c r="B21" s="207"/>
      <c r="C21" s="205">
        <f ca="1">'Flow Data'!$C$24</f>
        <v>1721100</v>
      </c>
      <c r="D21" s="206"/>
      <c r="E21" s="206">
        <f ca="1">'Flow Data'!$E$24</f>
        <v>1720800</v>
      </c>
      <c r="F21" s="206"/>
      <c r="G21" s="205">
        <f t="shared" ref="G21:G26" ca="1" si="2">+C21-E21</f>
        <v>300</v>
      </c>
      <c r="H21" s="206" t="s">
        <v>1</v>
      </c>
      <c r="I21" s="206"/>
      <c r="J21" s="206"/>
      <c r="K21" s="206">
        <v>1677300</v>
      </c>
      <c r="L21" s="205">
        <f ca="1">VLOOKUP(L$4,DailyHistoricals!$A$3:$H$15000,8,0)</f>
        <v>1740000</v>
      </c>
      <c r="M21" s="206">
        <f ca="1">VLOOKUP(M$4,DailyHistoricals!$A$3:$H$15000,8,0)</f>
        <v>1729000</v>
      </c>
      <c r="N21" s="205">
        <f ca="1">VLOOKUP(N$4,DailyHistoricals!$A$3:$H$15000,8,0)</f>
        <v>1724000</v>
      </c>
      <c r="O21" s="206">
        <f ca="1">VLOOKUP(O$4,DailyHistoricals!$A$3:$H$15000,8,0)</f>
        <v>1730000</v>
      </c>
      <c r="P21" s="205">
        <f ca="1">VLOOKUP(P$4,DailyHistoricals!$A$3:$H$15000,8,0)</f>
        <v>1682000</v>
      </c>
      <c r="Q21" s="236">
        <f ca="1">VLOOKUP(Q$4,DailyHistoricals!$A$3:$H$15000,8,0)</f>
        <v>1768000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>
      <c r="A22" s="235" t="s">
        <v>110</v>
      </c>
      <c r="B22" s="207"/>
      <c r="C22" s="205">
        <f ca="1">+'Flow Data'!C10+'Flow Data'!C18</f>
        <v>471170</v>
      </c>
      <c r="D22" s="206"/>
      <c r="E22" s="205">
        <f ca="1">+'Flow Data'!E10+'Flow Data'!E18</f>
        <v>488579</v>
      </c>
      <c r="F22" s="206"/>
      <c r="G22" s="205">
        <f t="shared" ca="1" si="2"/>
        <v>-17409</v>
      </c>
      <c r="H22" s="206" t="s">
        <v>1</v>
      </c>
      <c r="I22" s="206"/>
      <c r="J22" s="206"/>
      <c r="K22" s="206">
        <v>517089</v>
      </c>
      <c r="L22" s="205">
        <f ca="1">VLOOKUP(L$4,'Flow Historicals'!$A$3:$H$90,3)+VLOOKUP(L$4,'Flow Historicals'!$A$3:$H$90,8)</f>
        <v>466590</v>
      </c>
      <c r="M22" s="206">
        <f ca="1">VLOOKUP(M$4,'Flow Historicals'!$A$3:$H$90,3)+VLOOKUP(M$4,'Flow Historicals'!$A$3:$H$90,8)</f>
        <v>466590</v>
      </c>
      <c r="N22" s="205">
        <f ca="1">VLOOKUP(N$4,'Flow Historicals'!$A$3:$H$90,3)+VLOOKUP(N$4,'Flow Historicals'!$A$3:$H$90,8)</f>
        <v>466590</v>
      </c>
      <c r="O22" s="206">
        <f ca="1">VLOOKUP(O$4,'Flow Historicals'!$A$3:$H$90,3)+VLOOKUP(O$4,'Flow Historicals'!$A$3:$H$90,8)</f>
        <v>466590</v>
      </c>
      <c r="P22" s="205">
        <f ca="1">VLOOKUP(P$4,'Flow Historicals'!$A$3:$H$90,3)+VLOOKUP(P$4,'Flow Historicals'!$A$3:$H$90,8)</f>
        <v>466590</v>
      </c>
      <c r="Q22" s="236">
        <f ca="1">VLOOKUP(Q$4,'Flow Historicals'!$A$3:$H$90,3)+VLOOKUP(Q$4,'Flow Historicals'!$A$3:$H$90,8)</f>
        <v>466590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>
      <c r="A23" s="235" t="s">
        <v>111</v>
      </c>
      <c r="B23" s="207"/>
      <c r="C23" s="205">
        <f ca="1">+'Flow Data'!C31</f>
        <v>15172</v>
      </c>
      <c r="D23" s="206"/>
      <c r="E23" s="206">
        <f ca="1">+'Flow Data'!E31</f>
        <v>30009</v>
      </c>
      <c r="F23" s="206"/>
      <c r="G23" s="205">
        <f t="shared" ca="1" si="2"/>
        <v>-14837</v>
      </c>
      <c r="H23" s="206" t="s">
        <v>1</v>
      </c>
      <c r="I23" s="206"/>
      <c r="J23" s="206"/>
      <c r="K23" s="206"/>
      <c r="L23" s="205">
        <v>129970</v>
      </c>
      <c r="M23" s="206">
        <v>129970</v>
      </c>
      <c r="N23" s="205">
        <v>129970</v>
      </c>
      <c r="O23" s="206">
        <v>129970</v>
      </c>
      <c r="P23" s="205">
        <v>129970</v>
      </c>
      <c r="Q23" s="236">
        <v>129970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235" t="s">
        <v>112</v>
      </c>
      <c r="B24" s="207"/>
      <c r="C24" s="205">
        <f ca="1">VLOOKUP(C$4,DailyHistoricals!$A$2:$AZ$59949,13)</f>
        <v>150000</v>
      </c>
      <c r="D24" s="206"/>
      <c r="E24" s="206">
        <f ca="1">VLOOKUP(E$4,DailyHistoricals!$A$2:$AZ$59949,13)</f>
        <v>151000</v>
      </c>
      <c r="F24" s="206"/>
      <c r="G24" s="205">
        <f t="shared" ca="1" si="2"/>
        <v>-1000</v>
      </c>
      <c r="H24" s="206" t="s">
        <v>107</v>
      </c>
      <c r="I24" s="206"/>
      <c r="J24" s="206"/>
      <c r="K24" s="206">
        <v>132000</v>
      </c>
      <c r="L24" s="205">
        <f ca="1">VLOOKUP(L$4,DailyHistoricals!$A$2:$AZ$59949,13)</f>
        <v>150000</v>
      </c>
      <c r="M24" s="206">
        <f ca="1">VLOOKUP(M$4,DailyHistoricals!$A$2:$AZ$59949,13)</f>
        <v>150000</v>
      </c>
      <c r="N24" s="205">
        <f ca="1">VLOOKUP(N$4,DailyHistoricals!$A$2:$AZ$59949,13)</f>
        <v>151000</v>
      </c>
      <c r="O24" s="206">
        <f ca="1">VLOOKUP(O$4,DailyHistoricals!$A$2:$AZ$59949,13)</f>
        <v>153000</v>
      </c>
      <c r="P24" s="205">
        <f ca="1">VLOOKUP(P$4,DailyHistoricals!$A$2:$AZ$59949,13)</f>
        <v>161000</v>
      </c>
      <c r="Q24" s="236">
        <f ca="1">VLOOKUP(Q$4,DailyHistoricals!$A$2:$AZ$59949,13)</f>
        <v>158000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235" t="s">
        <v>130</v>
      </c>
      <c r="B25" s="207"/>
      <c r="C25" s="205">
        <f ca="1">C14</f>
        <v>145000</v>
      </c>
      <c r="D25" s="206">
        <f>D14</f>
        <v>0</v>
      </c>
      <c r="E25" s="206">
        <f ca="1">E14</f>
        <v>138000</v>
      </c>
      <c r="F25" s="206"/>
      <c r="G25" s="205">
        <f t="shared" ca="1" si="2"/>
        <v>7000</v>
      </c>
      <c r="H25" s="206"/>
      <c r="I25" s="206"/>
      <c r="J25" s="206"/>
      <c r="K25" s="206"/>
      <c r="L25" s="205">
        <f t="shared" ref="L25:Q25" ca="1" si="3">L14</f>
        <v>158000</v>
      </c>
      <c r="M25" s="206">
        <f t="shared" ca="1" si="3"/>
        <v>142000</v>
      </c>
      <c r="N25" s="205">
        <f t="shared" ca="1" si="3"/>
        <v>138000</v>
      </c>
      <c r="O25" s="206">
        <f t="shared" ca="1" si="3"/>
        <v>136000</v>
      </c>
      <c r="P25" s="205">
        <f t="shared" ca="1" si="3"/>
        <v>130000</v>
      </c>
      <c r="Q25" s="236">
        <f t="shared" ca="1" si="3"/>
        <v>160000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235" t="s">
        <v>113</v>
      </c>
      <c r="B26" s="207"/>
      <c r="C26" s="205">
        <f ca="1">SUM(C21:C24)-C25</f>
        <v>2212442</v>
      </c>
      <c r="D26" s="206"/>
      <c r="E26" s="206">
        <f ca="1">SUM(E21:E24)-E25</f>
        <v>2252388</v>
      </c>
      <c r="F26" s="206"/>
      <c r="G26" s="205">
        <f t="shared" ca="1" si="2"/>
        <v>-39946</v>
      </c>
      <c r="H26" s="206" t="s">
        <v>1</v>
      </c>
      <c r="I26" s="206"/>
      <c r="J26" s="206"/>
      <c r="K26" s="206">
        <f>SUM(K21:K24)</f>
        <v>2326389</v>
      </c>
      <c r="L26" s="205">
        <f t="shared" ref="L26:Q26" ca="1" si="4">SUM(L21:L24)-L25</f>
        <v>2328560</v>
      </c>
      <c r="M26" s="206">
        <f t="shared" ca="1" si="4"/>
        <v>2333560</v>
      </c>
      <c r="N26" s="205">
        <f t="shared" ca="1" si="4"/>
        <v>2333560</v>
      </c>
      <c r="O26" s="206">
        <f t="shared" ca="1" si="4"/>
        <v>2343560</v>
      </c>
      <c r="P26" s="205">
        <f t="shared" ca="1" si="4"/>
        <v>2309560</v>
      </c>
      <c r="Q26" s="236">
        <f t="shared" ca="1" si="4"/>
        <v>2362560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A27" s="235"/>
      <c r="B27" s="207"/>
      <c r="C27" s="205"/>
      <c r="D27" s="206"/>
      <c r="E27" s="206"/>
      <c r="F27" s="206"/>
      <c r="G27" s="205"/>
      <c r="H27" s="206" t="s">
        <v>1</v>
      </c>
      <c r="I27" s="206"/>
      <c r="J27" s="206"/>
      <c r="K27" s="206"/>
      <c r="L27" s="205"/>
      <c r="M27" s="206"/>
      <c r="N27" s="205"/>
      <c r="O27" s="206"/>
      <c r="P27" s="205"/>
      <c r="Q27" s="23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235"/>
      <c r="B28" s="207"/>
      <c r="C28" s="205"/>
      <c r="D28" s="206"/>
      <c r="E28" s="206"/>
      <c r="F28" s="206"/>
      <c r="G28" s="205"/>
      <c r="H28" s="206" t="s">
        <v>1</v>
      </c>
      <c r="I28" s="206"/>
      <c r="J28" s="206"/>
      <c r="K28" s="206"/>
      <c r="L28" s="205"/>
      <c r="M28" s="206"/>
      <c r="N28" s="205"/>
      <c r="O28" s="206"/>
      <c r="P28" s="205"/>
      <c r="Q28" s="23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233" t="s">
        <v>114</v>
      </c>
      <c r="B29" s="207"/>
      <c r="C29" s="205"/>
      <c r="D29" s="206"/>
      <c r="E29" s="206"/>
      <c r="F29" s="206"/>
      <c r="G29" s="205"/>
      <c r="H29" s="214">
        <f ca="1">+H17+G22</f>
        <v>116417</v>
      </c>
      <c r="I29" s="206"/>
      <c r="J29" s="206">
        <f ca="1">+H29+H57</f>
        <v>55656</v>
      </c>
      <c r="K29" s="206"/>
      <c r="L29" s="205"/>
      <c r="M29" s="206"/>
      <c r="N29" s="205"/>
      <c r="O29" s="206"/>
      <c r="P29" s="205"/>
      <c r="Q29" s="23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235"/>
      <c r="B30" s="207"/>
      <c r="C30" s="205"/>
      <c r="D30" s="206"/>
      <c r="E30" s="206"/>
      <c r="F30" s="206"/>
      <c r="G30" s="205"/>
      <c r="H30" s="206" t="s">
        <v>1</v>
      </c>
      <c r="I30" s="206"/>
      <c r="J30" s="206"/>
      <c r="K30" s="206"/>
      <c r="L30" s="205"/>
      <c r="M30" s="206"/>
      <c r="N30" s="205"/>
      <c r="O30" s="206"/>
      <c r="P30" s="205"/>
      <c r="Q30" s="236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>
      <c r="A31" s="235"/>
      <c r="B31" s="207"/>
      <c r="C31" s="205"/>
      <c r="D31" s="206"/>
      <c r="E31" s="206"/>
      <c r="F31" s="206"/>
      <c r="G31" s="205"/>
      <c r="H31" s="206" t="s">
        <v>1</v>
      </c>
      <c r="I31" s="206"/>
      <c r="J31" s="206"/>
      <c r="K31" s="206"/>
      <c r="L31" s="205"/>
      <c r="M31" s="206"/>
      <c r="N31" s="205"/>
      <c r="O31" s="206"/>
      <c r="P31" s="205"/>
      <c r="Q31" s="23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>
      <c r="A32" s="235"/>
      <c r="B32" s="207"/>
      <c r="C32" s="205"/>
      <c r="D32" s="206"/>
      <c r="E32" s="206"/>
      <c r="F32" s="206"/>
      <c r="G32" s="205"/>
      <c r="H32" s="206"/>
      <c r="I32" s="206"/>
      <c r="J32" s="206"/>
      <c r="K32" s="206"/>
      <c r="L32" s="205"/>
      <c r="M32" s="206"/>
      <c r="N32" s="205"/>
      <c r="O32" s="206"/>
      <c r="P32" s="205"/>
      <c r="Q32" s="236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>
      <c r="A33" s="222" t="s">
        <v>103</v>
      </c>
      <c r="B33" s="207"/>
      <c r="C33" s="205"/>
      <c r="D33" s="206"/>
      <c r="E33" s="206"/>
      <c r="F33" s="206"/>
      <c r="G33" s="205"/>
      <c r="H33" s="206"/>
      <c r="I33" s="206"/>
      <c r="J33" s="206"/>
      <c r="K33" s="206"/>
      <c r="L33" s="205"/>
      <c r="M33" s="206"/>
      <c r="N33" s="205"/>
      <c r="O33" s="206"/>
      <c r="P33" s="205"/>
      <c r="Q33" s="236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>
      <c r="A34" s="222"/>
      <c r="B34" s="207"/>
      <c r="C34" s="205"/>
      <c r="D34" s="206"/>
      <c r="E34" s="206"/>
      <c r="F34" s="206"/>
      <c r="G34" s="205"/>
      <c r="H34" s="206"/>
      <c r="I34" s="206"/>
      <c r="J34" s="206"/>
      <c r="K34" s="206"/>
      <c r="L34" s="205"/>
      <c r="M34" s="206"/>
      <c r="N34" s="205"/>
      <c r="O34" s="206"/>
      <c r="P34" s="205"/>
      <c r="Q34" s="236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A35" s="233" t="s">
        <v>184</v>
      </c>
      <c r="B35" s="207"/>
      <c r="C35" s="205"/>
      <c r="D35" s="206"/>
      <c r="E35" s="206"/>
      <c r="F35" s="206"/>
      <c r="G35" s="205"/>
      <c r="H35" s="206"/>
      <c r="I35" s="206"/>
      <c r="J35" s="206"/>
      <c r="K35" s="206"/>
      <c r="L35" s="205"/>
      <c r="M35" s="206"/>
      <c r="N35" s="205"/>
      <c r="O35" s="206"/>
      <c r="P35" s="205"/>
      <c r="Q35" s="23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235" t="s">
        <v>9</v>
      </c>
      <c r="B36" s="207"/>
      <c r="C36" s="205">
        <f ca="1">+'Flow Data'!C128</f>
        <v>601907</v>
      </c>
      <c r="D36" s="238">
        <f ca="1">'Flow Data'!$C$127</f>
        <v>0</v>
      </c>
      <c r="E36" s="238">
        <f ca="1">'Flow Data'!$E$128</f>
        <v>596472</v>
      </c>
      <c r="F36" s="206"/>
      <c r="G36" s="205">
        <f ca="1">+C36-E36</f>
        <v>5435</v>
      </c>
      <c r="H36" s="214">
        <f ca="1">+G36+G37</f>
        <v>5435</v>
      </c>
      <c r="I36" s="206"/>
      <c r="J36" s="206" t="s">
        <v>1</v>
      </c>
      <c r="K36" s="206">
        <v>468677</v>
      </c>
      <c r="L36" s="205">
        <f ca="1">VLOOKUP($L$4,'Flow Historicals'!$A$1:$EW$23952,153)</f>
        <v>0</v>
      </c>
      <c r="M36" s="206">
        <f ca="1">VLOOKUP($M$4,'Flow Historicals'!$A$1:$EW$23952,153)</f>
        <v>0</v>
      </c>
      <c r="N36" s="205">
        <f ca="1">VLOOKUP($N$4,'Flow Historicals'!$A$1:$EW$23952,153)</f>
        <v>0</v>
      </c>
      <c r="O36" s="206">
        <f ca="1">VLOOKUP($O$4,'Flow Historicals'!$A$1:$EW$23952,153)</f>
        <v>0</v>
      </c>
      <c r="P36" s="205">
        <f ca="1">VLOOKUP($P$4,'Flow Historicals'!$A$1:$EW$23952,153)</f>
        <v>0</v>
      </c>
      <c r="Q36" s="236">
        <f ca="1">VLOOKUP($Q$4,'Flow Historicals'!$A$1:$EW$23952,153)</f>
        <v>0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235" t="s">
        <v>131</v>
      </c>
      <c r="B37" s="207"/>
      <c r="C37" s="205">
        <v>0</v>
      </c>
      <c r="D37" s="206"/>
      <c r="E37" s="239">
        <v>0</v>
      </c>
      <c r="F37" s="206"/>
      <c r="G37" s="205">
        <f>+C37-E37</f>
        <v>0</v>
      </c>
      <c r="H37" s="214"/>
      <c r="I37" s="206"/>
      <c r="J37" s="206"/>
      <c r="K37" s="206"/>
      <c r="L37" s="205">
        <v>0</v>
      </c>
      <c r="M37" s="239">
        <v>0</v>
      </c>
      <c r="N37" s="205">
        <v>0</v>
      </c>
      <c r="O37" s="239">
        <v>0</v>
      </c>
      <c r="P37" s="205">
        <v>45000</v>
      </c>
      <c r="Q37" s="240">
        <v>99000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s="21" customFormat="1">
      <c r="A38" s="233" t="s">
        <v>113</v>
      </c>
      <c r="B38" s="215"/>
      <c r="C38" s="212">
        <f ca="1">+C36+C37</f>
        <v>601907</v>
      </c>
      <c r="D38" s="214"/>
      <c r="E38" s="214">
        <f ca="1">+E36+E37</f>
        <v>596472</v>
      </c>
      <c r="F38" s="214"/>
      <c r="G38" s="212">
        <f ca="1">+C38-E38</f>
        <v>5435</v>
      </c>
      <c r="H38" s="214"/>
      <c r="I38" s="214"/>
      <c r="J38" s="214"/>
      <c r="K38" s="214"/>
      <c r="L38" s="205">
        <f t="shared" ref="L38:Q38" ca="1" si="5">+L36+L37</f>
        <v>0</v>
      </c>
      <c r="M38" s="214">
        <f t="shared" ca="1" si="5"/>
        <v>0</v>
      </c>
      <c r="N38" s="212">
        <f t="shared" ca="1" si="5"/>
        <v>0</v>
      </c>
      <c r="O38" s="214">
        <f t="shared" ca="1" si="5"/>
        <v>0</v>
      </c>
      <c r="P38" s="212">
        <f t="shared" ca="1" si="5"/>
        <v>45000</v>
      </c>
      <c r="Q38" s="237">
        <f t="shared" ca="1" si="5"/>
        <v>99000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35" t="s">
        <v>1</v>
      </c>
      <c r="B39" s="207"/>
      <c r="C39" s="205"/>
      <c r="D39" s="206"/>
      <c r="E39" s="206"/>
      <c r="F39" s="206"/>
      <c r="G39" s="205"/>
      <c r="H39" s="214"/>
      <c r="I39" s="206"/>
      <c r="J39" s="206"/>
      <c r="K39" s="206"/>
      <c r="L39" s="205"/>
      <c r="M39" s="206"/>
      <c r="N39" s="205"/>
      <c r="O39" s="206"/>
      <c r="P39" s="205"/>
      <c r="Q39" s="236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233" t="s">
        <v>117</v>
      </c>
      <c r="B40" s="207"/>
      <c r="C40" s="205"/>
      <c r="D40" s="206"/>
      <c r="E40" s="206"/>
      <c r="F40" s="206"/>
      <c r="G40" s="205"/>
      <c r="H40" s="206"/>
      <c r="I40" s="206"/>
      <c r="J40" s="206"/>
      <c r="K40" s="206"/>
      <c r="L40" s="205"/>
      <c r="M40" s="206"/>
      <c r="N40" s="205"/>
      <c r="O40" s="206"/>
      <c r="P40" s="205"/>
      <c r="Q40" s="236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A41" s="235" t="s">
        <v>166</v>
      </c>
      <c r="B41" s="207"/>
      <c r="C41" s="205">
        <f ca="1">'Flow Data'!C156</f>
        <v>261079</v>
      </c>
      <c r="D41" s="206"/>
      <c r="E41" s="206">
        <f ca="1">'Flow Data'!E156</f>
        <v>256519</v>
      </c>
      <c r="F41" s="206"/>
      <c r="G41" s="205">
        <f ca="1">+C41-E41</f>
        <v>4560</v>
      </c>
      <c r="H41" s="206"/>
      <c r="I41" s="206"/>
      <c r="J41" s="206"/>
      <c r="K41" s="206"/>
      <c r="L41" s="205">
        <f ca="1">VLOOKUP($L$4,'Flow Historicals'!$A$1:$CM$23952,74)</f>
        <v>451395</v>
      </c>
      <c r="M41" s="206">
        <f ca="1">VLOOKUP($M$4,'Flow Historicals'!$A$1:$CM$23952,74)</f>
        <v>454093</v>
      </c>
      <c r="N41" s="205">
        <f ca="1">VLOOKUP($N$4,'Flow Historicals'!$A$1:$CM$23952,74)</f>
        <v>428235</v>
      </c>
      <c r="O41" s="206">
        <f ca="1">VLOOKUP($O$4,'Flow Historicals'!$A$1:$CM$23952,74)</f>
        <v>326966</v>
      </c>
      <c r="P41" s="205">
        <f ca="1">VLOOKUP($P$4,'Flow Historicals'!$A$1:$CM$23952,74)</f>
        <v>370765</v>
      </c>
      <c r="Q41" s="236">
        <f ca="1">VLOOKUP($Q$4,'Flow Historicals'!$A$1:$CM$23952,74)</f>
        <v>407188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235" t="s">
        <v>167</v>
      </c>
      <c r="B42" s="207"/>
      <c r="C42" s="205">
        <f ca="1">'Flow Data'!C146</f>
        <v>516216</v>
      </c>
      <c r="D42" s="206"/>
      <c r="E42" s="206">
        <f ca="1">'Flow Data'!E146</f>
        <v>428235</v>
      </c>
      <c r="F42" s="206"/>
      <c r="G42" s="205">
        <f ca="1">+C42-E42</f>
        <v>87981</v>
      </c>
      <c r="H42" s="206"/>
      <c r="I42" s="206"/>
      <c r="J42" s="206"/>
      <c r="K42" s="206"/>
      <c r="L42" s="205">
        <f ca="1">VLOOKUP($L$4,'Flow Historicals'!$A$1:$CM$23952,81)</f>
        <v>261510</v>
      </c>
      <c r="M42" s="206">
        <f ca="1">VLOOKUP($M$4,'Flow Historicals'!$A$1:$CM$23952,81)</f>
        <v>262459</v>
      </c>
      <c r="N42" s="205">
        <f ca="1">VLOOKUP($N$4,'Flow Historicals'!$A$1:$CM$23952,81)</f>
        <v>256519</v>
      </c>
      <c r="O42" s="206">
        <f ca="1">VLOOKUP($O$4,'Flow Historicals'!$A$1:$CM$23952,81)</f>
        <v>244621</v>
      </c>
      <c r="P42" s="205">
        <f ca="1">VLOOKUP($P$4,'Flow Historicals'!$A$1:$CM$23952,81)</f>
        <v>250337</v>
      </c>
      <c r="Q42" s="236">
        <f ca="1">VLOOKUP($Q$4,'Flow Historicals'!$A$1:$CM$23952,81)</f>
        <v>264680</v>
      </c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21" customFormat="1">
      <c r="A43" s="233" t="s">
        <v>174</v>
      </c>
      <c r="B43" s="215"/>
      <c r="C43" s="212">
        <f ca="1">+C41+C42</f>
        <v>777295</v>
      </c>
      <c r="D43" s="214"/>
      <c r="E43" s="214">
        <f ca="1">+E41+E42</f>
        <v>684754</v>
      </c>
      <c r="F43" s="214"/>
      <c r="G43" s="212">
        <f ca="1">+C43-E43</f>
        <v>92541</v>
      </c>
      <c r="H43" s="214"/>
      <c r="I43" s="214"/>
      <c r="J43" s="214"/>
      <c r="K43" s="214"/>
      <c r="L43" s="212">
        <f t="shared" ref="L43:Q43" ca="1" si="6">+L41+L42</f>
        <v>712905</v>
      </c>
      <c r="M43" s="214">
        <f t="shared" ca="1" si="6"/>
        <v>716552</v>
      </c>
      <c r="N43" s="212">
        <f t="shared" ca="1" si="6"/>
        <v>684754</v>
      </c>
      <c r="O43" s="214">
        <f t="shared" ca="1" si="6"/>
        <v>571587</v>
      </c>
      <c r="P43" s="212">
        <f t="shared" ca="1" si="6"/>
        <v>621102</v>
      </c>
      <c r="Q43" s="237">
        <f t="shared" ca="1" si="6"/>
        <v>671868</v>
      </c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>
      <c r="A44" s="235"/>
      <c r="B44" s="207"/>
      <c r="C44" s="205"/>
      <c r="D44" s="206"/>
      <c r="E44" s="206"/>
      <c r="F44" s="206"/>
      <c r="G44" s="205"/>
      <c r="H44" s="206"/>
      <c r="I44" s="206"/>
      <c r="J44" s="206"/>
      <c r="K44" s="206"/>
      <c r="L44" s="205"/>
      <c r="M44" s="206"/>
      <c r="N44" s="205"/>
      <c r="O44" s="206"/>
      <c r="P44" s="205"/>
      <c r="Q44" s="23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>
      <c r="A45" s="233" t="s">
        <v>27</v>
      </c>
      <c r="B45" s="207"/>
      <c r="C45" s="205"/>
      <c r="D45" s="206"/>
      <c r="E45" s="206"/>
      <c r="F45" s="206"/>
      <c r="G45" s="205"/>
      <c r="H45" s="206"/>
      <c r="I45" s="206"/>
      <c r="J45" s="206"/>
      <c r="K45" s="206"/>
      <c r="L45" s="205"/>
      <c r="M45" s="206"/>
      <c r="N45" s="205"/>
      <c r="O45" s="206"/>
      <c r="P45" s="205"/>
      <c r="Q45" s="236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235" t="s">
        <v>133</v>
      </c>
      <c r="B46" s="207"/>
      <c r="C46" s="205">
        <v>621767</v>
      </c>
      <c r="D46" s="206"/>
      <c r="E46" s="205">
        <v>649976</v>
      </c>
      <c r="F46" s="206"/>
      <c r="G46" s="205">
        <f>+C46-E46</f>
        <v>-28209</v>
      </c>
      <c r="H46" s="206"/>
      <c r="I46" s="206"/>
      <c r="J46" s="206"/>
      <c r="K46" s="206"/>
      <c r="L46" s="205">
        <v>649976</v>
      </c>
      <c r="M46" s="205">
        <v>701976</v>
      </c>
      <c r="N46" s="205">
        <v>701976</v>
      </c>
      <c r="O46" s="205">
        <f>604514+40000+43542</f>
        <v>688056</v>
      </c>
      <c r="P46" s="205">
        <v>644514</v>
      </c>
      <c r="Q46" s="205">
        <v>644514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235" t="s">
        <v>98</v>
      </c>
      <c r="B47" s="207"/>
      <c r="C47" s="205">
        <f>2796925-25000</f>
        <v>2771925</v>
      </c>
      <c r="D47" s="238" t="e">
        <f>VLOOKUP(D$4,DailyHistoricals!$A$3:$V$9000,22,)</f>
        <v>#N/A</v>
      </c>
      <c r="E47" s="205">
        <f ca="1">VLOOKUP(E$4,DailyHistoricals!$A$3:$V$9000,22,)+VLOOKUP(E$4,DailyHistoricals!$A$3:$BJ$9000,59,)</f>
        <v>2724260</v>
      </c>
      <c r="F47" s="206"/>
      <c r="G47" s="205">
        <f ca="1">+C47-E47</f>
        <v>47665</v>
      </c>
      <c r="H47" s="206">
        <f ca="1">+G47</f>
        <v>47665</v>
      </c>
      <c r="I47" s="206"/>
      <c r="J47" s="206"/>
      <c r="K47" s="206"/>
      <c r="L47" s="238">
        <f ca="1">VLOOKUP(L$4,DailyHistoricals!$A$3:$V$9000,22,)+VLOOKUP(L$4,DailyHistoricals!$A$3:$BJ$9000,59,)</f>
        <v>2683968</v>
      </c>
      <c r="M47" s="205">
        <f ca="1">VLOOKUP(M$4,DailyHistoricals!$A$3:$V$9000,22,)+VLOOKUP(M$4,DailyHistoricals!$A$3:$BJ$9000,59,)</f>
        <v>2694671</v>
      </c>
      <c r="N47" s="238">
        <f ca="1">VLOOKUP(N$4,DailyHistoricals!$A$3:$V$9000,22,)+VLOOKUP(N$4,DailyHistoricals!$A$3:$BJ$9000,59,)</f>
        <v>2724260</v>
      </c>
      <c r="O47" s="205">
        <f ca="1">VLOOKUP(O$4,DailyHistoricals!$A$3:$V$9000,22,)+VLOOKUP(O$4,DailyHistoricals!$A$3:$BJ$9000,59,)</f>
        <v>2562313</v>
      </c>
      <c r="P47" s="238">
        <f ca="1">VLOOKUP(P$4,DailyHistoricals!$A$3:$V$9000,22,)+VLOOKUP(P$4,DailyHistoricals!$A$3:$BJ$9000,59,)</f>
        <v>2641652</v>
      </c>
      <c r="Q47" s="205">
        <f ca="1">VLOOKUP(Q$4,DailyHistoricals!$A$3:$V$9000,22,)+VLOOKUP(Q$4,DailyHistoricals!$A$3:$BJ$9000,59,)</f>
        <v>2642681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235" t="s">
        <v>168</v>
      </c>
      <c r="B48" s="207"/>
      <c r="C48" s="205">
        <v>0</v>
      </c>
      <c r="D48" s="206"/>
      <c r="E48" s="206">
        <v>0</v>
      </c>
      <c r="F48" s="206"/>
      <c r="G48" s="205">
        <f>+C48-E48</f>
        <v>0</v>
      </c>
      <c r="H48" s="206"/>
      <c r="I48" s="206"/>
      <c r="J48" s="206"/>
      <c r="K48" s="206"/>
      <c r="L48" s="205">
        <v>0</v>
      </c>
      <c r="M48" s="206">
        <v>0</v>
      </c>
      <c r="N48" s="205">
        <v>0</v>
      </c>
      <c r="O48" s="206">
        <v>0</v>
      </c>
      <c r="P48" s="205">
        <v>0</v>
      </c>
      <c r="Q48" s="236">
        <v>0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s="21" customFormat="1">
      <c r="A49" s="233" t="s">
        <v>113</v>
      </c>
      <c r="B49" s="215"/>
      <c r="C49" s="212">
        <f>+C46+C47</f>
        <v>3393692</v>
      </c>
      <c r="D49" s="214"/>
      <c r="E49" s="214">
        <f ca="1">+E46+E47</f>
        <v>3374236</v>
      </c>
      <c r="F49" s="214"/>
      <c r="G49" s="212">
        <f ca="1">+C49-E49+G48</f>
        <v>19456</v>
      </c>
      <c r="H49" s="214"/>
      <c r="I49" s="214"/>
      <c r="J49" s="214"/>
      <c r="K49" s="214"/>
      <c r="L49" s="212">
        <f t="shared" ref="L49:Q49" ca="1" si="7">+L46+L47</f>
        <v>3333944</v>
      </c>
      <c r="M49" s="214">
        <f t="shared" ca="1" si="7"/>
        <v>3396647</v>
      </c>
      <c r="N49" s="212">
        <f t="shared" ca="1" si="7"/>
        <v>3426236</v>
      </c>
      <c r="O49" s="214">
        <f t="shared" ca="1" si="7"/>
        <v>3250369</v>
      </c>
      <c r="P49" s="212">
        <f t="shared" ca="1" si="7"/>
        <v>3286166</v>
      </c>
      <c r="Q49" s="237">
        <f t="shared" ca="1" si="7"/>
        <v>3287195</v>
      </c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>
      <c r="A50" s="235"/>
      <c r="B50" s="207"/>
      <c r="C50" s="205"/>
      <c r="D50" s="206"/>
      <c r="E50" s="206"/>
      <c r="F50" s="206"/>
      <c r="G50" s="205"/>
      <c r="H50" s="206"/>
      <c r="I50" s="206"/>
      <c r="J50" s="206"/>
      <c r="K50" s="206"/>
      <c r="L50" s="205"/>
      <c r="M50" s="206"/>
      <c r="N50" s="205"/>
      <c r="O50" s="206"/>
      <c r="P50" s="205"/>
      <c r="Q50" s="236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233" t="s">
        <v>39</v>
      </c>
      <c r="B51" s="207"/>
      <c r="C51" s="205"/>
      <c r="D51" s="206"/>
      <c r="E51" s="206"/>
      <c r="F51" s="206"/>
      <c r="G51" s="205"/>
      <c r="H51" s="206"/>
      <c r="I51" s="206"/>
      <c r="J51" s="206"/>
      <c r="K51" s="206"/>
      <c r="L51" s="205"/>
      <c r="M51" s="206"/>
      <c r="N51" s="205"/>
      <c r="O51" s="206"/>
      <c r="P51" s="205"/>
      <c r="Q51" s="236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235" t="s">
        <v>9</v>
      </c>
      <c r="B52" s="207"/>
      <c r="C52" s="205">
        <f ca="1">'Flow Data'!C103</f>
        <v>256266</v>
      </c>
      <c r="D52" s="206"/>
      <c r="E52" s="206">
        <f ca="1">'Flow Data'!E103</f>
        <v>309739</v>
      </c>
      <c r="F52" s="206"/>
      <c r="G52" s="205">
        <f ca="1">+C52-E52</f>
        <v>-53473</v>
      </c>
      <c r="H52" s="206"/>
      <c r="I52" s="206"/>
      <c r="J52" s="206"/>
      <c r="K52" s="206"/>
      <c r="L52" s="205">
        <f ca="1">VLOOKUP($L$4,'Flow Historicals'!$A$1:$CM$23952,53)</f>
        <v>295604</v>
      </c>
      <c r="M52" s="206">
        <f ca="1">VLOOKUP($M$4,'Flow Historicals'!$A$1:$CM$23952,53)</f>
        <v>303215</v>
      </c>
      <c r="N52" s="205">
        <f ca="1">VLOOKUP($N$4,'Flow Historicals'!$A$1:$CM$23952,53)</f>
        <v>309739</v>
      </c>
      <c r="O52" s="206">
        <f ca="1">VLOOKUP($O$4,'Flow Historicals'!$A$1:$CM$23952,53)</f>
        <v>307079</v>
      </c>
      <c r="P52" s="205">
        <f ca="1">VLOOKUP($P$4,'Flow Historicals'!$A$1:$CM$23952,53)</f>
        <v>320963</v>
      </c>
      <c r="Q52" s="236">
        <f ca="1">VLOOKUP($Q$4,'Flow Historicals'!$A$1:$CM$23952,53)</f>
        <v>304659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>
      <c r="A53" s="235" t="s">
        <v>14</v>
      </c>
      <c r="B53" s="207"/>
      <c r="C53" s="205">
        <f ca="1">'Flow Data'!C111</f>
        <v>42388</v>
      </c>
      <c r="D53" s="206"/>
      <c r="E53" s="206">
        <f ca="1">'Flow Data'!E111</f>
        <v>65492</v>
      </c>
      <c r="F53" s="206"/>
      <c r="G53" s="205">
        <f ca="1">+C53-E53</f>
        <v>-23104</v>
      </c>
      <c r="H53" s="206"/>
      <c r="I53" s="206"/>
      <c r="J53" s="206"/>
      <c r="K53" s="206"/>
      <c r="L53" s="205">
        <f ca="1">VLOOKUP($L$4,'Flow Historicals'!$A$1:$CM$23952,59)</f>
        <v>32388</v>
      </c>
      <c r="M53" s="206">
        <f ca="1">VLOOKUP($M$4,'Flow Historicals'!$A$1:$CM$23952,59)</f>
        <v>32388</v>
      </c>
      <c r="N53" s="205">
        <f ca="1">VLOOKUP($N$4,'Flow Historicals'!$A$1:$CM$23952,59)</f>
        <v>32746</v>
      </c>
      <c r="O53" s="206">
        <f ca="1">VLOOKUP($O$4,'Flow Historicals'!$A$1:$CM$23952,59)</f>
        <v>32811</v>
      </c>
      <c r="P53" s="205">
        <f ca="1">VLOOKUP($P$4,'Flow Historicals'!$A$1:$CM$23952,59)</f>
        <v>32388</v>
      </c>
      <c r="Q53" s="236">
        <f ca="1">VLOOKUP($Q$4,'Flow Historicals'!$A$1:$CM$23952,59)</f>
        <v>32305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>
      <c r="A54" s="235"/>
      <c r="B54" s="207"/>
      <c r="C54" s="205"/>
      <c r="D54" s="206"/>
      <c r="E54" s="206"/>
      <c r="F54" s="206"/>
      <c r="G54" s="205"/>
      <c r="H54" s="206"/>
      <c r="I54" s="206"/>
      <c r="J54" s="206"/>
      <c r="K54" s="206"/>
      <c r="L54" s="205"/>
      <c r="M54" s="206"/>
      <c r="N54" s="205"/>
      <c r="O54" s="206"/>
      <c r="P54" s="205"/>
      <c r="Q54" s="236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>
      <c r="A55" s="233" t="s">
        <v>115</v>
      </c>
      <c r="B55" s="207"/>
      <c r="C55" s="205">
        <f ca="1">VLOOKUP(C$4,DailyHistoricals!$A$2:$AZ$59949,27)</f>
        <v>139094</v>
      </c>
      <c r="D55" s="206"/>
      <c r="E55" s="206">
        <f ca="1">VLOOKUP(E$4,DailyHistoricals!$A$2:$AZ$59949,27)</f>
        <v>152856</v>
      </c>
      <c r="F55" s="206"/>
      <c r="G55" s="205">
        <f ca="1">+C55-E55</f>
        <v>-13762</v>
      </c>
      <c r="H55" s="206" t="s">
        <v>1</v>
      </c>
      <c r="I55" s="206"/>
      <c r="J55" s="206" t="s">
        <v>1</v>
      </c>
      <c r="K55" s="206">
        <v>97689</v>
      </c>
      <c r="L55" s="205">
        <f ca="1">VLOOKUP(L$4,DailyHistoricals!$A$2:$AZ$59949,27)</f>
        <v>156080</v>
      </c>
      <c r="M55" s="206">
        <f ca="1">VLOOKUP(M$4,DailyHistoricals!$A$2:$AZ$59949,27)</f>
        <v>159301</v>
      </c>
      <c r="N55" s="205">
        <f ca="1">VLOOKUP(N$4,DailyHistoricals!$A$2:$AZ$59949,27)</f>
        <v>152856</v>
      </c>
      <c r="O55" s="206">
        <f ca="1">VLOOKUP(O$4,DailyHistoricals!$A$2:$AZ$59949,27)</f>
        <v>174532</v>
      </c>
      <c r="P55" s="205">
        <f ca="1">VLOOKUP(P$4,DailyHistoricals!$A$2:$AZ$59949,27)</f>
        <v>152387</v>
      </c>
      <c r="Q55" s="236">
        <f ca="1">VLOOKUP(Q$4,DailyHistoricals!$A$2:$AZ$59949,27)</f>
        <v>153562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233" t="s">
        <v>116</v>
      </c>
      <c r="B56" s="207"/>
      <c r="C56" s="205">
        <f ca="1">VLOOKUP(C$4,DailyHistoricals!$A$2:$AZ$59949,28)</f>
        <v>502892</v>
      </c>
      <c r="D56" s="206"/>
      <c r="E56" s="206">
        <f ca="1">VLOOKUP(E$4,DailyHistoricals!$A$2:$AZ$59949,28)+20000</f>
        <v>569619</v>
      </c>
      <c r="F56" s="206"/>
      <c r="G56" s="205">
        <f ca="1">+C56-E56</f>
        <v>-66727</v>
      </c>
      <c r="H56" s="206" t="s">
        <v>107</v>
      </c>
      <c r="I56" s="206"/>
      <c r="J56" s="206"/>
      <c r="K56" s="206">
        <v>389093</v>
      </c>
      <c r="L56" s="205">
        <f ca="1">VLOOKUP(L$4,DailyHistoricals!$A$2:$AZ$59949,28)</f>
        <v>447704</v>
      </c>
      <c r="M56" s="206">
        <f ca="1">VLOOKUP(M$4,DailyHistoricals!$A$2:$AZ$59949,28)</f>
        <v>493836</v>
      </c>
      <c r="N56" s="205">
        <f ca="1">VLOOKUP(N$4,DailyHistoricals!$A$2:$AZ$59949,28)</f>
        <v>549619</v>
      </c>
      <c r="O56" s="206">
        <f ca="1">VLOOKUP(O$4,DailyHistoricals!$A$2:$AZ$59949,28)</f>
        <v>587563</v>
      </c>
      <c r="P56" s="205">
        <f ca="1">VLOOKUP(P$4,DailyHistoricals!$A$2:$AZ$59949,28)</f>
        <v>511938</v>
      </c>
      <c r="Q56" s="236">
        <f ca="1">VLOOKUP(Q$4,DailyHistoricals!$A$2:$AZ$59949,28)</f>
        <v>567846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21" customFormat="1">
      <c r="A57" s="233" t="s">
        <v>181</v>
      </c>
      <c r="B57" s="215"/>
      <c r="C57" s="212">
        <f ca="1">+C55+C56</f>
        <v>641986</v>
      </c>
      <c r="D57" s="214"/>
      <c r="E57" s="214">
        <f ca="1">+E55+E56</f>
        <v>722475</v>
      </c>
      <c r="F57" s="214"/>
      <c r="G57" s="212">
        <f ca="1">+G55+G56</f>
        <v>-80489</v>
      </c>
      <c r="H57" s="214">
        <f ca="1">+G55+G56+G60</f>
        <v>-60761</v>
      </c>
      <c r="I57" s="214"/>
      <c r="J57" s="214" t="s">
        <v>1</v>
      </c>
      <c r="K57" s="214"/>
      <c r="L57" s="212">
        <f t="shared" ref="L57:Q57" ca="1" si="8">+L55+L56</f>
        <v>603784</v>
      </c>
      <c r="M57" s="214">
        <f t="shared" ca="1" si="8"/>
        <v>653137</v>
      </c>
      <c r="N57" s="212">
        <f t="shared" ca="1" si="8"/>
        <v>702475</v>
      </c>
      <c r="O57" s="214">
        <f t="shared" ca="1" si="8"/>
        <v>762095</v>
      </c>
      <c r="P57" s="212">
        <f t="shared" ca="1" si="8"/>
        <v>664325</v>
      </c>
      <c r="Q57" s="237">
        <f t="shared" ca="1" si="8"/>
        <v>721408</v>
      </c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>
      <c r="A58" s="235"/>
      <c r="B58" s="207"/>
      <c r="C58" s="205"/>
      <c r="D58" s="206"/>
      <c r="E58" s="206"/>
      <c r="F58" s="206"/>
      <c r="G58" s="205"/>
      <c r="H58" s="206" t="s">
        <v>1</v>
      </c>
      <c r="I58" s="206"/>
      <c r="J58" s="206"/>
      <c r="K58" s="206"/>
      <c r="L58" s="205"/>
      <c r="M58" s="206"/>
      <c r="N58" s="205"/>
      <c r="O58" s="206"/>
      <c r="P58" s="205"/>
      <c r="Q58" s="236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>
      <c r="A59" s="233" t="s">
        <v>188</v>
      </c>
      <c r="B59" s="207"/>
      <c r="C59" s="205"/>
      <c r="D59" s="206"/>
      <c r="E59" s="206"/>
      <c r="F59" s="206"/>
      <c r="G59" s="205"/>
      <c r="H59" s="206"/>
      <c r="I59" s="206"/>
      <c r="J59" s="206"/>
      <c r="K59" s="206"/>
      <c r="L59" s="205"/>
      <c r="M59" s="206"/>
      <c r="N59" s="205"/>
      <c r="O59" s="206"/>
      <c r="P59" s="205"/>
      <c r="Q59" s="236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235" t="s">
        <v>176</v>
      </c>
      <c r="B60" s="207"/>
      <c r="C60" s="205">
        <f ca="1">VLOOKUP($C$4,'Flow Historicals'!$A$1:$DH$15000,92,0)</f>
        <v>122911</v>
      </c>
      <c r="D60" s="238">
        <f ca="1">VLOOKUP($C$4,'Flow Historicals'!$A$1:$DH$15000,92,0)</f>
        <v>122911</v>
      </c>
      <c r="E60" s="238">
        <f ca="1">VLOOKUP($E$4,'Flow Historicals'!$A$1:$DH$15000,92,0)</f>
        <v>103183</v>
      </c>
      <c r="F60" s="206"/>
      <c r="G60" s="205">
        <f ca="1">+C60-E60</f>
        <v>19728</v>
      </c>
      <c r="H60" s="206"/>
      <c r="I60" s="206"/>
      <c r="J60" s="206"/>
      <c r="K60" s="206"/>
      <c r="L60" s="205">
        <f ca="1">VLOOKUP($E$4,'Flow Historicals'!$A$1:$DH$15000,92,0)</f>
        <v>103183</v>
      </c>
      <c r="M60" s="238">
        <f ca="1">VLOOKUP($E$4,'Flow Historicals'!$A$1:$DH$15000,92,0)</f>
        <v>103183</v>
      </c>
      <c r="N60" s="205">
        <f ca="1">VLOOKUP($E$4,'Flow Historicals'!$A$1:$DH$15000,92,0)</f>
        <v>103183</v>
      </c>
      <c r="O60" s="238">
        <f ca="1">VLOOKUP($E$4,'Flow Historicals'!$A$1:$DH$15000,92,0)</f>
        <v>103183</v>
      </c>
      <c r="P60" s="205">
        <f ca="1">VLOOKUP($E$4,'Flow Historicals'!$A$1:$DH$15000,92,0)</f>
        <v>103183</v>
      </c>
      <c r="Q60" s="241">
        <f ca="1">VLOOKUP($E$4,'Flow Historicals'!$A$1:$DH$15000,92,0)</f>
        <v>103183</v>
      </c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>
      <c r="A61" s="235" t="s">
        <v>185</v>
      </c>
      <c r="B61" s="207"/>
      <c r="C61" s="205">
        <f ca="1">VLOOKUP(C$4,DailyHistoricals!$A$2:$BJ$15000,60,0)</f>
        <v>934</v>
      </c>
      <c r="D61" s="206"/>
      <c r="E61" s="238">
        <f ca="1">VLOOKUP(E$4,DailyHistoricals!$A$2:$BJ$15000,60,0)</f>
        <v>900</v>
      </c>
      <c r="F61" s="206"/>
      <c r="G61" s="205">
        <f t="shared" ref="G61:G73" ca="1" si="9">+C61-E61</f>
        <v>34</v>
      </c>
      <c r="H61" s="206"/>
      <c r="I61" s="206"/>
      <c r="J61" s="206"/>
      <c r="K61" s="206"/>
      <c r="L61" s="205">
        <f ca="1">VLOOKUP(L$4,DailyHistoricals!$A$2:$BJ$15000,60,0)</f>
        <v>761</v>
      </c>
      <c r="M61" s="238">
        <f ca="1">VLOOKUP(M$4,DailyHistoricals!$A$2:$BJ$15000,60,0)</f>
        <v>981</v>
      </c>
      <c r="N61" s="205">
        <f ca="1">VLOOKUP(N$4,DailyHistoricals!$A$2:$BJ$15000,60,0)</f>
        <v>900</v>
      </c>
      <c r="O61" s="238">
        <f ca="1">VLOOKUP(O$4,DailyHistoricals!$A$2:$BJ$15000,60,0)</f>
        <v>981</v>
      </c>
      <c r="P61" s="205">
        <f ca="1">VLOOKUP(P$4,DailyHistoricals!$A$2:$BJ$15000,60,0)</f>
        <v>873</v>
      </c>
      <c r="Q61" s="241">
        <f ca="1">VLOOKUP(Q$4,DailyHistoricals!$A$2:$BJ$15000,60,0)</f>
        <v>13417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>
      <c r="A62" s="235" t="s">
        <v>186</v>
      </c>
      <c r="B62" s="207"/>
      <c r="C62" s="205">
        <f ca="1">VLOOKUP(C$4,DailyHistoricals!$A$2:$BJ$15000,62,0)</f>
        <v>60844</v>
      </c>
      <c r="D62" s="206"/>
      <c r="E62" s="238">
        <f ca="1">VLOOKUP(E$4,DailyHistoricals!$A$2:$BJ$15000,62,0)</f>
        <v>60844</v>
      </c>
      <c r="F62" s="206"/>
      <c r="G62" s="205">
        <f t="shared" ca="1" si="9"/>
        <v>0</v>
      </c>
      <c r="H62" s="206"/>
      <c r="I62" s="206"/>
      <c r="J62" s="206"/>
      <c r="K62" s="206"/>
      <c r="L62" s="205">
        <f ca="1">VLOOKUP(L$4,DailyHistoricals!$A$2:$BJ$15000,62,0)</f>
        <v>60844</v>
      </c>
      <c r="M62" s="238">
        <f ca="1">VLOOKUP(M$4,DailyHistoricals!$A$2:$BJ$15000,62,0)</f>
        <v>60844</v>
      </c>
      <c r="N62" s="205">
        <f ca="1">VLOOKUP(N$4,DailyHistoricals!$A$2:$BJ$15000,62,0)</f>
        <v>60844</v>
      </c>
      <c r="O62" s="238">
        <f ca="1">VLOOKUP(O$4,DailyHistoricals!$A$2:$BJ$15000,62,0)</f>
        <v>60844</v>
      </c>
      <c r="P62" s="205">
        <f ca="1">VLOOKUP(P$4,DailyHistoricals!$A$2:$BJ$15000,62,0)</f>
        <v>58881</v>
      </c>
      <c r="Q62" s="241">
        <f ca="1">VLOOKUP(Q$4,DailyHistoricals!$A$2:$BJ$15000,62,0)</f>
        <v>47123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>
      <c r="A63" s="235" t="s">
        <v>187</v>
      </c>
      <c r="B63" s="207"/>
      <c r="C63" s="205">
        <f ca="1">VLOOKUP(C$4,DailyHistoricals!$A$2:$BJ$15000,61,0)</f>
        <v>8344</v>
      </c>
      <c r="D63" s="206"/>
      <c r="E63" s="238">
        <f ca="1">VLOOKUP(E$4,DailyHistoricals!$A$2:$BJ$15000,61,0)</f>
        <v>8344</v>
      </c>
      <c r="F63" s="206"/>
      <c r="G63" s="205">
        <f t="shared" ca="1" si="9"/>
        <v>0</v>
      </c>
      <c r="H63" s="206"/>
      <c r="I63" s="206"/>
      <c r="J63" s="206"/>
      <c r="K63" s="206"/>
      <c r="L63" s="205">
        <f ca="1">VLOOKUP(L$4,DailyHistoricals!$A$2:$BJ$15000,61,0)</f>
        <v>8344</v>
      </c>
      <c r="M63" s="238">
        <f ca="1">VLOOKUP(M$4,DailyHistoricals!$A$2:$BJ$15000,61,0)</f>
        <v>8344</v>
      </c>
      <c r="N63" s="205">
        <f ca="1">VLOOKUP(N$4,DailyHistoricals!$A$2:$BJ$15000,61,0)</f>
        <v>8344</v>
      </c>
      <c r="O63" s="238">
        <f ca="1">VLOOKUP(O$4,DailyHistoricals!$A$2:$BJ$15000,61,0)</f>
        <v>8344</v>
      </c>
      <c r="P63" s="205">
        <f ca="1">VLOOKUP(P$4,DailyHistoricals!$A$2:$BJ$15000,61,0)</f>
        <v>8344</v>
      </c>
      <c r="Q63" s="241">
        <f ca="1">VLOOKUP(Q$4,DailyHistoricals!$A$2:$BJ$15000,61,0)</f>
        <v>7954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235"/>
      <c r="B64" s="207"/>
      <c r="C64" s="205"/>
      <c r="D64" s="206"/>
      <c r="E64" s="206"/>
      <c r="F64" s="206"/>
      <c r="G64" s="205"/>
      <c r="H64" s="206"/>
      <c r="I64" s="206"/>
      <c r="J64" s="206"/>
      <c r="K64" s="206"/>
      <c r="L64" s="205"/>
      <c r="M64" s="206"/>
      <c r="N64" s="205"/>
      <c r="O64" s="206"/>
      <c r="P64" s="205"/>
      <c r="Q64" s="236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>
      <c r="A65" s="235" t="s">
        <v>189</v>
      </c>
      <c r="B65" s="207"/>
      <c r="C65" s="205">
        <f ca="1">VLOOKUP($C$4,DailyHistoricals!$A$1:$AZ$9952,36,0)</f>
        <v>91391</v>
      </c>
      <c r="D65" s="206">
        <f ca="1">VLOOKUP($C$4,DailyHistoricals!$A$1:$AZ$9952,36,0)</f>
        <v>91391</v>
      </c>
      <c r="E65" s="206">
        <f ca="1">VLOOKUP($E$4,DailyHistoricals!$A$1:$AZ$9952,36,0)</f>
        <v>101920</v>
      </c>
      <c r="F65" s="206"/>
      <c r="G65" s="205">
        <f ca="1">+C65-E65</f>
        <v>-10529</v>
      </c>
      <c r="H65" s="206"/>
      <c r="I65" s="206"/>
      <c r="J65" s="206"/>
      <c r="K65" s="206"/>
      <c r="L65" s="205">
        <f ca="1">VLOOKUP($E$4,DailyHistoricals!$A$1:$AZ$9952,36,0)</f>
        <v>101920</v>
      </c>
      <c r="M65" s="206">
        <f ca="1">VLOOKUP($E$4,DailyHistoricals!$A$1:$AZ$9952,36,0)</f>
        <v>101920</v>
      </c>
      <c r="N65" s="205">
        <f ca="1">VLOOKUP($E$4,DailyHistoricals!$A$1:$AZ$9952,36,0)</f>
        <v>101920</v>
      </c>
      <c r="O65" s="206">
        <f ca="1">VLOOKUP($E$4,DailyHistoricals!$A$1:$AZ$9952,36,0)</f>
        <v>101920</v>
      </c>
      <c r="P65" s="205">
        <f ca="1">VLOOKUP($E$4,DailyHistoricals!$A$1:$AZ$9952,36,0)</f>
        <v>101920</v>
      </c>
      <c r="Q65" s="236">
        <f ca="1">VLOOKUP($E$4,DailyHistoricals!$A$1:$AZ$9952,36,0)</f>
        <v>101920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>
      <c r="A66" s="235" t="s">
        <v>194</v>
      </c>
      <c r="B66" s="207"/>
      <c r="C66" s="205">
        <f ca="1">VLOOKUP(C$4,DailyHistoricals!$A$2:$AZ$59949,34)</f>
        <v>47503</v>
      </c>
      <c r="D66" s="206" t="e">
        <f>VLOOKUP(D$4,DailyHistoricals!$A$2:$AZ$59949,34)</f>
        <v>#N/A</v>
      </c>
      <c r="E66" s="206">
        <f ca="1">VLOOKUP(E$4,DailyHistoricals!$A$2:$AZ$59949,34)</f>
        <v>31740</v>
      </c>
      <c r="F66" s="206"/>
      <c r="G66" s="205">
        <f t="shared" ca="1" si="9"/>
        <v>15763</v>
      </c>
      <c r="H66" s="206"/>
      <c r="I66" s="206"/>
      <c r="J66" s="206"/>
      <c r="K66" s="206"/>
      <c r="L66" s="205">
        <f ca="1">VLOOKUP(L$4,DailyHistoricals!$A$2:$AZ$59949,34)</f>
        <v>29999</v>
      </c>
      <c r="M66" s="206">
        <f ca="1">VLOOKUP(M$4,DailyHistoricals!$A$2:$AZ$59949,34)</f>
        <v>34999</v>
      </c>
      <c r="N66" s="205">
        <f ca="1">VLOOKUP(N$4,DailyHistoricals!$A$2:$AZ$59949,34)</f>
        <v>31740</v>
      </c>
      <c r="O66" s="206">
        <f ca="1">VLOOKUP(O$4,DailyHistoricals!$A$2:$AZ$59949,34)</f>
        <v>38946</v>
      </c>
      <c r="P66" s="205">
        <f ca="1">VLOOKUP(P$4,DailyHistoricals!$A$2:$AZ$59949,34)</f>
        <v>36607</v>
      </c>
      <c r="Q66" s="236">
        <f ca="1">VLOOKUP(Q$4,DailyHistoricals!$A$2:$AZ$59949,34)</f>
        <v>57709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>
      <c r="A67" s="235" t="s">
        <v>195</v>
      </c>
      <c r="B67" s="207"/>
      <c r="C67" s="205">
        <f ca="1">VLOOKUP(C$4,DailyHistoricals!$A$2:$AZ$59949,35)</f>
        <v>9918</v>
      </c>
      <c r="D67" s="206" t="e">
        <f>VLOOKUP(D$4,DailyHistoricals!$A$2:$AZ$59949,35)</f>
        <v>#N/A</v>
      </c>
      <c r="E67" s="206">
        <f ca="1">VLOOKUP(E$4,DailyHistoricals!$A$2:$AZ$59949,35)</f>
        <v>6924</v>
      </c>
      <c r="F67" s="206"/>
      <c r="G67" s="205">
        <f t="shared" ca="1" si="9"/>
        <v>2994</v>
      </c>
      <c r="H67" s="206"/>
      <c r="I67" s="206"/>
      <c r="J67" s="206"/>
      <c r="K67" s="206"/>
      <c r="L67" s="205">
        <f ca="1">VLOOKUP(L$4,DailyHistoricals!$A$2:$AZ$59949,35)</f>
        <v>9999</v>
      </c>
      <c r="M67" s="206">
        <f ca="1">VLOOKUP(M$4,DailyHistoricals!$A$2:$AZ$59949,35)</f>
        <v>10844</v>
      </c>
      <c r="N67" s="205">
        <f ca="1">VLOOKUP(N$4,DailyHistoricals!$A$2:$AZ$59949,35)</f>
        <v>6924</v>
      </c>
      <c r="O67" s="206">
        <f ca="1">VLOOKUP(O$4,DailyHistoricals!$A$2:$AZ$59949,35)</f>
        <v>10373</v>
      </c>
      <c r="P67" s="205">
        <f ca="1">VLOOKUP(P$4,DailyHistoricals!$A$2:$AZ$59949,35)</f>
        <v>10403</v>
      </c>
      <c r="Q67" s="236">
        <f ca="1">VLOOKUP(Q$4,DailyHistoricals!$A$2:$AZ$59949,35)</f>
        <v>9721</v>
      </c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235" t="s">
        <v>221</v>
      </c>
      <c r="B68" s="207"/>
      <c r="C68" s="205">
        <f ca="1">VLOOKUP(C$4,DailyHistoricals!$A$2:$BE$59949,57)</f>
        <v>4582</v>
      </c>
      <c r="D68" s="206" t="e">
        <f>VLOOKUP(D$4,DailyHistoricals!$A$2:$BE$59949,57)</f>
        <v>#N/A</v>
      </c>
      <c r="E68" s="206">
        <f ca="1">VLOOKUP(E$4,DailyHistoricals!$A$2:$BE$59949,57)</f>
        <v>14126</v>
      </c>
      <c r="F68" s="206"/>
      <c r="G68" s="205">
        <f ca="1">+C68-E68</f>
        <v>-9544</v>
      </c>
      <c r="H68" s="206"/>
      <c r="I68" s="206"/>
      <c r="J68" s="206"/>
      <c r="K68" s="206"/>
      <c r="L68" s="205">
        <f ca="1">VLOOKUP(L$4,DailyHistoricals!$A$2:$BE$59949,57)</f>
        <v>4809</v>
      </c>
      <c r="M68" s="206">
        <f ca="1">VLOOKUP(M$4,DailyHistoricals!$A$2:$BE$59949,57)</f>
        <v>4809</v>
      </c>
      <c r="N68" s="205">
        <f ca="1">VLOOKUP(N$4,DailyHistoricals!$A$2:$BE$59949,57)</f>
        <v>14126</v>
      </c>
      <c r="O68" s="206">
        <f ca="1">VLOOKUP(O$4,DailyHistoricals!$A$2:$BE$59949,57)</f>
        <v>12395</v>
      </c>
      <c r="P68" s="205">
        <f ca="1">VLOOKUP(P$4,DailyHistoricals!$A$2:$BE$59949,57)</f>
        <v>17134</v>
      </c>
      <c r="Q68" s="236">
        <f ca="1">VLOOKUP(Q$4,DailyHistoricals!$A$2:$BE$59949,57)</f>
        <v>17072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>
      <c r="A69" s="235" t="s">
        <v>196</v>
      </c>
      <c r="B69" s="207"/>
      <c r="C69" s="205">
        <f ca="1">VLOOKUP(C$4,DailyHistoricals!$A$2:$AZ$59949,41)</f>
        <v>56451</v>
      </c>
      <c r="D69" s="206" t="e">
        <f>VLOOKUP(D$4,DailyHistoricals!$A$2:$AZ$59949,41)</f>
        <v>#N/A</v>
      </c>
      <c r="E69" s="206">
        <f ca="1">VLOOKUP(E$4,DailyHistoricals!$A$2:$AZ$59949,41)</f>
        <v>71772</v>
      </c>
      <c r="F69" s="206"/>
      <c r="G69" s="205">
        <f ca="1">+C69-E69</f>
        <v>-15321</v>
      </c>
      <c r="H69" s="206"/>
      <c r="I69" s="206"/>
      <c r="J69" s="206"/>
      <c r="K69" s="206"/>
      <c r="L69" s="205">
        <f ca="1">VLOOKUP(L$4,DailyHistoricals!$A$2:$AZ$59949,41)</f>
        <v>17455</v>
      </c>
      <c r="M69" s="206">
        <f ca="1">VLOOKUP(M$4,DailyHistoricals!$A$2:$AZ$59949,41)</f>
        <v>52915</v>
      </c>
      <c r="N69" s="205">
        <f ca="1">VLOOKUP(N$4,DailyHistoricals!$A$2:$AZ$59949,41)</f>
        <v>71772</v>
      </c>
      <c r="O69" s="206">
        <f ca="1">VLOOKUP(O$4,DailyHistoricals!$A$2:$AZ$59949,41)</f>
        <v>81467</v>
      </c>
      <c r="P69" s="205">
        <f ca="1">VLOOKUP(P$4,DailyHistoricals!$A$2:$AZ$59949,41)</f>
        <v>71187</v>
      </c>
      <c r="Q69" s="236">
        <f ca="1">VLOOKUP(Q$4,DailyHistoricals!$A$2:$AZ$59949,41)</f>
        <v>74425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>
      <c r="A70" s="235" t="s">
        <v>190</v>
      </c>
      <c r="B70" s="207"/>
      <c r="C70" s="205">
        <f ca="1">VLOOKUP(C$4,DailyHistoricals!$A$2:$AZ$59949,37)</f>
        <v>122682</v>
      </c>
      <c r="D70" s="206" t="e">
        <f>VLOOKUP(D$4,DailyHistoricals!$A$2:$AZ$59949,37)</f>
        <v>#N/A</v>
      </c>
      <c r="E70" s="206">
        <f ca="1">VLOOKUP(E$4,DailyHistoricals!$A$2:$AZ$59949,37)</f>
        <v>161801</v>
      </c>
      <c r="F70" s="206"/>
      <c r="G70" s="205">
        <f t="shared" ca="1" si="9"/>
        <v>-39119</v>
      </c>
      <c r="H70" s="206"/>
      <c r="I70" s="206"/>
      <c r="J70" s="206"/>
      <c r="K70" s="206"/>
      <c r="L70" s="205">
        <f ca="1">VLOOKUP(L$4,DailyHistoricals!$A$2:$AZ$59949,37)</f>
        <v>126746</v>
      </c>
      <c r="M70" s="206">
        <f ca="1">VLOOKUP(M$4,DailyHistoricals!$A$2:$AZ$59949,37)</f>
        <v>125869</v>
      </c>
      <c r="N70" s="205">
        <f ca="1">VLOOKUP(N$4,DailyHistoricals!$A$2:$AZ$59949,37)</f>
        <v>161801</v>
      </c>
      <c r="O70" s="206">
        <f ca="1">VLOOKUP(O$4,DailyHistoricals!$A$2:$AZ$59949,37)</f>
        <v>137342</v>
      </c>
      <c r="P70" s="205">
        <f ca="1">VLOOKUP(P$4,DailyHistoricals!$A$2:$AZ$59949,37)</f>
        <v>120795</v>
      </c>
      <c r="Q70" s="236">
        <f ca="1">VLOOKUP(Q$4,DailyHistoricals!$A$2:$AZ$59949,37)</f>
        <v>123904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>
      <c r="A71" s="235" t="s">
        <v>191</v>
      </c>
      <c r="B71" s="207"/>
      <c r="C71" s="205">
        <f ca="1">VLOOKUP(C$4,DailyHistoricals!$A$2:$AZ$59949,38)</f>
        <v>55722</v>
      </c>
      <c r="D71" s="206" t="e">
        <f>VLOOKUP(D$4,DailyHistoricals!$A$2:$AZ$59949,38)</f>
        <v>#N/A</v>
      </c>
      <c r="E71" s="206">
        <f ca="1">VLOOKUP(E$4,DailyHistoricals!$A$2:$AZ$59949,38)</f>
        <v>33364</v>
      </c>
      <c r="F71" s="206"/>
      <c r="G71" s="205">
        <f t="shared" ca="1" si="9"/>
        <v>22358</v>
      </c>
      <c r="H71" s="206"/>
      <c r="I71" s="206"/>
      <c r="J71" s="206"/>
      <c r="K71" s="206"/>
      <c r="L71" s="205">
        <f ca="1">VLOOKUP(L$4,DailyHistoricals!$A$2:$AZ$59949,38)</f>
        <v>41338</v>
      </c>
      <c r="M71" s="206">
        <f ca="1">VLOOKUP(M$4,DailyHistoricals!$A$2:$AZ$59949,38)</f>
        <v>56872</v>
      </c>
      <c r="N71" s="205">
        <f ca="1">VLOOKUP(N$4,DailyHistoricals!$A$2:$AZ$59949,38)</f>
        <v>33364</v>
      </c>
      <c r="O71" s="206">
        <f ca="1">VLOOKUP(O$4,DailyHistoricals!$A$2:$AZ$59949,38)</f>
        <v>69407</v>
      </c>
      <c r="P71" s="205">
        <f ca="1">VLOOKUP(P$4,DailyHistoricals!$A$2:$AZ$59949,38)</f>
        <v>56132</v>
      </c>
      <c r="Q71" s="236">
        <f ca="1">VLOOKUP(Q$4,DailyHistoricals!$A$2:$AZ$59949,38)</f>
        <v>53955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235" t="s">
        <v>192</v>
      </c>
      <c r="B72" s="207"/>
      <c r="C72" s="205">
        <f ca="1">VLOOKUP(C$4,DailyHistoricals!$A$2:$AZ$59949,39)</f>
        <v>4707</v>
      </c>
      <c r="D72" s="206" t="e">
        <f>VLOOKUP(D$4,DailyHistoricals!$A$2:$AZ$59949,39)</f>
        <v>#N/A</v>
      </c>
      <c r="E72" s="206">
        <f ca="1">VLOOKUP(E$4,DailyHistoricals!$A$2:$AZ$59949,39)</f>
        <v>3876</v>
      </c>
      <c r="F72" s="206"/>
      <c r="G72" s="205">
        <f t="shared" ca="1" si="9"/>
        <v>831</v>
      </c>
      <c r="H72" s="206"/>
      <c r="I72" s="206"/>
      <c r="J72" s="206"/>
      <c r="K72" s="206"/>
      <c r="L72" s="205">
        <f ca="1">VLOOKUP(L$4,DailyHistoricals!$A$2:$AZ$59949,39)</f>
        <v>4291</v>
      </c>
      <c r="M72" s="206">
        <f ca="1">VLOOKUP(M$4,DailyHistoricals!$A$2:$AZ$59949,39)</f>
        <v>4013</v>
      </c>
      <c r="N72" s="205">
        <f ca="1">VLOOKUP(N$4,DailyHistoricals!$A$2:$AZ$59949,39)</f>
        <v>3876</v>
      </c>
      <c r="O72" s="206">
        <f ca="1">VLOOKUP(O$4,DailyHistoricals!$A$2:$AZ$59949,39)</f>
        <v>5629</v>
      </c>
      <c r="P72" s="205">
        <f ca="1">VLOOKUP(P$4,DailyHistoricals!$A$2:$AZ$59949,39)</f>
        <v>4448</v>
      </c>
      <c r="Q72" s="236">
        <f ca="1">VLOOKUP(Q$4,DailyHistoricals!$A$2:$AZ$59949,39)</f>
        <v>3874</v>
      </c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>
      <c r="A73" s="235" t="s">
        <v>193</v>
      </c>
      <c r="B73" s="207"/>
      <c r="C73" s="205">
        <f ca="1">VLOOKUP(C$4,DailyHistoricals!$A$2:$AZ$59949,40)</f>
        <v>14721</v>
      </c>
      <c r="D73" s="206" t="e">
        <f>VLOOKUP(D$4,DailyHistoricals!$A$2:$AZ$59949,40)</f>
        <v>#N/A</v>
      </c>
      <c r="E73" s="206">
        <f ca="1">VLOOKUP(E$4,DailyHistoricals!$A$2:$AZ$59949,40)</f>
        <v>17076</v>
      </c>
      <c r="F73" s="206"/>
      <c r="G73" s="205">
        <f t="shared" ca="1" si="9"/>
        <v>-2355</v>
      </c>
      <c r="H73" s="206"/>
      <c r="I73" s="206"/>
      <c r="J73" s="206"/>
      <c r="K73" s="206"/>
      <c r="L73" s="205">
        <f ca="1">VLOOKUP(L$4,DailyHistoricals!$A$2:$AZ$59949,40)</f>
        <v>15011</v>
      </c>
      <c r="M73" s="206">
        <f ca="1">VLOOKUP(M$4,DailyHistoricals!$A$2:$AZ$59949,40)</f>
        <v>14806</v>
      </c>
      <c r="N73" s="205">
        <f ca="1">VLOOKUP(N$4,DailyHistoricals!$A$2:$AZ$59949,40)</f>
        <v>17076</v>
      </c>
      <c r="O73" s="206">
        <f ca="1">VLOOKUP(O$4,DailyHistoricals!$A$2:$AZ$59949,40)</f>
        <v>21886</v>
      </c>
      <c r="P73" s="205">
        <f ca="1">VLOOKUP(P$4,DailyHistoricals!$A$2:$AZ$59949,40)</f>
        <v>15528</v>
      </c>
      <c r="Q73" s="236">
        <f ca="1">VLOOKUP(Q$4,DailyHistoricals!$A$2:$AZ$59949,40)</f>
        <v>15060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>
      <c r="A74" s="235"/>
      <c r="B74" s="207"/>
      <c r="C74" s="205"/>
      <c r="D74" s="206"/>
      <c r="E74" s="206"/>
      <c r="F74" s="206"/>
      <c r="G74" s="205"/>
      <c r="H74" s="206"/>
      <c r="I74" s="206"/>
      <c r="J74" s="206"/>
      <c r="K74" s="206"/>
      <c r="L74" s="205"/>
      <c r="M74" s="206"/>
      <c r="N74" s="205"/>
      <c r="O74" s="206"/>
      <c r="P74" s="205"/>
      <c r="Q74" s="236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>
      <c r="A75" s="233" t="s">
        <v>170</v>
      </c>
      <c r="B75" s="207"/>
      <c r="C75" s="205">
        <v>6329000</v>
      </c>
      <c r="D75" s="239"/>
      <c r="E75" s="205">
        <v>6364000</v>
      </c>
      <c r="F75" s="206"/>
      <c r="G75" s="205">
        <f>C75-E75</f>
        <v>-35000</v>
      </c>
      <c r="H75" s="206"/>
      <c r="I75" s="206"/>
      <c r="J75" s="206"/>
      <c r="K75" s="206"/>
      <c r="L75" s="205">
        <v>6380000</v>
      </c>
      <c r="M75" s="205">
        <v>6420000</v>
      </c>
      <c r="N75" s="205">
        <v>6433000</v>
      </c>
      <c r="O75" s="205">
        <v>6390000</v>
      </c>
      <c r="P75" s="205">
        <v>6339000</v>
      </c>
      <c r="Q75" s="239">
        <v>6323000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A76" s="233" t="s">
        <v>171</v>
      </c>
      <c r="B76" s="207"/>
      <c r="C76" s="205">
        <v>0</v>
      </c>
      <c r="D76" s="239"/>
      <c r="E76" s="205">
        <v>0</v>
      </c>
      <c r="F76" s="206"/>
      <c r="G76" s="205">
        <f>C76-E76</f>
        <v>0</v>
      </c>
      <c r="H76" s="206"/>
      <c r="I76" s="206"/>
      <c r="J76" s="206"/>
      <c r="K76" s="206"/>
      <c r="L76" s="205">
        <v>0</v>
      </c>
      <c r="M76" s="205">
        <v>59000</v>
      </c>
      <c r="N76" s="205">
        <v>0</v>
      </c>
      <c r="O76" s="205">
        <v>0</v>
      </c>
      <c r="P76" s="205">
        <v>-117000</v>
      </c>
      <c r="Q76" s="239">
        <v>0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235"/>
      <c r="B77" s="207"/>
      <c r="C77" s="205"/>
      <c r="D77" s="206"/>
      <c r="E77" s="206"/>
      <c r="F77" s="206"/>
      <c r="G77" s="205"/>
      <c r="H77" s="206"/>
      <c r="I77" s="206"/>
      <c r="J77" s="206"/>
      <c r="K77" s="206"/>
      <c r="L77" s="205"/>
      <c r="M77" s="206"/>
      <c r="N77" s="205"/>
      <c r="O77" s="206"/>
      <c r="P77" s="205"/>
      <c r="Q77" s="236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235"/>
      <c r="B78" s="207"/>
      <c r="C78" s="205"/>
      <c r="D78" s="206"/>
      <c r="E78" s="206"/>
      <c r="F78" s="206"/>
      <c r="G78" s="205"/>
      <c r="H78" s="206"/>
      <c r="I78" s="206"/>
      <c r="J78" s="206"/>
      <c r="K78" s="206"/>
      <c r="L78" s="205"/>
      <c r="M78" s="206"/>
      <c r="N78" s="205"/>
      <c r="O78" s="206"/>
      <c r="P78" s="205"/>
      <c r="Q78" s="236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222" t="s">
        <v>134</v>
      </c>
      <c r="B79" s="207"/>
      <c r="C79" s="205"/>
      <c r="D79" s="206"/>
      <c r="E79" s="206"/>
      <c r="F79" s="206"/>
      <c r="G79" s="205"/>
      <c r="H79" s="206"/>
      <c r="I79" s="206"/>
      <c r="J79" s="206"/>
      <c r="K79" s="206"/>
      <c r="L79" s="205"/>
      <c r="M79" s="206"/>
      <c r="N79" s="205"/>
      <c r="O79" s="206"/>
      <c r="P79" s="205"/>
      <c r="Q79" s="236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235"/>
      <c r="B80" s="207"/>
      <c r="C80" s="205"/>
      <c r="D80" s="206"/>
      <c r="E80" s="206"/>
      <c r="F80" s="206"/>
      <c r="G80" s="205"/>
      <c r="H80" s="206"/>
      <c r="I80" s="206"/>
      <c r="J80" s="206"/>
      <c r="K80" s="206"/>
      <c r="L80" s="205"/>
      <c r="M80" s="206"/>
      <c r="N80" s="205"/>
      <c r="O80" s="206"/>
      <c r="P80" s="205"/>
      <c r="Q80" s="236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233" t="s">
        <v>118</v>
      </c>
      <c r="B81" s="207"/>
      <c r="C81" s="205"/>
      <c r="D81" s="206"/>
      <c r="E81" s="206"/>
      <c r="F81" s="206"/>
      <c r="G81" s="205"/>
      <c r="H81" s="206"/>
      <c r="I81" s="206"/>
      <c r="J81" s="206"/>
      <c r="K81" s="206"/>
      <c r="L81" s="205"/>
      <c r="M81" s="206"/>
      <c r="N81" s="205"/>
      <c r="O81" s="206"/>
      <c r="P81" s="205"/>
      <c r="Q81" s="236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>
      <c r="A82" s="235" t="s">
        <v>136</v>
      </c>
      <c r="B82" s="207"/>
      <c r="C82" s="205">
        <f ca="1">VLOOKUP(C$4,DailyHistoricals!$A$2:$AZ$59949,44)</f>
        <v>905451</v>
      </c>
      <c r="D82" s="206"/>
      <c r="E82" s="206">
        <f ca="1">VLOOKUP(E$4,DailyHistoricals!$A$2:$AZ$59949,44)</f>
        <v>880674</v>
      </c>
      <c r="F82" s="206"/>
      <c r="G82" s="205">
        <f ca="1">+C82-E82</f>
        <v>24777</v>
      </c>
      <c r="H82" s="206"/>
      <c r="I82" s="206"/>
      <c r="J82" s="206"/>
      <c r="K82" s="206"/>
      <c r="L82" s="205">
        <f ca="1">VLOOKUP(L$4,DailyHistoricals!$A$2:$AZ$59949,44)</f>
        <v>893817</v>
      </c>
      <c r="M82" s="206">
        <f ca="1">VLOOKUP(M$4,DailyHistoricals!$A$2:$AZ$59949,44)</f>
        <v>902033</v>
      </c>
      <c r="N82" s="205">
        <f ca="1">VLOOKUP(N$4,DailyHistoricals!$A$2:$AZ$59949,44)</f>
        <v>880674</v>
      </c>
      <c r="O82" s="206">
        <f ca="1">VLOOKUP(O$4,DailyHistoricals!$A$2:$AZ$59949,44)</f>
        <v>883337</v>
      </c>
      <c r="P82" s="205">
        <f ca="1">VLOOKUP(P$4,DailyHistoricals!$A$2:$AZ$59949,44)</f>
        <v>842188</v>
      </c>
      <c r="Q82" s="236">
        <f ca="1">VLOOKUP(Q$4,DailyHistoricals!$A$2:$AZ$59949,44)</f>
        <v>903002</v>
      </c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>
      <c r="A83" s="235"/>
      <c r="B83" s="207"/>
      <c r="C83" s="212"/>
      <c r="D83" s="206"/>
      <c r="E83" s="214"/>
      <c r="F83" s="206"/>
      <c r="G83" s="205"/>
      <c r="H83" s="206"/>
      <c r="I83" s="206"/>
      <c r="J83" s="206"/>
      <c r="K83" s="206"/>
      <c r="L83" s="212"/>
      <c r="M83" s="214"/>
      <c r="N83" s="212"/>
      <c r="O83" s="214"/>
      <c r="P83" s="212"/>
      <c r="Q83" s="23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A84" s="235" t="s">
        <v>140</v>
      </c>
      <c r="B84" s="207"/>
      <c r="C84" s="205">
        <f ca="1">+C82-C85</f>
        <v>608075</v>
      </c>
      <c r="D84" s="206"/>
      <c r="E84" s="206">
        <f ca="1">+E82-E85</f>
        <v>642039</v>
      </c>
      <c r="F84" s="206"/>
      <c r="G84" s="205">
        <f ca="1">+C84-E84</f>
        <v>-33964</v>
      </c>
      <c r="H84" s="206"/>
      <c r="I84" s="206"/>
      <c r="J84" s="206"/>
      <c r="K84" s="206"/>
      <c r="L84" s="205">
        <f t="shared" ref="L84:Q84" ca="1" si="10">+L82-L85</f>
        <v>594956</v>
      </c>
      <c r="M84" s="206">
        <f t="shared" ca="1" si="10"/>
        <v>598235</v>
      </c>
      <c r="N84" s="205">
        <f t="shared" ca="1" si="10"/>
        <v>642039</v>
      </c>
      <c r="O84" s="206">
        <f t="shared" ca="1" si="10"/>
        <v>572169</v>
      </c>
      <c r="P84" s="205">
        <f t="shared" ca="1" si="10"/>
        <v>564751</v>
      </c>
      <c r="Q84" s="236">
        <f t="shared" ca="1" si="10"/>
        <v>609362</v>
      </c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A85" s="235" t="s">
        <v>220</v>
      </c>
      <c r="B85" s="207"/>
      <c r="C85" s="205">
        <f ca="1">VLOOKUP(C$4,DailyHistoricals!$A$2:$BA$59949,53)</f>
        <v>297376</v>
      </c>
      <c r="D85" s="206"/>
      <c r="E85" s="206">
        <f ca="1">VLOOKUP(E$4,DailyHistoricals!$A$2:$BA$59949,53)</f>
        <v>238635</v>
      </c>
      <c r="F85" s="206"/>
      <c r="G85" s="205">
        <f ca="1">+C85-E85</f>
        <v>58741</v>
      </c>
      <c r="H85" s="206"/>
      <c r="I85" s="206"/>
      <c r="J85" s="206"/>
      <c r="K85" s="206"/>
      <c r="L85" s="205">
        <f ca="1">VLOOKUP(L$4,DailyHistoricals!$A$2:$BA$59949,53)</f>
        <v>298861</v>
      </c>
      <c r="M85" s="206">
        <f ca="1">VLOOKUP(M$4,DailyHistoricals!$A$2:$BA$59949,53)</f>
        <v>303798</v>
      </c>
      <c r="N85" s="205">
        <f ca="1">VLOOKUP(N$4,DailyHistoricals!$A$2:$BA$59949,53)</f>
        <v>238635</v>
      </c>
      <c r="O85" s="206">
        <f ca="1">VLOOKUP(O$4,DailyHistoricals!$A$2:$BA$59949,53)</f>
        <v>311168</v>
      </c>
      <c r="P85" s="205">
        <f ca="1">VLOOKUP(P$4,DailyHistoricals!$A$2:$BA$59949,53)</f>
        <v>277437</v>
      </c>
      <c r="Q85" s="236">
        <f ca="1">VLOOKUP(Q$4,DailyHistoricals!$A$2:$BA$59949,53)</f>
        <v>293640</v>
      </c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A86" s="235" t="s">
        <v>139</v>
      </c>
      <c r="B86" s="207"/>
      <c r="C86" s="205">
        <f ca="1">+C85-C88</f>
        <v>631480</v>
      </c>
      <c r="D86" s="206"/>
      <c r="E86" s="206">
        <f ca="1">+E85-E88</f>
        <v>498344</v>
      </c>
      <c r="F86" s="206"/>
      <c r="G86" s="205">
        <f ca="1">+C86-E86</f>
        <v>133136</v>
      </c>
      <c r="H86" s="206"/>
      <c r="I86" s="206"/>
      <c r="J86" s="206"/>
      <c r="K86" s="206"/>
      <c r="L86" s="205">
        <f t="shared" ref="L86:Q86" ca="1" si="11">+L85-L88</f>
        <v>601557</v>
      </c>
      <c r="M86" s="206">
        <f t="shared" ca="1" si="11"/>
        <v>604850</v>
      </c>
      <c r="N86" s="205">
        <f t="shared" ca="1" si="11"/>
        <v>498344</v>
      </c>
      <c r="O86" s="206">
        <f t="shared" ca="1" si="11"/>
        <v>560611</v>
      </c>
      <c r="P86" s="205">
        <f t="shared" ca="1" si="11"/>
        <v>514993</v>
      </c>
      <c r="Q86" s="236">
        <f t="shared" ca="1" si="11"/>
        <v>554424</v>
      </c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A87" s="235"/>
      <c r="B87" s="207"/>
      <c r="C87" s="212"/>
      <c r="D87" s="206"/>
      <c r="E87" s="214"/>
      <c r="F87" s="206"/>
      <c r="G87" s="205"/>
      <c r="H87" s="206"/>
      <c r="I87" s="206"/>
      <c r="J87" s="206"/>
      <c r="K87" s="206"/>
      <c r="L87" s="212"/>
      <c r="M87" s="214"/>
      <c r="N87" s="212"/>
      <c r="O87" s="214"/>
      <c r="P87" s="212"/>
      <c r="Q87" s="237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>
      <c r="A88" s="235" t="s">
        <v>183</v>
      </c>
      <c r="B88" s="207"/>
      <c r="C88" s="205">
        <f ca="1">VLOOKUP(C$4,DailyHistoricals!$A$2:$BD$59949,56)</f>
        <v>-334104</v>
      </c>
      <c r="D88" s="206"/>
      <c r="E88" s="206">
        <f ca="1">VLOOKUP(E$4,DailyHistoricals!$A$2:$BD$59949,56)</f>
        <v>-259709</v>
      </c>
      <c r="F88" s="206"/>
      <c r="G88" s="205">
        <f ca="1">+C88-E88</f>
        <v>-74395</v>
      </c>
      <c r="H88" s="206"/>
      <c r="I88" s="206"/>
      <c r="J88" s="206"/>
      <c r="K88" s="206"/>
      <c r="L88" s="205">
        <f ca="1">VLOOKUP(L$4,DailyHistoricals!$A$2:$BD$59949,56)</f>
        <v>-302696</v>
      </c>
      <c r="M88" s="206">
        <f ca="1">VLOOKUP(M$4,DailyHistoricals!$A$2:$BD$59949,56)</f>
        <v>-301052</v>
      </c>
      <c r="N88" s="205">
        <f ca="1">VLOOKUP(N$4,DailyHistoricals!$A$2:$BD$59949,56)</f>
        <v>-259709</v>
      </c>
      <c r="O88" s="206">
        <f ca="1">VLOOKUP(O$4,DailyHistoricals!$A$2:$BD$59949,56)</f>
        <v>-249443</v>
      </c>
      <c r="P88" s="205">
        <f ca="1">VLOOKUP(P$4,DailyHistoricals!$A$2:$BD$59949,56)</f>
        <v>-237556</v>
      </c>
      <c r="Q88" s="236">
        <f ca="1">VLOOKUP(Q$4,DailyHistoricals!$A$2:$BD$59949,56)</f>
        <v>-260784</v>
      </c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>
      <c r="A89" s="235"/>
      <c r="B89" s="207"/>
      <c r="C89" s="212"/>
      <c r="D89" s="206"/>
      <c r="E89" s="214"/>
      <c r="F89" s="206"/>
      <c r="G89" s="205"/>
      <c r="H89" s="206"/>
      <c r="I89" s="206"/>
      <c r="J89" s="206"/>
      <c r="K89" s="206"/>
      <c r="L89" s="212"/>
      <c r="M89" s="214"/>
      <c r="N89" s="212"/>
      <c r="O89" s="214"/>
      <c r="P89" s="212"/>
      <c r="Q89" s="237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>
      <c r="A90" s="235" t="s">
        <v>225</v>
      </c>
      <c r="B90" s="207"/>
      <c r="C90" s="205">
        <f ca="1">VLOOKUP(C$4,'Flow Historicals'!$A$1:$CM$23952,89)</f>
        <v>265422</v>
      </c>
      <c r="D90" s="206"/>
      <c r="E90" s="206">
        <f ca="1">VLOOKUP(E$4,'Flow Historicals'!$A$1:$CM$23952,89)</f>
        <v>278912</v>
      </c>
      <c r="F90" s="206"/>
      <c r="G90" s="205">
        <f ca="1">+C90-E90</f>
        <v>-13490</v>
      </c>
      <c r="H90" s="206"/>
      <c r="I90" s="206"/>
      <c r="J90" s="206"/>
      <c r="K90" s="206"/>
      <c r="L90" s="205">
        <f ca="1">VLOOKUP(L$4,'Flow Historicals'!$A$1:$CM$23952,89)</f>
        <v>261158</v>
      </c>
      <c r="M90" s="206">
        <f ca="1">VLOOKUP(M$4,'Flow Historicals'!$A$1:$CM$23952,89)</f>
        <v>262983</v>
      </c>
      <c r="N90" s="205">
        <f ca="1">VLOOKUP(N$4,'Flow Historicals'!$A$1:$CM$23952,89)</f>
        <v>278912</v>
      </c>
      <c r="O90" s="206">
        <f ca="1">VLOOKUP(O$4,'Flow Historicals'!$A$1:$CM$23952,89)</f>
        <v>258465</v>
      </c>
      <c r="P90" s="205">
        <f ca="1">VLOOKUP(P$4,'Flow Historicals'!$A$1:$CM$23952,89)</f>
        <v>266506</v>
      </c>
      <c r="Q90" s="236">
        <f ca="1">VLOOKUP(Q$4,'Flow Historicals'!$A$1:$CM$23952,89)</f>
        <v>251415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>
      <c r="A91" s="235" t="s">
        <v>226</v>
      </c>
      <c r="B91" s="207"/>
      <c r="C91" s="205">
        <f ca="1">VLOOKUP(C$4,'Flow Historicals'!$A$1:$CM$23952,90)</f>
        <v>2056</v>
      </c>
      <c r="D91" s="206"/>
      <c r="E91" s="206">
        <f ca="1">VLOOKUP(E$4,'Flow Historicals'!$A$1:$CM$23952,90)</f>
        <v>5633</v>
      </c>
      <c r="F91" s="206"/>
      <c r="G91" s="205">
        <f ca="1">+C91-E91</f>
        <v>-3577</v>
      </c>
      <c r="H91" s="206"/>
      <c r="I91" s="206"/>
      <c r="J91" s="206"/>
      <c r="K91" s="206"/>
      <c r="L91" s="205">
        <f ca="1">VLOOKUP(L$4,'Flow Historicals'!$A$1:$CM$23952,90)</f>
        <v>651</v>
      </c>
      <c r="M91" s="206">
        <f ca="1">VLOOKUP(M$4,'Flow Historicals'!$A$1:$CM$23952,90)</f>
        <v>921</v>
      </c>
      <c r="N91" s="205">
        <f ca="1">VLOOKUP(N$4,'Flow Historicals'!$A$1:$CM$23952,90)</f>
        <v>5633</v>
      </c>
      <c r="O91" s="206">
        <f ca="1">VLOOKUP(O$4,'Flow Historicals'!$A$1:$CM$23952,90)</f>
        <v>5884</v>
      </c>
      <c r="P91" s="205">
        <f ca="1">VLOOKUP(P$4,'Flow Historicals'!$A$1:$CM$23952,90)</f>
        <v>19330</v>
      </c>
      <c r="Q91" s="236">
        <f ca="1">VLOOKUP(Q$4,'Flow Historicals'!$A$1:$CM$23952,90)</f>
        <v>11979</v>
      </c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>
      <c r="A92" s="235"/>
      <c r="B92" s="207"/>
      <c r="C92" s="212"/>
      <c r="D92" s="206"/>
      <c r="E92" s="214"/>
      <c r="F92" s="206"/>
      <c r="G92" s="205"/>
      <c r="H92" s="206"/>
      <c r="I92" s="206"/>
      <c r="J92" s="206"/>
      <c r="K92" s="206"/>
      <c r="L92" s="212"/>
      <c r="M92" s="214"/>
      <c r="N92" s="212"/>
      <c r="O92" s="214"/>
      <c r="P92" s="212"/>
      <c r="Q92" s="237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>
      <c r="A93" s="235" t="s">
        <v>182</v>
      </c>
      <c r="B93" s="207"/>
      <c r="C93" s="205">
        <f ca="1">VLOOKUP(C$4,DailyHistoricals!$A$2:$BD$59949,54)</f>
        <v>-482594</v>
      </c>
      <c r="D93" s="206"/>
      <c r="E93" s="206">
        <f ca="1">VLOOKUP(E$4,DailyHistoricals!$A$2:$BD$59949,54)</f>
        <v>-467115</v>
      </c>
      <c r="F93" s="206"/>
      <c r="G93" s="205">
        <f ca="1">+C93-E93</f>
        <v>-15479</v>
      </c>
      <c r="H93" s="206"/>
      <c r="I93" s="206"/>
      <c r="J93" s="206"/>
      <c r="K93" s="206"/>
      <c r="L93" s="205">
        <f ca="1">VLOOKUP(L$4,DailyHistoricals!$A$2:$BD$59949,54)</f>
        <v>-498356</v>
      </c>
      <c r="M93" s="206">
        <f ca="1">VLOOKUP(M$4,DailyHistoricals!$A$2:$BD$59949,54)</f>
        <v>-494531</v>
      </c>
      <c r="N93" s="205">
        <f ca="1">VLOOKUP(N$4,DailyHistoricals!$A$2:$BD$59949,54)</f>
        <v>-467115</v>
      </c>
      <c r="O93" s="206">
        <f ca="1">VLOOKUP(O$4,DailyHistoricals!$A$2:$BD$59949,54)</f>
        <v>-463352</v>
      </c>
      <c r="P93" s="205">
        <f ca="1">VLOOKUP(P$4,DailyHistoricals!$A$2:$BD$59949,54)</f>
        <v>-447174</v>
      </c>
      <c r="Q93" s="236">
        <f ca="1">VLOOKUP(Q$4,DailyHistoricals!$A$2:$BD$59949,54)</f>
        <v>-473748</v>
      </c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>
      <c r="A94" s="235"/>
      <c r="B94" s="207"/>
      <c r="C94" s="212"/>
      <c r="D94" s="206"/>
      <c r="E94" s="214"/>
      <c r="F94" s="206"/>
      <c r="G94" s="205"/>
      <c r="H94" s="206"/>
      <c r="I94" s="206"/>
      <c r="J94" s="206"/>
      <c r="K94" s="206"/>
      <c r="L94" s="212"/>
      <c r="M94" s="214"/>
      <c r="N94" s="212"/>
      <c r="O94" s="214"/>
      <c r="P94" s="212"/>
      <c r="Q94" s="237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>
      <c r="A95" s="235" t="s">
        <v>224</v>
      </c>
      <c r="B95" s="207"/>
      <c r="C95" s="205">
        <f ca="1">VLOOKUP(C$4,DailyHistoricals!$A$2:$BD$59949,55)</f>
        <v>-217899</v>
      </c>
      <c r="D95" s="206"/>
      <c r="E95" s="206">
        <f ca="1">VLOOKUP(E$4,DailyHistoricals!$A$2:$BD$59949,55)</f>
        <v>-215905</v>
      </c>
      <c r="F95" s="206"/>
      <c r="G95" s="205">
        <f ca="1">+C95-E95</f>
        <v>-1994</v>
      </c>
      <c r="H95" s="206"/>
      <c r="I95" s="206"/>
      <c r="J95" s="206"/>
      <c r="K95" s="206"/>
      <c r="L95" s="205">
        <f ca="1">VLOOKUP(L$4,DailyHistoricals!$A$2:$BD$59949,55)</f>
        <v>-239618</v>
      </c>
      <c r="M95" s="206">
        <f ca="1">VLOOKUP(M$4,DailyHistoricals!$A$2:$BD$59949,55)</f>
        <v>-234198</v>
      </c>
      <c r="N95" s="205">
        <f ca="1">VLOOKUP(N$4,DailyHistoricals!$A$2:$BD$59949,55)</f>
        <v>-215905</v>
      </c>
      <c r="O95" s="206">
        <f ca="1">VLOOKUP(O$4,DailyHistoricals!$A$2:$BD$59949,55)</f>
        <v>-208378</v>
      </c>
      <c r="P95" s="205">
        <f ca="1">VLOOKUP(P$4,DailyHistoricals!$A$2:$BD$59949,55)</f>
        <v>-194176</v>
      </c>
      <c r="Q95" s="236">
        <f ca="1">VLOOKUP(Q$4,DailyHistoricals!$A$2:$BD$59949,55)</f>
        <v>-222173</v>
      </c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>
      <c r="A96" s="235"/>
      <c r="B96" s="207"/>
      <c r="C96" s="212"/>
      <c r="D96" s="206"/>
      <c r="E96" s="214"/>
      <c r="F96" s="206"/>
      <c r="G96" s="205"/>
      <c r="H96" s="206"/>
      <c r="I96" s="206"/>
      <c r="J96" s="206"/>
      <c r="K96" s="206"/>
      <c r="L96" s="212"/>
      <c r="M96" s="214"/>
      <c r="N96" s="212"/>
      <c r="O96" s="214"/>
      <c r="P96" s="212"/>
      <c r="Q96" s="237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>
      <c r="A97" s="235" t="s">
        <v>142</v>
      </c>
      <c r="B97" s="207"/>
      <c r="C97" s="205">
        <f ca="1">VLOOKUP(C$4,DailyHistoricals!$A$2:$BD$59949,51)</f>
        <v>124325</v>
      </c>
      <c r="D97" s="206"/>
      <c r="E97" s="206">
        <f ca="1">VLOOKUP(E$4,DailyHistoricals!$A$2:$BD$59949,51)</f>
        <v>158103</v>
      </c>
      <c r="F97" s="206"/>
      <c r="G97" s="205">
        <f ca="1">+C97-E97</f>
        <v>-33778</v>
      </c>
      <c r="H97" s="206"/>
      <c r="I97" s="206"/>
      <c r="J97" s="206"/>
      <c r="K97" s="206"/>
      <c r="L97" s="205">
        <f ca="1">VLOOKUP(L$4,DailyHistoricals!$A$2:$BD$59949,51)</f>
        <v>123178</v>
      </c>
      <c r="M97" s="206">
        <f ca="1">VLOOKUP(M$4,DailyHistoricals!$A$2:$BD$59949,51)</f>
        <v>119150</v>
      </c>
      <c r="N97" s="205">
        <f ca="1">VLOOKUP(N$4,DailyHistoricals!$A$2:$BD$59949,51)</f>
        <v>158103</v>
      </c>
      <c r="O97" s="206">
        <f ca="1">VLOOKUP(O$4,DailyHistoricals!$A$2:$BD$59949,51)</f>
        <v>119073</v>
      </c>
      <c r="P97" s="205">
        <f ca="1">VLOOKUP(P$4,DailyHistoricals!$A$2:$BD$59949,51)</f>
        <v>143792</v>
      </c>
      <c r="Q97" s="236">
        <f ca="1">VLOOKUP(Q$4,DailyHistoricals!$A$2:$BD$59949,51)</f>
        <v>113474</v>
      </c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>
      <c r="A98" s="235"/>
      <c r="B98" s="207"/>
      <c r="C98" s="212"/>
      <c r="D98" s="206"/>
      <c r="E98" s="214"/>
      <c r="F98" s="206"/>
      <c r="G98" s="205"/>
      <c r="H98" s="206"/>
      <c r="I98" s="206"/>
      <c r="J98" s="206"/>
      <c r="K98" s="206"/>
      <c r="L98" s="212"/>
      <c r="M98" s="214"/>
      <c r="N98" s="212"/>
      <c r="O98" s="214"/>
      <c r="P98" s="212"/>
      <c r="Q98" s="237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>
      <c r="A99" s="235"/>
      <c r="B99" s="207"/>
      <c r="C99" s="212"/>
      <c r="D99" s="206"/>
      <c r="E99" s="214"/>
      <c r="F99" s="206"/>
      <c r="G99" s="205"/>
      <c r="H99" s="206"/>
      <c r="I99" s="206"/>
      <c r="J99" s="206"/>
      <c r="K99" s="206"/>
      <c r="L99" s="212"/>
      <c r="M99" s="214"/>
      <c r="N99" s="212"/>
      <c r="O99" s="214"/>
      <c r="P99" s="212"/>
      <c r="Q99" s="237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>
      <c r="A100" s="235" t="s">
        <v>135</v>
      </c>
      <c r="B100" s="207"/>
      <c r="C100" s="205">
        <f ca="1">VLOOKUP(C$4,DailyHistoricals!$A$2:$BA$59949,45)</f>
        <v>2492200</v>
      </c>
      <c r="D100" s="206"/>
      <c r="E100" s="206">
        <f ca="1">VLOOKUP(E$4,DailyHistoricals!$A$2:$BA$59949,45)</f>
        <v>2502700</v>
      </c>
      <c r="F100" s="206"/>
      <c r="G100" s="205">
        <f ca="1">+C100-E100</f>
        <v>-10500</v>
      </c>
      <c r="H100" s="206"/>
      <c r="I100" s="206"/>
      <c r="J100" s="206"/>
      <c r="K100" s="206"/>
      <c r="L100" s="205">
        <f ca="1">VLOOKUP(L$4,DailyHistoricals!$A$2:$BA$59949,45)</f>
        <v>2492200</v>
      </c>
      <c r="M100" s="206">
        <f ca="1">VLOOKUP(M$4,DailyHistoricals!$A$2:$BA$59949,45)</f>
        <v>2492200</v>
      </c>
      <c r="N100" s="205">
        <f ca="1">VLOOKUP(N$4,DailyHistoricals!$A$2:$BA$59949,45)</f>
        <v>2502700</v>
      </c>
      <c r="O100" s="206">
        <f ca="1">VLOOKUP(O$4,DailyHistoricals!$A$2:$BA$59949,45)</f>
        <v>2514700</v>
      </c>
      <c r="P100" s="205">
        <f ca="1">VLOOKUP(P$4,DailyHistoricals!$A$2:$BA$59949,45)</f>
        <v>2500500</v>
      </c>
      <c r="Q100" s="236">
        <f ca="1">VLOOKUP(Q$4,DailyHistoricals!$A$2:$BA$59949,45)</f>
        <v>2504400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>
      <c r="A101" s="235" t="s">
        <v>245</v>
      </c>
      <c r="B101" s="207"/>
      <c r="C101" s="205">
        <f ca="1">VLOOKUP(C$4,'Flow Historicals'!$A$1:$CM$23952,91)</f>
        <v>255300</v>
      </c>
      <c r="D101" s="206"/>
      <c r="E101" s="206">
        <f ca="1">VLOOKUP(E$4,'Flow Historicals'!$A$1:$CM$23952,91)</f>
        <v>270200</v>
      </c>
      <c r="F101" s="206"/>
      <c r="G101" s="205">
        <f ca="1">+C101-E101</f>
        <v>-14900</v>
      </c>
      <c r="H101" s="206"/>
      <c r="I101" s="206"/>
      <c r="J101" s="206"/>
      <c r="K101" s="206"/>
      <c r="L101" s="205">
        <f ca="1">VLOOKUP(L$4,'Flow Historicals'!$A$1:$CM$23952,91)</f>
        <v>255300</v>
      </c>
      <c r="M101" s="206">
        <f ca="1">VLOOKUP(M$4,'Flow Historicals'!$A$1:$CM$23952,91)</f>
        <v>255300</v>
      </c>
      <c r="N101" s="205">
        <f ca="1">VLOOKUP(N$4,'Flow Historicals'!$A$1:$CM$23952,91)</f>
        <v>270200</v>
      </c>
      <c r="O101" s="206">
        <f ca="1">VLOOKUP(O$4,'Flow Historicals'!$A$1:$CM$23952,91)</f>
        <v>249400</v>
      </c>
      <c r="P101" s="205">
        <f ca="1">VLOOKUP(P$4,'Flow Historicals'!$A$1:$CM$23952,91)</f>
        <v>253200</v>
      </c>
      <c r="Q101" s="236">
        <f ca="1">VLOOKUP(Q$4,'Flow Historicals'!$A$1:$CM$23952,91)</f>
        <v>228800</v>
      </c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>
      <c r="A102" s="235" t="s">
        <v>141</v>
      </c>
      <c r="B102" s="207"/>
      <c r="C102" s="205">
        <f ca="1">VLOOKUP(C$4,DailyHistoricals!$A$2:$BD$59949,52)</f>
        <v>1721100</v>
      </c>
      <c r="D102" s="206"/>
      <c r="E102" s="206">
        <f ca="1">VLOOKUP(E$4,DailyHistoricals!$A$2:$BD$59949,52)</f>
        <v>1720800</v>
      </c>
      <c r="F102" s="206"/>
      <c r="G102" s="205">
        <f ca="1">+C102-E102</f>
        <v>300</v>
      </c>
      <c r="H102" s="206"/>
      <c r="I102" s="206"/>
      <c r="J102" s="206"/>
      <c r="K102" s="206">
        <v>1920200</v>
      </c>
      <c r="L102" s="205">
        <f ca="1">VLOOKUP(L$4,DailyHistoricals!$A$2:$BD$59949,52)</f>
        <v>1721100</v>
      </c>
      <c r="M102" s="206">
        <f ca="1">VLOOKUP(M$4,DailyHistoricals!$A$2:$BD$59949,52)</f>
        <v>1721100</v>
      </c>
      <c r="N102" s="205">
        <f ca="1">VLOOKUP(N$4,DailyHistoricals!$A$2:$BD$59949,52)</f>
        <v>1720800</v>
      </c>
      <c r="O102" s="206">
        <f ca="1">VLOOKUP(O$4,DailyHistoricals!$A$2:$BD$59949,52)</f>
        <v>1744300</v>
      </c>
      <c r="P102" s="205">
        <f ca="1">VLOOKUP(P$4,DailyHistoricals!$A$2:$BD$59949,52)</f>
        <v>1736800</v>
      </c>
      <c r="Q102" s="236">
        <f ca="1">VLOOKUP(Q$4,DailyHistoricals!$A$2:$BD$59949,52)</f>
        <v>1764900</v>
      </c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>
      <c r="A103" s="235"/>
      <c r="B103" s="207"/>
      <c r="C103" s="205" t="s">
        <v>1</v>
      </c>
      <c r="D103" s="206"/>
      <c r="E103" s="206" t="s">
        <v>1</v>
      </c>
      <c r="F103" s="206"/>
      <c r="G103" s="205"/>
      <c r="H103" s="206"/>
      <c r="I103" s="206"/>
      <c r="J103" s="206"/>
      <c r="K103" s="206"/>
      <c r="L103" s="205"/>
      <c r="M103" s="206"/>
      <c r="N103" s="205"/>
      <c r="O103" s="206"/>
      <c r="P103" s="205"/>
      <c r="Q103" s="236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>
      <c r="A104" s="235" t="s">
        <v>1</v>
      </c>
      <c r="B104" s="207"/>
      <c r="C104" s="205" t="s">
        <v>1</v>
      </c>
      <c r="D104" s="206"/>
      <c r="E104" s="206" t="s">
        <v>1</v>
      </c>
      <c r="F104" s="206"/>
      <c r="G104" s="205" t="s">
        <v>1</v>
      </c>
      <c r="H104" s="206">
        <f ca="1">+H29+H57-H36-H47</f>
        <v>2556</v>
      </c>
      <c r="I104" s="206"/>
      <c r="J104" s="206"/>
      <c r="K104" s="206"/>
      <c r="L104" s="205">
        <f t="shared" ref="L104:Q104" ca="1" si="12">SUM(L29:L103)</f>
        <v>22736066</v>
      </c>
      <c r="M104" s="206">
        <f t="shared" ca="1" si="12"/>
        <v>23158463</v>
      </c>
      <c r="N104" s="205">
        <f t="shared" ca="1" si="12"/>
        <v>23271596</v>
      </c>
      <c r="O104" s="206">
        <f t="shared" ca="1" si="12"/>
        <v>22848643</v>
      </c>
      <c r="P104" s="205">
        <f t="shared" ca="1" si="12"/>
        <v>22654563</v>
      </c>
      <c r="Q104" s="236">
        <f t="shared" ca="1" si="12"/>
        <v>23126914</v>
      </c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>
      <c r="A105" s="235"/>
      <c r="B105" s="207"/>
      <c r="C105" s="205"/>
      <c r="D105" s="206"/>
      <c r="E105" s="206"/>
      <c r="F105" s="206"/>
      <c r="G105" s="205"/>
      <c r="H105" s="206"/>
      <c r="I105" s="206"/>
      <c r="J105" s="206"/>
      <c r="K105" s="206"/>
      <c r="L105" s="205"/>
      <c r="M105" s="207"/>
      <c r="N105" s="231"/>
      <c r="O105" s="207"/>
      <c r="P105" s="231"/>
      <c r="Q105" s="23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ht="12" thickBot="1">
      <c r="A106" s="242"/>
      <c r="B106" s="188"/>
      <c r="C106" s="185"/>
      <c r="D106" s="187"/>
      <c r="E106" s="187"/>
      <c r="F106" s="187"/>
      <c r="G106" s="185"/>
      <c r="H106" s="187"/>
      <c r="I106" s="187"/>
      <c r="J106" s="187"/>
      <c r="K106" s="187"/>
      <c r="L106" s="185"/>
      <c r="M106" s="188"/>
      <c r="N106" s="243"/>
      <c r="O106" s="188"/>
      <c r="P106" s="243"/>
      <c r="Q106" s="244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s="156" customFormat="1">
      <c r="B107" s="174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</row>
    <row r="108" spans="1:44" s="156" customFormat="1">
      <c r="B108" s="174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</row>
    <row r="109" spans="1:44" s="156" customFormat="1">
      <c r="B109" s="174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</row>
    <row r="110" spans="1:44" s="156" customFormat="1">
      <c r="B110" s="174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</row>
    <row r="111" spans="1:44" s="156" customFormat="1">
      <c r="B111" s="174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</row>
    <row r="112" spans="1:44" s="156" customFormat="1">
      <c r="B112" s="174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</row>
    <row r="113" spans="2:44" s="156" customFormat="1">
      <c r="B113" s="174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</row>
    <row r="114" spans="2:44" s="156" customFormat="1">
      <c r="B114" s="174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</row>
    <row r="115" spans="2:44" s="156" customFormat="1">
      <c r="B115" s="174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</row>
    <row r="116" spans="2:44" s="156" customFormat="1">
      <c r="B116" s="174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</row>
    <row r="117" spans="2:44" s="156" customFormat="1">
      <c r="B117" s="174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</row>
    <row r="118" spans="2:44" s="156" customFormat="1">
      <c r="B118" s="174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</row>
    <row r="119" spans="2:44" s="156" customFormat="1">
      <c r="B119" s="174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</row>
    <row r="120" spans="2:44" s="156" customFormat="1">
      <c r="B120" s="174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</row>
    <row r="121" spans="2:44" s="156" customFormat="1">
      <c r="B121" s="174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</row>
    <row r="122" spans="2:44" s="156" customFormat="1">
      <c r="B122" s="174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</row>
    <row r="123" spans="2:44" s="156" customFormat="1">
      <c r="B123" s="174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</row>
    <row r="124" spans="2:44" s="156" customFormat="1">
      <c r="B124" s="174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</row>
    <row r="125" spans="2:44" s="156" customFormat="1">
      <c r="B125" s="174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</row>
    <row r="126" spans="2:44" s="156" customFormat="1">
      <c r="B126" s="174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</row>
    <row r="127" spans="2:44" s="156" customFormat="1">
      <c r="B127" s="174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</row>
    <row r="128" spans="2:44" s="156" customFormat="1">
      <c r="B128" s="174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</row>
    <row r="129" spans="2:44" s="156" customFormat="1">
      <c r="B129" s="174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</row>
    <row r="130" spans="2:44" s="156" customFormat="1">
      <c r="B130" s="174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</row>
    <row r="131" spans="2:44" s="156" customFormat="1">
      <c r="B131" s="174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</row>
    <row r="132" spans="2:44" s="156" customFormat="1">
      <c r="B132" s="17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</row>
    <row r="133" spans="2:44" s="156" customFormat="1">
      <c r="B133" s="174"/>
      <c r="C133" s="174"/>
      <c r="D133" s="174"/>
      <c r="E133" s="174"/>
      <c r="F133" s="174"/>
      <c r="G133" s="174"/>
      <c r="H133" s="165"/>
      <c r="I133" s="165"/>
      <c r="J133" s="165"/>
      <c r="K133" s="165"/>
      <c r="L133" s="165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</row>
    <row r="134" spans="2:44" s="156" customFormat="1">
      <c r="B134" s="174"/>
      <c r="C134" s="174"/>
      <c r="D134" s="174"/>
      <c r="E134" s="174"/>
      <c r="F134" s="174"/>
      <c r="G134" s="174"/>
      <c r="H134" s="165"/>
      <c r="I134" s="165"/>
      <c r="J134" s="165"/>
      <c r="K134" s="165"/>
      <c r="L134" s="165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</row>
    <row r="135" spans="2:44" s="156" customFormat="1">
      <c r="B135" s="174"/>
      <c r="C135" s="174"/>
      <c r="D135" s="174"/>
      <c r="E135" s="174"/>
      <c r="F135" s="174"/>
      <c r="G135" s="174"/>
      <c r="H135" s="165"/>
      <c r="I135" s="165"/>
      <c r="J135" s="165"/>
      <c r="K135" s="165"/>
      <c r="L135" s="165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</row>
    <row r="136" spans="2:44" s="156" customFormat="1">
      <c r="B136" s="174"/>
      <c r="C136" s="174"/>
      <c r="D136" s="174"/>
      <c r="E136" s="174"/>
      <c r="F136" s="174"/>
      <c r="G136" s="174"/>
      <c r="H136" s="165"/>
      <c r="I136" s="165"/>
      <c r="J136" s="165"/>
      <c r="K136" s="165"/>
      <c r="L136" s="165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</row>
    <row r="137" spans="2:44" s="156" customFormat="1">
      <c r="B137" s="174"/>
      <c r="C137" s="174"/>
      <c r="D137" s="174"/>
      <c r="E137" s="174"/>
      <c r="F137" s="174"/>
      <c r="G137" s="174"/>
      <c r="H137" s="165"/>
      <c r="I137" s="165"/>
      <c r="J137" s="165"/>
      <c r="K137" s="165"/>
      <c r="L137" s="165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</row>
    <row r="138" spans="2:44" s="156" customFormat="1">
      <c r="B138" s="174"/>
      <c r="C138" s="174"/>
      <c r="D138" s="174"/>
      <c r="E138" s="174"/>
      <c r="F138" s="174"/>
      <c r="G138" s="174"/>
      <c r="H138" s="165"/>
      <c r="I138" s="165"/>
      <c r="J138" s="165"/>
      <c r="K138" s="165"/>
      <c r="L138" s="165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</row>
    <row r="139" spans="2:44" s="156" customFormat="1">
      <c r="B139" s="174"/>
      <c r="C139" s="174"/>
      <c r="D139" s="174"/>
      <c r="E139" s="174"/>
      <c r="F139" s="174"/>
      <c r="G139" s="174"/>
      <c r="H139" s="165"/>
      <c r="I139" s="165"/>
      <c r="J139" s="165"/>
      <c r="K139" s="165"/>
      <c r="L139" s="165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</row>
    <row r="140" spans="2:44" s="156" customFormat="1">
      <c r="B140" s="174"/>
      <c r="C140" s="174"/>
      <c r="D140" s="174"/>
      <c r="E140" s="174"/>
      <c r="F140" s="174"/>
      <c r="G140" s="174"/>
      <c r="H140" s="165"/>
      <c r="I140" s="165"/>
      <c r="J140" s="165"/>
      <c r="K140" s="165"/>
      <c r="L140" s="165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</row>
    <row r="141" spans="2:44" s="156" customFormat="1">
      <c r="B141" s="174"/>
      <c r="C141" s="174"/>
      <c r="D141" s="174"/>
      <c r="E141" s="174"/>
      <c r="F141" s="174"/>
      <c r="G141" s="174"/>
      <c r="H141" s="165"/>
      <c r="I141" s="165"/>
      <c r="J141" s="165"/>
      <c r="K141" s="165"/>
      <c r="L141" s="165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</row>
    <row r="142" spans="2:44" s="156" customFormat="1">
      <c r="B142" s="174"/>
      <c r="C142" s="174"/>
      <c r="D142" s="174"/>
      <c r="E142" s="174"/>
      <c r="F142" s="174"/>
      <c r="G142" s="174"/>
      <c r="H142" s="165"/>
      <c r="I142" s="165"/>
      <c r="J142" s="165"/>
      <c r="K142" s="165"/>
      <c r="L142" s="165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</row>
    <row r="143" spans="2:44" s="156" customFormat="1">
      <c r="B143" s="174"/>
      <c r="C143" s="174"/>
      <c r="D143" s="174"/>
      <c r="E143" s="174"/>
      <c r="F143" s="174"/>
      <c r="G143" s="174"/>
      <c r="H143" s="165"/>
      <c r="I143" s="165"/>
      <c r="J143" s="165"/>
      <c r="K143" s="165"/>
      <c r="L143" s="165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</row>
    <row r="144" spans="2:44" s="156" customFormat="1">
      <c r="B144" s="175"/>
      <c r="C144" s="175"/>
      <c r="D144" s="175"/>
      <c r="E144" s="175"/>
      <c r="F144" s="175"/>
      <c r="G144" s="175"/>
      <c r="H144" s="165"/>
      <c r="I144" s="165"/>
      <c r="J144" s="165"/>
      <c r="K144" s="165"/>
      <c r="L144" s="16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</row>
    <row r="145" spans="2:44" s="156" customFormat="1">
      <c r="B145" s="175"/>
      <c r="C145" s="175"/>
      <c r="D145" s="175"/>
      <c r="E145" s="175"/>
      <c r="F145" s="175"/>
      <c r="G145" s="175"/>
      <c r="H145" s="165"/>
      <c r="I145" s="165"/>
      <c r="J145" s="165"/>
      <c r="K145" s="165"/>
      <c r="L145" s="16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</row>
    <row r="146" spans="2:44" s="156" customFormat="1">
      <c r="B146" s="175"/>
      <c r="C146" s="175"/>
      <c r="D146" s="175"/>
      <c r="E146" s="175"/>
      <c r="F146" s="175"/>
      <c r="G146" s="175"/>
      <c r="H146" s="165"/>
      <c r="I146" s="165"/>
      <c r="J146" s="165"/>
      <c r="K146" s="165"/>
      <c r="L146" s="16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</row>
    <row r="147" spans="2:44" s="156" customFormat="1">
      <c r="B147" s="175"/>
      <c r="C147" s="175"/>
      <c r="D147" s="175"/>
      <c r="E147" s="175"/>
      <c r="F147" s="175"/>
      <c r="G147" s="175"/>
      <c r="H147" s="165"/>
      <c r="I147" s="165"/>
      <c r="J147" s="165"/>
      <c r="K147" s="165"/>
      <c r="L147" s="16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</row>
    <row r="148" spans="2:44" s="156" customFormat="1">
      <c r="B148" s="175"/>
      <c r="C148" s="175"/>
      <c r="D148" s="175"/>
      <c r="E148" s="175"/>
      <c r="F148" s="175"/>
      <c r="G148" s="175"/>
      <c r="H148" s="165"/>
      <c r="I148" s="165"/>
      <c r="J148" s="165"/>
      <c r="K148" s="165"/>
      <c r="L148" s="16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</row>
    <row r="149" spans="2:44" s="156" customFormat="1">
      <c r="B149" s="175"/>
      <c r="C149" s="175"/>
      <c r="D149" s="175"/>
      <c r="E149" s="175"/>
      <c r="F149" s="175"/>
      <c r="G149" s="175"/>
      <c r="H149" s="165"/>
      <c r="I149" s="165"/>
      <c r="J149" s="165"/>
      <c r="K149" s="165"/>
      <c r="L149" s="16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</row>
    <row r="150" spans="2:44" s="156" customFormat="1">
      <c r="B150" s="175"/>
      <c r="C150" s="175"/>
      <c r="D150" s="175"/>
      <c r="E150" s="175"/>
      <c r="F150" s="175"/>
      <c r="G150" s="175"/>
      <c r="H150" s="165"/>
      <c r="I150" s="165"/>
      <c r="J150" s="165"/>
      <c r="K150" s="165"/>
      <c r="L150" s="16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</row>
    <row r="151" spans="2:44" s="156" customFormat="1">
      <c r="B151" s="175"/>
      <c r="C151" s="175"/>
      <c r="D151" s="175"/>
      <c r="E151" s="175"/>
      <c r="F151" s="175"/>
      <c r="G151" s="175"/>
      <c r="H151" s="165"/>
      <c r="I151" s="165"/>
      <c r="J151" s="165"/>
      <c r="K151" s="165"/>
      <c r="L151" s="16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</row>
    <row r="152" spans="2:44" s="156" customFormat="1">
      <c r="B152" s="175"/>
      <c r="C152" s="175"/>
      <c r="D152" s="175"/>
      <c r="E152" s="175"/>
      <c r="F152" s="175"/>
      <c r="G152" s="175"/>
      <c r="H152" s="165"/>
      <c r="I152" s="165"/>
      <c r="J152" s="165"/>
      <c r="K152" s="165"/>
      <c r="L152" s="16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</row>
    <row r="153" spans="2:44" s="156" customFormat="1">
      <c r="B153" s="175"/>
      <c r="C153" s="175"/>
      <c r="D153" s="175"/>
      <c r="E153" s="175"/>
      <c r="F153" s="175"/>
      <c r="G153" s="175"/>
      <c r="H153" s="165"/>
      <c r="I153" s="165"/>
      <c r="J153" s="165"/>
      <c r="K153" s="165"/>
      <c r="L153" s="16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</row>
    <row r="154" spans="2:44" s="156" customFormat="1">
      <c r="B154" s="175"/>
      <c r="C154" s="175"/>
      <c r="D154" s="175"/>
      <c r="E154" s="175"/>
      <c r="F154" s="175"/>
      <c r="G154" s="175"/>
      <c r="H154" s="165"/>
      <c r="I154" s="165"/>
      <c r="J154" s="165"/>
      <c r="K154" s="165"/>
      <c r="L154" s="16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</row>
    <row r="155" spans="2:44" s="156" customFormat="1">
      <c r="B155" s="175"/>
      <c r="C155" s="175"/>
      <c r="D155" s="175"/>
      <c r="E155" s="175"/>
      <c r="F155" s="175"/>
      <c r="G155" s="175"/>
      <c r="H155" s="165"/>
      <c r="I155" s="165"/>
      <c r="J155" s="165"/>
      <c r="K155" s="165"/>
      <c r="L155" s="16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</row>
    <row r="156" spans="2:44" s="156" customFormat="1">
      <c r="B156" s="175"/>
      <c r="C156" s="175"/>
      <c r="D156" s="175"/>
      <c r="E156" s="175"/>
      <c r="F156" s="175"/>
      <c r="G156" s="175"/>
      <c r="H156" s="165"/>
      <c r="I156" s="165"/>
      <c r="J156" s="165"/>
      <c r="K156" s="165"/>
      <c r="L156" s="16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</row>
    <row r="157" spans="2:44" s="156" customFormat="1">
      <c r="B157" s="175"/>
      <c r="C157" s="175"/>
      <c r="D157" s="175"/>
      <c r="E157" s="175"/>
      <c r="F157" s="175"/>
      <c r="G157" s="175"/>
      <c r="H157" s="165"/>
      <c r="I157" s="165"/>
      <c r="J157" s="165"/>
      <c r="K157" s="165"/>
      <c r="L157" s="16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</row>
    <row r="158" spans="2:44" s="156" customFormat="1">
      <c r="B158" s="175"/>
      <c r="C158" s="175"/>
      <c r="D158" s="175"/>
      <c r="E158" s="175"/>
      <c r="F158" s="175"/>
      <c r="G158" s="175"/>
      <c r="H158" s="165"/>
      <c r="I158" s="165"/>
      <c r="J158" s="165"/>
      <c r="K158" s="165"/>
      <c r="L158" s="16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</row>
    <row r="159" spans="2:44" s="156" customFormat="1">
      <c r="B159" s="175"/>
      <c r="C159" s="175"/>
      <c r="D159" s="175"/>
      <c r="E159" s="175"/>
      <c r="F159" s="175"/>
      <c r="G159" s="175"/>
      <c r="H159" s="165"/>
      <c r="I159" s="165"/>
      <c r="J159" s="165"/>
      <c r="K159" s="165"/>
      <c r="L159" s="16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</row>
    <row r="160" spans="2:44" s="156" customFormat="1">
      <c r="B160" s="175"/>
      <c r="C160" s="175"/>
      <c r="D160" s="175"/>
      <c r="E160" s="175"/>
      <c r="F160" s="175"/>
      <c r="G160" s="175"/>
      <c r="H160" s="165"/>
      <c r="I160" s="165"/>
      <c r="J160" s="165"/>
      <c r="K160" s="165"/>
      <c r="L160" s="16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</row>
    <row r="161" spans="2:44" s="156" customFormat="1">
      <c r="B161" s="175"/>
      <c r="C161" s="175"/>
      <c r="D161" s="175"/>
      <c r="E161" s="175"/>
      <c r="F161" s="175"/>
      <c r="G161" s="175"/>
      <c r="H161" s="165"/>
      <c r="I161" s="165"/>
      <c r="J161" s="165"/>
      <c r="K161" s="165"/>
      <c r="L161" s="16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</row>
    <row r="162" spans="2:44" s="156" customFormat="1">
      <c r="B162" s="175"/>
      <c r="C162" s="175"/>
      <c r="D162" s="175"/>
      <c r="E162" s="175"/>
      <c r="F162" s="175"/>
      <c r="G162" s="175"/>
      <c r="H162" s="165"/>
      <c r="I162" s="165"/>
      <c r="J162" s="165"/>
      <c r="K162" s="165"/>
      <c r="L162" s="16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</row>
    <row r="163" spans="2:44" s="156" customFormat="1">
      <c r="B163" s="175"/>
      <c r="C163" s="175"/>
      <c r="D163" s="175"/>
      <c r="E163" s="175"/>
      <c r="F163" s="175"/>
      <c r="G163" s="175"/>
      <c r="H163" s="165"/>
      <c r="I163" s="165"/>
      <c r="J163" s="165"/>
      <c r="K163" s="165"/>
      <c r="L163" s="16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</row>
    <row r="164" spans="2:44" s="156" customFormat="1">
      <c r="B164" s="175"/>
      <c r="C164" s="175"/>
      <c r="D164" s="175"/>
      <c r="E164" s="175"/>
      <c r="F164" s="175"/>
      <c r="G164" s="175"/>
      <c r="H164" s="165"/>
      <c r="I164" s="165"/>
      <c r="J164" s="165"/>
      <c r="K164" s="165"/>
      <c r="L164" s="16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</row>
    <row r="165" spans="2:44" s="156" customFormat="1">
      <c r="B165" s="175"/>
      <c r="C165" s="175"/>
      <c r="D165" s="175"/>
      <c r="E165" s="175"/>
      <c r="F165" s="175"/>
      <c r="G165" s="175"/>
      <c r="H165" s="165"/>
      <c r="I165" s="165"/>
      <c r="J165" s="165"/>
      <c r="K165" s="165"/>
      <c r="L165" s="16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</row>
    <row r="166" spans="2:44" s="156" customFormat="1">
      <c r="B166" s="175"/>
      <c r="C166" s="175"/>
      <c r="D166" s="175"/>
      <c r="E166" s="175"/>
      <c r="F166" s="175"/>
      <c r="G166" s="175"/>
      <c r="H166" s="165"/>
      <c r="I166" s="165"/>
      <c r="J166" s="165"/>
      <c r="K166" s="165"/>
      <c r="L166" s="16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</row>
    <row r="167" spans="2:44" s="156" customFormat="1">
      <c r="B167" s="175"/>
      <c r="C167" s="175"/>
      <c r="D167" s="175"/>
      <c r="E167" s="175"/>
      <c r="F167" s="175"/>
      <c r="G167" s="175"/>
      <c r="H167" s="165"/>
      <c r="I167" s="165"/>
      <c r="J167" s="165"/>
      <c r="K167" s="165"/>
      <c r="L167" s="16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</row>
    <row r="168" spans="2:44" s="156" customFormat="1">
      <c r="B168" s="175"/>
      <c r="C168" s="175"/>
      <c r="D168" s="175"/>
      <c r="E168" s="175"/>
      <c r="F168" s="175"/>
      <c r="G168" s="175"/>
      <c r="H168" s="165"/>
      <c r="I168" s="165"/>
      <c r="J168" s="165"/>
      <c r="K168" s="165"/>
      <c r="L168" s="16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</row>
    <row r="169" spans="2:44" s="156" customFormat="1">
      <c r="B169" s="175"/>
      <c r="C169" s="175"/>
      <c r="D169" s="175"/>
      <c r="E169" s="175"/>
      <c r="F169" s="175"/>
      <c r="G169" s="175"/>
      <c r="H169" s="165"/>
      <c r="I169" s="165"/>
      <c r="J169" s="165"/>
      <c r="K169" s="165"/>
      <c r="L169" s="16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</row>
    <row r="170" spans="2:44" s="156" customFormat="1">
      <c r="B170" s="175"/>
      <c r="C170" s="175"/>
      <c r="D170" s="175"/>
      <c r="E170" s="175"/>
      <c r="F170" s="175"/>
      <c r="G170" s="175"/>
      <c r="H170" s="165"/>
      <c r="I170" s="165"/>
      <c r="J170" s="165"/>
      <c r="K170" s="165"/>
      <c r="L170" s="16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</row>
    <row r="171" spans="2:44" s="156" customFormat="1">
      <c r="B171" s="175"/>
      <c r="C171" s="175"/>
      <c r="D171" s="175"/>
      <c r="E171" s="175"/>
      <c r="F171" s="175"/>
      <c r="G171" s="175"/>
      <c r="H171" s="165"/>
      <c r="I171" s="165"/>
      <c r="J171" s="165"/>
      <c r="K171" s="165"/>
      <c r="L171" s="16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</row>
    <row r="172" spans="2:44" s="156" customFormat="1">
      <c r="B172" s="175"/>
      <c r="C172" s="175"/>
      <c r="D172" s="175"/>
      <c r="E172" s="175"/>
      <c r="F172" s="175"/>
      <c r="G172" s="175"/>
      <c r="H172" s="165"/>
      <c r="I172" s="165"/>
      <c r="J172" s="165"/>
      <c r="K172" s="165"/>
      <c r="L172" s="16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</row>
    <row r="173" spans="2:44" s="156" customFormat="1">
      <c r="B173" s="175"/>
      <c r="C173" s="175"/>
      <c r="D173" s="175"/>
      <c r="E173" s="175"/>
      <c r="F173" s="175"/>
      <c r="G173" s="175"/>
      <c r="H173" s="165"/>
      <c r="I173" s="165"/>
      <c r="J173" s="165"/>
      <c r="K173" s="165"/>
      <c r="L173" s="16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</row>
    <row r="174" spans="2:44" s="156" customFormat="1">
      <c r="B174" s="175"/>
      <c r="C174" s="175"/>
      <c r="D174" s="175"/>
      <c r="E174" s="175"/>
      <c r="F174" s="175"/>
      <c r="G174" s="175"/>
      <c r="H174" s="165"/>
      <c r="I174" s="165"/>
      <c r="J174" s="165"/>
      <c r="K174" s="165"/>
      <c r="L174" s="16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</row>
    <row r="175" spans="2:44" s="156" customFormat="1">
      <c r="B175" s="175"/>
      <c r="C175" s="175"/>
      <c r="D175" s="175"/>
      <c r="E175" s="175"/>
      <c r="F175" s="175"/>
      <c r="G175" s="175"/>
      <c r="H175" s="165"/>
      <c r="I175" s="165"/>
      <c r="J175" s="165"/>
      <c r="K175" s="165"/>
      <c r="L175" s="16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</row>
    <row r="176" spans="2:44" s="156" customFormat="1">
      <c r="B176" s="175"/>
      <c r="C176" s="175"/>
      <c r="D176" s="175"/>
      <c r="E176" s="175"/>
      <c r="F176" s="175"/>
      <c r="G176" s="175"/>
      <c r="H176" s="165"/>
      <c r="I176" s="165"/>
      <c r="J176" s="165"/>
      <c r="K176" s="165"/>
      <c r="L176" s="16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</row>
    <row r="177" spans="2:44" s="156" customFormat="1">
      <c r="B177" s="175"/>
      <c r="C177" s="175"/>
      <c r="D177" s="175"/>
      <c r="E177" s="175"/>
      <c r="F177" s="175"/>
      <c r="G177" s="175"/>
      <c r="H177" s="165"/>
      <c r="I177" s="165"/>
      <c r="J177" s="165"/>
      <c r="K177" s="165"/>
      <c r="L177" s="16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</row>
    <row r="178" spans="2:44" s="156" customFormat="1">
      <c r="B178" s="175"/>
      <c r="C178" s="175"/>
      <c r="D178" s="175"/>
      <c r="E178" s="175"/>
      <c r="F178" s="175"/>
      <c r="G178" s="175"/>
      <c r="H178" s="165"/>
      <c r="I178" s="165"/>
      <c r="J178" s="165"/>
      <c r="K178" s="165"/>
      <c r="L178" s="16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</row>
    <row r="179" spans="2:44" s="156" customFormat="1">
      <c r="B179" s="175"/>
      <c r="C179" s="175"/>
      <c r="D179" s="175"/>
      <c r="E179" s="175"/>
      <c r="F179" s="175"/>
      <c r="G179" s="175"/>
      <c r="H179" s="165"/>
      <c r="I179" s="165"/>
      <c r="J179" s="165"/>
      <c r="K179" s="165"/>
      <c r="L179" s="16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</row>
    <row r="180" spans="2:44" s="156" customFormat="1">
      <c r="B180" s="175"/>
      <c r="C180" s="175"/>
      <c r="D180" s="175"/>
      <c r="E180" s="175"/>
      <c r="F180" s="175"/>
      <c r="G180" s="175"/>
      <c r="H180" s="165"/>
      <c r="I180" s="165"/>
      <c r="J180" s="165"/>
      <c r="K180" s="165"/>
      <c r="L180" s="16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</row>
    <row r="181" spans="2:44" s="156" customFormat="1">
      <c r="B181" s="175"/>
      <c r="C181" s="175"/>
      <c r="D181" s="175"/>
      <c r="E181" s="175"/>
      <c r="F181" s="175"/>
      <c r="G181" s="175"/>
      <c r="H181" s="165"/>
      <c r="I181" s="165"/>
      <c r="J181" s="165"/>
      <c r="K181" s="165"/>
      <c r="L181" s="16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</row>
    <row r="182" spans="2:44" s="156" customFormat="1">
      <c r="B182" s="175"/>
      <c r="C182" s="175"/>
      <c r="D182" s="175"/>
      <c r="E182" s="175"/>
      <c r="F182" s="175"/>
      <c r="G182" s="175"/>
      <c r="H182" s="165"/>
      <c r="I182" s="165"/>
      <c r="J182" s="165"/>
      <c r="K182" s="165"/>
      <c r="L182" s="16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</row>
    <row r="183" spans="2:44" s="156" customFormat="1">
      <c r="B183" s="175"/>
      <c r="C183" s="175"/>
      <c r="D183" s="175"/>
      <c r="E183" s="175"/>
      <c r="F183" s="175"/>
      <c r="G183" s="175"/>
      <c r="H183" s="165"/>
      <c r="I183" s="165"/>
      <c r="J183" s="165"/>
      <c r="K183" s="165"/>
      <c r="L183" s="16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</row>
    <row r="184" spans="2:44" s="156" customFormat="1">
      <c r="B184" s="175"/>
      <c r="C184" s="175"/>
      <c r="D184" s="175"/>
      <c r="E184" s="175"/>
      <c r="F184" s="175"/>
      <c r="G184" s="175"/>
      <c r="H184" s="165"/>
      <c r="I184" s="165"/>
      <c r="J184" s="165"/>
      <c r="K184" s="165"/>
      <c r="L184" s="16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</row>
    <row r="185" spans="2:44" s="156" customFormat="1">
      <c r="B185" s="175"/>
      <c r="C185" s="175"/>
      <c r="D185" s="175"/>
      <c r="E185" s="175"/>
      <c r="F185" s="175"/>
      <c r="G185" s="175"/>
      <c r="H185" s="165"/>
      <c r="I185" s="165"/>
      <c r="J185" s="165"/>
      <c r="K185" s="165"/>
      <c r="L185" s="16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</row>
    <row r="186" spans="2:44" s="156" customFormat="1">
      <c r="B186" s="175"/>
      <c r="C186" s="175"/>
      <c r="D186" s="175"/>
      <c r="E186" s="175"/>
      <c r="F186" s="175"/>
      <c r="G186" s="175"/>
      <c r="H186" s="165"/>
      <c r="I186" s="165"/>
      <c r="J186" s="165"/>
      <c r="K186" s="165"/>
      <c r="L186" s="16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</row>
    <row r="187" spans="2:44" s="156" customFormat="1">
      <c r="B187" s="175"/>
      <c r="C187" s="175"/>
      <c r="D187" s="175"/>
      <c r="E187" s="175"/>
      <c r="F187" s="175"/>
      <c r="G187" s="175"/>
      <c r="H187" s="165"/>
      <c r="I187" s="165"/>
      <c r="J187" s="165"/>
      <c r="K187" s="165"/>
      <c r="L187" s="16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</row>
    <row r="188" spans="2:44" s="156" customFormat="1">
      <c r="B188" s="175"/>
      <c r="C188" s="175"/>
      <c r="D188" s="175"/>
      <c r="E188" s="175"/>
      <c r="F188" s="175"/>
      <c r="G188" s="175"/>
      <c r="H188" s="165"/>
      <c r="I188" s="165"/>
      <c r="J188" s="165"/>
      <c r="K188" s="165"/>
      <c r="L188" s="16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</row>
    <row r="189" spans="2:44" s="156" customFormat="1">
      <c r="B189" s="175"/>
      <c r="C189" s="175"/>
      <c r="D189" s="175"/>
      <c r="E189" s="175"/>
      <c r="F189" s="175"/>
      <c r="G189" s="175"/>
      <c r="H189" s="165"/>
      <c r="I189" s="165"/>
      <c r="J189" s="165"/>
      <c r="K189" s="165"/>
      <c r="L189" s="16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</row>
    <row r="190" spans="2:44" s="156" customFormat="1">
      <c r="B190" s="175"/>
      <c r="C190" s="175"/>
      <c r="D190" s="175"/>
      <c r="E190" s="175"/>
      <c r="F190" s="175"/>
      <c r="G190" s="175"/>
      <c r="H190" s="165"/>
      <c r="I190" s="165"/>
      <c r="J190" s="165"/>
      <c r="K190" s="165"/>
      <c r="L190" s="16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</row>
    <row r="191" spans="2:44" s="156" customFormat="1">
      <c r="B191" s="175"/>
      <c r="C191" s="175"/>
      <c r="D191" s="175"/>
      <c r="E191" s="175"/>
      <c r="F191" s="175"/>
      <c r="G191" s="175"/>
      <c r="H191" s="165"/>
      <c r="I191" s="165"/>
      <c r="J191" s="165"/>
      <c r="K191" s="165"/>
      <c r="L191" s="16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</row>
    <row r="192" spans="2:44" s="156" customFormat="1">
      <c r="B192" s="175"/>
      <c r="C192" s="175"/>
      <c r="D192" s="175"/>
      <c r="E192" s="175"/>
      <c r="F192" s="175"/>
      <c r="G192" s="175"/>
      <c r="H192" s="165"/>
      <c r="I192" s="165"/>
      <c r="J192" s="165"/>
      <c r="K192" s="165"/>
      <c r="L192" s="16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</row>
    <row r="193" spans="2:44" s="156" customFormat="1">
      <c r="B193" s="175"/>
      <c r="C193" s="175"/>
      <c r="D193" s="175"/>
      <c r="E193" s="175"/>
      <c r="F193" s="175"/>
      <c r="G193" s="175"/>
      <c r="H193" s="165"/>
      <c r="I193" s="165"/>
      <c r="J193" s="165"/>
      <c r="K193" s="165"/>
      <c r="L193" s="16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</row>
    <row r="194" spans="2:44" s="156" customFormat="1">
      <c r="B194" s="175"/>
      <c r="C194" s="175"/>
      <c r="D194" s="175"/>
      <c r="E194" s="175"/>
      <c r="F194" s="175"/>
      <c r="G194" s="175"/>
      <c r="H194" s="175"/>
      <c r="I194" s="175"/>
      <c r="J194" s="175"/>
      <c r="K194" s="176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</row>
    <row r="195" spans="2:44" s="156" customFormat="1">
      <c r="B195" s="175"/>
      <c r="C195" s="175"/>
      <c r="D195" s="175"/>
      <c r="E195" s="175"/>
      <c r="F195" s="175"/>
      <c r="G195" s="175"/>
      <c r="H195" s="175"/>
      <c r="I195" s="175"/>
      <c r="J195" s="175"/>
      <c r="K195" s="176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</row>
    <row r="196" spans="2:44" s="156" customFormat="1">
      <c r="B196" s="175"/>
      <c r="C196" s="175"/>
      <c r="D196" s="175"/>
      <c r="E196" s="175"/>
      <c r="F196" s="175"/>
      <c r="G196" s="175"/>
      <c r="H196" s="175"/>
      <c r="I196" s="175"/>
      <c r="J196" s="175"/>
      <c r="K196" s="176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</row>
    <row r="197" spans="2:44" s="156" customFormat="1">
      <c r="B197" s="175"/>
      <c r="C197" s="175"/>
      <c r="D197" s="175"/>
      <c r="E197" s="175"/>
      <c r="F197" s="175"/>
      <c r="G197" s="175"/>
      <c r="H197" s="175"/>
      <c r="I197" s="175"/>
      <c r="J197" s="175"/>
      <c r="K197" s="176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</row>
    <row r="198" spans="2:44" s="156" customFormat="1">
      <c r="B198" s="175"/>
      <c r="C198" s="175"/>
      <c r="D198" s="175"/>
      <c r="E198" s="175"/>
      <c r="F198" s="175"/>
      <c r="G198" s="175"/>
      <c r="H198" s="175"/>
      <c r="I198" s="175"/>
      <c r="J198" s="175"/>
      <c r="K198" s="176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</row>
    <row r="199" spans="2:44" s="156" customFormat="1">
      <c r="B199" s="175"/>
      <c r="C199" s="175"/>
      <c r="D199" s="175"/>
      <c r="E199" s="175"/>
      <c r="F199" s="175"/>
      <c r="G199" s="175"/>
      <c r="H199" s="175"/>
      <c r="I199" s="175"/>
      <c r="J199" s="175"/>
      <c r="K199" s="176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</row>
    <row r="200" spans="2:44" s="156" customFormat="1">
      <c r="B200" s="175"/>
      <c r="C200" s="175"/>
      <c r="D200" s="175"/>
      <c r="E200" s="175"/>
      <c r="F200" s="175"/>
      <c r="G200" s="175"/>
      <c r="H200" s="175"/>
      <c r="I200" s="175"/>
      <c r="J200" s="175"/>
      <c r="K200" s="176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</row>
    <row r="201" spans="2:44" s="156" customFormat="1">
      <c r="B201" s="175"/>
      <c r="C201" s="175"/>
      <c r="D201" s="175"/>
      <c r="E201" s="175"/>
      <c r="F201" s="175"/>
      <c r="G201" s="175"/>
      <c r="H201" s="175"/>
      <c r="I201" s="175"/>
      <c r="J201" s="175"/>
      <c r="K201" s="176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</row>
    <row r="202" spans="2:44" s="156" customFormat="1">
      <c r="B202" s="175"/>
      <c r="C202" s="175"/>
      <c r="D202" s="175"/>
      <c r="E202" s="175"/>
      <c r="F202" s="175"/>
      <c r="G202" s="175"/>
      <c r="H202" s="175"/>
      <c r="I202" s="175"/>
      <c r="J202" s="175"/>
      <c r="K202" s="176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</row>
    <row r="203" spans="2:44" s="156" customFormat="1">
      <c r="B203" s="175"/>
      <c r="C203" s="175"/>
      <c r="D203" s="175"/>
      <c r="E203" s="175"/>
      <c r="F203" s="175"/>
      <c r="G203" s="175"/>
      <c r="H203" s="175"/>
      <c r="I203" s="175"/>
      <c r="J203" s="175"/>
      <c r="K203" s="176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</row>
    <row r="204" spans="2:44" s="156" customFormat="1">
      <c r="B204" s="175"/>
      <c r="C204" s="175"/>
      <c r="D204" s="175"/>
      <c r="E204" s="175"/>
      <c r="F204" s="175"/>
      <c r="G204" s="175"/>
      <c r="H204" s="175"/>
      <c r="I204" s="175"/>
      <c r="J204" s="175"/>
      <c r="K204" s="176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</row>
    <row r="205" spans="2:44" s="156" customFormat="1">
      <c r="B205" s="175"/>
      <c r="C205" s="175"/>
      <c r="D205" s="175"/>
      <c r="E205" s="175"/>
      <c r="F205" s="175"/>
      <c r="G205" s="175"/>
      <c r="H205" s="175"/>
      <c r="I205" s="175"/>
      <c r="J205" s="175"/>
      <c r="K205" s="176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</row>
    <row r="206" spans="2:44" s="156" customFormat="1">
      <c r="B206" s="175"/>
      <c r="C206" s="175"/>
      <c r="D206" s="175"/>
      <c r="E206" s="175"/>
      <c r="F206" s="175"/>
      <c r="G206" s="175"/>
      <c r="H206" s="175"/>
      <c r="I206" s="175"/>
      <c r="J206" s="175"/>
      <c r="K206" s="176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</row>
    <row r="207" spans="2:44" s="156" customFormat="1">
      <c r="B207" s="175"/>
      <c r="C207" s="175"/>
      <c r="D207" s="175"/>
      <c r="E207" s="175"/>
      <c r="F207" s="175"/>
      <c r="G207" s="175"/>
      <c r="H207" s="175"/>
      <c r="I207" s="175"/>
      <c r="J207" s="175"/>
      <c r="K207" s="176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</row>
    <row r="208" spans="2:44" s="156" customFormat="1">
      <c r="B208" s="175"/>
      <c r="C208" s="175"/>
      <c r="D208" s="175"/>
      <c r="E208" s="175"/>
      <c r="F208" s="175"/>
      <c r="G208" s="175"/>
      <c r="H208" s="175"/>
      <c r="I208" s="175"/>
      <c r="J208" s="175"/>
      <c r="K208" s="176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</row>
    <row r="209" spans="2:44" s="156" customFormat="1">
      <c r="B209" s="175"/>
      <c r="C209" s="175"/>
      <c r="D209" s="175"/>
      <c r="E209" s="175"/>
      <c r="F209" s="175"/>
      <c r="G209" s="175"/>
      <c r="H209" s="175"/>
      <c r="I209" s="175"/>
      <c r="J209" s="175"/>
      <c r="K209" s="176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</row>
    <row r="210" spans="2:44" s="156" customFormat="1"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</row>
    <row r="211" spans="2:44" s="156" customFormat="1"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</row>
    <row r="212" spans="2:44" s="156" customFormat="1"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</row>
    <row r="213" spans="2:44" s="156" customFormat="1"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</row>
    <row r="214" spans="2:44" s="156" customFormat="1"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</row>
    <row r="215" spans="2:44" s="156" customFormat="1"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</row>
    <row r="216" spans="2:44" s="156" customFormat="1"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</row>
    <row r="217" spans="2:44" s="156" customFormat="1"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</row>
    <row r="218" spans="2:44" s="156" customFormat="1"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</row>
    <row r="219" spans="2:44" s="156" customFormat="1"/>
    <row r="220" spans="2:44" s="156" customFormat="1"/>
    <row r="221" spans="2:44" s="156" customFormat="1"/>
    <row r="222" spans="2:44" s="156" customFormat="1"/>
    <row r="223" spans="2:44" s="156" customFormat="1"/>
    <row r="224" spans="2:44" s="156" customFormat="1"/>
    <row r="225" s="156" customFormat="1"/>
    <row r="226" s="156" customFormat="1"/>
    <row r="227" s="156" customFormat="1"/>
    <row r="228" s="156" customFormat="1"/>
    <row r="229" s="156" customFormat="1"/>
    <row r="230" s="156" customFormat="1"/>
    <row r="231" s="156" customFormat="1"/>
    <row r="232" s="156" customFormat="1"/>
    <row r="233" s="156" customFormat="1"/>
    <row r="234" s="156" customFormat="1"/>
    <row r="235" s="156" customFormat="1"/>
    <row r="236" s="156" customFormat="1"/>
    <row r="237" s="156" customFormat="1"/>
    <row r="238" s="156" customFormat="1"/>
    <row r="239" s="156" customFormat="1"/>
    <row r="240" s="156" customFormat="1"/>
    <row r="241" s="156" customFormat="1"/>
    <row r="242" s="156" customFormat="1"/>
    <row r="243" s="156" customFormat="1"/>
    <row r="244" s="156" customFormat="1"/>
    <row r="245" s="156" customFormat="1"/>
    <row r="246" s="156" customFormat="1"/>
    <row r="247" s="156" customFormat="1"/>
    <row r="248" s="156" customFormat="1"/>
    <row r="249" s="156" customFormat="1"/>
    <row r="250" s="156" customFormat="1"/>
    <row r="251" s="156" customFormat="1"/>
    <row r="252" s="156" customFormat="1"/>
    <row r="253" s="156" customFormat="1"/>
    <row r="254" s="156" customFormat="1"/>
    <row r="255" s="156" customFormat="1"/>
    <row r="256" s="156" customFormat="1"/>
    <row r="257" s="156" customFormat="1"/>
    <row r="258" s="156" customFormat="1"/>
    <row r="259" s="156" customFormat="1"/>
    <row r="260" s="156" customFormat="1"/>
    <row r="261" s="156" customFormat="1"/>
    <row r="262" s="156" customFormat="1"/>
    <row r="263" s="156" customFormat="1"/>
    <row r="264" s="156" customFormat="1"/>
    <row r="265" s="156" customFormat="1"/>
    <row r="266" s="156" customFormat="1"/>
    <row r="267" s="156" customFormat="1"/>
    <row r="268" s="156" customFormat="1"/>
    <row r="269" s="156" customFormat="1"/>
    <row r="270" s="156" customFormat="1"/>
    <row r="271" s="156" customFormat="1"/>
    <row r="272" s="156" customFormat="1"/>
    <row r="273" s="156" customFormat="1"/>
    <row r="274" s="156" customFormat="1"/>
    <row r="275" s="156" customFormat="1"/>
    <row r="276" s="156" customFormat="1"/>
    <row r="277" s="156" customFormat="1"/>
    <row r="278" s="156" customFormat="1"/>
    <row r="279" s="156" customFormat="1"/>
    <row r="280" s="156" customFormat="1"/>
    <row r="281" s="156" customFormat="1"/>
    <row r="282" s="156" customFormat="1"/>
    <row r="283" s="156" customFormat="1"/>
    <row r="284" s="156" customFormat="1"/>
    <row r="285" s="156" customFormat="1"/>
    <row r="286" s="156" customFormat="1"/>
    <row r="287" s="156" customFormat="1"/>
    <row r="288" s="156" customFormat="1"/>
    <row r="289" s="156" customFormat="1"/>
    <row r="290" s="156" customFormat="1"/>
    <row r="291" s="156" customFormat="1"/>
    <row r="292" s="156" customFormat="1"/>
    <row r="293" s="156" customFormat="1"/>
    <row r="294" s="156" customFormat="1"/>
    <row r="295" s="156" customFormat="1"/>
    <row r="296" s="156" customFormat="1"/>
    <row r="297" s="156" customFormat="1"/>
    <row r="298" s="156" customFormat="1"/>
    <row r="299" s="156" customFormat="1"/>
    <row r="300" s="156" customFormat="1"/>
    <row r="301" s="156" customFormat="1"/>
    <row r="302" s="156" customFormat="1"/>
    <row r="303" s="156" customFormat="1"/>
    <row r="304" s="156" customFormat="1"/>
    <row r="305" s="156" customFormat="1"/>
    <row r="306" s="156" customFormat="1"/>
    <row r="307" s="156" customFormat="1"/>
    <row r="308" s="156" customFormat="1"/>
    <row r="309" s="156" customFormat="1"/>
    <row r="310" s="156" customFormat="1"/>
    <row r="311" s="156" customFormat="1"/>
    <row r="312" s="156" customFormat="1"/>
    <row r="313" s="156" customFormat="1"/>
    <row r="314" s="156" customFormat="1"/>
    <row r="315" s="156" customFormat="1"/>
    <row r="316" s="156" customFormat="1"/>
    <row r="317" s="156" customFormat="1"/>
    <row r="318" s="156" customFormat="1"/>
    <row r="319" s="156" customFormat="1"/>
    <row r="320" s="156" customFormat="1"/>
    <row r="321" s="156" customFormat="1"/>
    <row r="322" s="156" customFormat="1"/>
    <row r="323" s="156" customFormat="1"/>
    <row r="324" s="156" customFormat="1"/>
    <row r="325" s="156" customFormat="1"/>
    <row r="326" s="156" customFormat="1"/>
    <row r="327" s="156" customFormat="1"/>
    <row r="328" s="156" customFormat="1"/>
    <row r="329" s="156" customFormat="1"/>
    <row r="330" s="156" customFormat="1"/>
    <row r="331" s="156" customFormat="1"/>
    <row r="332" s="156" customFormat="1"/>
    <row r="333" s="156" customFormat="1"/>
    <row r="334" s="156" customFormat="1"/>
    <row r="335" s="156" customFormat="1"/>
    <row r="336" s="156" customFormat="1"/>
    <row r="337" s="156" customFormat="1"/>
    <row r="338" s="156" customFormat="1"/>
    <row r="339" s="156" customFormat="1"/>
    <row r="340" s="156" customFormat="1"/>
    <row r="341" s="156" customFormat="1"/>
    <row r="342" s="156" customFormat="1"/>
    <row r="343" s="156" customFormat="1"/>
    <row r="344" s="156" customFormat="1"/>
    <row r="345" s="156" customFormat="1"/>
    <row r="346" s="156" customFormat="1"/>
    <row r="347" s="156" customFormat="1"/>
    <row r="348" s="156" customFormat="1"/>
    <row r="349" s="156" customFormat="1"/>
    <row r="350" s="156" customFormat="1"/>
    <row r="351" s="156" customFormat="1"/>
    <row r="352" s="156" customFormat="1"/>
    <row r="353" s="156" customFormat="1"/>
    <row r="354" s="156" customFormat="1"/>
    <row r="355" s="156" customFormat="1"/>
    <row r="356" s="156" customFormat="1"/>
    <row r="357" s="156" customFormat="1"/>
    <row r="358" s="156" customFormat="1"/>
    <row r="359" s="156" customFormat="1"/>
    <row r="360" s="156" customFormat="1"/>
    <row r="361" s="156" customFormat="1"/>
    <row r="362" s="156" customFormat="1"/>
    <row r="363" s="156" customFormat="1"/>
    <row r="364" s="156" customFormat="1"/>
    <row r="365" s="156" customFormat="1"/>
    <row r="366" s="156" customFormat="1"/>
    <row r="367" s="156" customFormat="1"/>
    <row r="368" s="156" customFormat="1"/>
    <row r="369" s="156" customFormat="1"/>
    <row r="370" s="156" customFormat="1"/>
    <row r="371" s="156" customFormat="1"/>
    <row r="372" s="156" customFormat="1"/>
    <row r="373" s="156" customFormat="1"/>
    <row r="374" s="156" customFormat="1"/>
    <row r="375" s="156" customFormat="1"/>
    <row r="376" s="156" customFormat="1"/>
    <row r="377" s="156" customFormat="1"/>
    <row r="378" s="156" customFormat="1"/>
    <row r="379" s="156" customFormat="1"/>
    <row r="380" s="156" customFormat="1"/>
    <row r="381" s="156" customFormat="1"/>
    <row r="382" s="156" customFormat="1"/>
    <row r="383" s="156" customFormat="1"/>
    <row r="384" s="156" customFormat="1"/>
    <row r="385" s="156" customFormat="1"/>
    <row r="386" s="156" customFormat="1"/>
    <row r="387" s="156" customFormat="1"/>
    <row r="388" s="156" customFormat="1"/>
    <row r="389" s="156" customFormat="1"/>
    <row r="390" s="156" customFormat="1"/>
    <row r="391" s="156" customFormat="1"/>
    <row r="392" s="156" customFormat="1"/>
    <row r="393" s="156" customFormat="1"/>
    <row r="394" s="156" customFormat="1"/>
    <row r="395" s="156" customFormat="1"/>
    <row r="396" s="156" customFormat="1"/>
    <row r="397" s="156" customFormat="1"/>
    <row r="398" s="156" customFormat="1"/>
    <row r="399" s="156" customFormat="1"/>
    <row r="400" s="156" customFormat="1"/>
    <row r="401" s="156" customFormat="1"/>
    <row r="402" s="156" customFormat="1"/>
    <row r="403" s="156" customFormat="1"/>
    <row r="404" s="156" customFormat="1"/>
    <row r="405" s="156" customFormat="1"/>
    <row r="406" s="156" customFormat="1"/>
    <row r="407" s="156" customFormat="1"/>
    <row r="408" s="156" customFormat="1"/>
    <row r="409" s="156" customFormat="1"/>
    <row r="410" s="156" customFormat="1"/>
    <row r="411" s="156" customFormat="1"/>
    <row r="412" s="156" customFormat="1"/>
    <row r="413" s="156" customFormat="1"/>
    <row r="414" s="156" customFormat="1"/>
    <row r="415" s="156" customFormat="1"/>
    <row r="416" s="156" customFormat="1"/>
    <row r="417" s="156" customFormat="1"/>
    <row r="418" s="156" customFormat="1"/>
    <row r="419" s="156" customFormat="1"/>
    <row r="420" s="156" customFormat="1"/>
    <row r="421" s="156" customFormat="1"/>
    <row r="422" s="156" customFormat="1"/>
    <row r="423" s="156" customFormat="1"/>
    <row r="424" s="156" customFormat="1"/>
    <row r="425" s="156" customFormat="1"/>
    <row r="426" s="156" customFormat="1"/>
    <row r="427" s="156" customFormat="1"/>
    <row r="428" s="156" customFormat="1"/>
    <row r="429" s="156" customFormat="1"/>
  </sheetData>
  <printOptions horizontalCentered="1" verticalCentered="1"/>
  <pageMargins left="0.22" right="0.19" top="0.54" bottom="0.54" header="0.5" footer="0.5"/>
  <pageSetup scale="5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1195"/>
  <sheetViews>
    <sheetView workbookViewId="0">
      <pane xSplit="1" ySplit="3" topLeftCell="B106" activePane="bottomRight" state="frozen"/>
      <selection pane="topRight" activeCell="B1" sqref="B1"/>
      <selection pane="bottomLeft" activeCell="A3" sqref="A3"/>
      <selection pane="bottomRight" activeCell="B117" sqref="B117"/>
    </sheetView>
  </sheetViews>
  <sheetFormatPr defaultColWidth="8.7109375" defaultRowHeight="11.25"/>
  <cols>
    <col min="1" max="1" width="8.7109375" style="17" customWidth="1"/>
    <col min="2" max="5" width="8.7109375" style="52" customWidth="1"/>
    <col min="6" max="6" width="16.85546875" style="52" customWidth="1"/>
    <col min="7" max="7" width="13.28515625" style="52" customWidth="1"/>
    <col min="8" max="10" width="8.7109375" style="52" customWidth="1"/>
    <col min="11" max="11" width="8.7109375" style="83" customWidth="1"/>
    <col min="12" max="12" width="8.7109375" style="52" customWidth="1"/>
    <col min="13" max="14" width="13.28515625" style="52" customWidth="1"/>
    <col min="15" max="17" width="8.7109375" style="52" customWidth="1"/>
    <col min="18" max="20" width="14.28515625" style="52" customWidth="1"/>
    <col min="21" max="21" width="6.140625" style="52" customWidth="1"/>
    <col min="22" max="25" width="8.7109375" style="52" customWidth="1"/>
    <col min="26" max="26" width="8.85546875" style="52" customWidth="1"/>
    <col min="27" max="28" width="8.7109375" style="52" customWidth="1"/>
    <col min="29" max="43" width="8.85546875" style="52" customWidth="1"/>
    <col min="44" max="55" width="8.7109375" style="52" customWidth="1"/>
    <col min="56" max="16384" width="8.7109375" style="18"/>
  </cols>
  <sheetData>
    <row r="1" spans="1:62"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  <c r="R1" s="52">
        <v>18</v>
      </c>
      <c r="S1" s="52">
        <v>19</v>
      </c>
      <c r="T1" s="52">
        <v>20</v>
      </c>
      <c r="U1" s="52">
        <v>21</v>
      </c>
      <c r="V1" s="52">
        <v>22</v>
      </c>
      <c r="W1" s="52">
        <v>23</v>
      </c>
      <c r="X1" s="52">
        <v>24</v>
      </c>
      <c r="Y1" s="52">
        <v>25</v>
      </c>
      <c r="Z1" s="52">
        <v>26</v>
      </c>
      <c r="AA1" s="52">
        <v>27</v>
      </c>
      <c r="AB1" s="52">
        <v>28</v>
      </c>
      <c r="AC1" s="52">
        <v>29</v>
      </c>
      <c r="AD1" s="52">
        <v>30</v>
      </c>
      <c r="AE1" s="52">
        <v>31</v>
      </c>
      <c r="AF1" s="52">
        <v>32</v>
      </c>
      <c r="AG1" s="52">
        <v>33</v>
      </c>
      <c r="AH1" s="52">
        <v>34</v>
      </c>
      <c r="AI1" s="52">
        <v>35</v>
      </c>
      <c r="AJ1" s="52">
        <v>36</v>
      </c>
      <c r="AK1" s="52">
        <v>37</v>
      </c>
      <c r="AL1" s="52">
        <v>38</v>
      </c>
      <c r="AM1" s="52">
        <v>39</v>
      </c>
      <c r="AN1" s="52">
        <v>40</v>
      </c>
      <c r="AO1" s="52">
        <v>41</v>
      </c>
      <c r="AP1" s="52">
        <v>42</v>
      </c>
      <c r="AQ1" s="52">
        <v>43</v>
      </c>
      <c r="AR1" s="52">
        <v>44</v>
      </c>
      <c r="AS1" s="52">
        <v>45</v>
      </c>
      <c r="AT1" s="52">
        <v>46</v>
      </c>
      <c r="AU1" s="52">
        <v>47</v>
      </c>
      <c r="AV1" s="52">
        <v>48</v>
      </c>
      <c r="AW1" s="52">
        <v>49</v>
      </c>
      <c r="AX1" s="52">
        <v>50</v>
      </c>
      <c r="AY1" s="52">
        <v>51</v>
      </c>
      <c r="AZ1" s="52">
        <v>52</v>
      </c>
      <c r="BA1" s="52">
        <v>53</v>
      </c>
      <c r="BB1" s="52">
        <v>54</v>
      </c>
      <c r="BC1" s="52">
        <v>55</v>
      </c>
      <c r="BD1" s="52">
        <v>56</v>
      </c>
      <c r="BE1" s="52">
        <v>57</v>
      </c>
      <c r="BF1" s="52">
        <v>58</v>
      </c>
      <c r="BG1" s="52">
        <v>59</v>
      </c>
      <c r="BH1" s="52">
        <v>60</v>
      </c>
      <c r="BI1" s="52">
        <v>61</v>
      </c>
      <c r="BJ1" s="52">
        <v>62</v>
      </c>
    </row>
    <row r="2" spans="1:62" s="15" customFormat="1" ht="12.75">
      <c r="A2" s="59">
        <v>1000</v>
      </c>
      <c r="B2" s="285" t="s">
        <v>119</v>
      </c>
      <c r="C2" s="286"/>
      <c r="D2" s="286"/>
      <c r="E2" s="286"/>
      <c r="F2" s="286"/>
      <c r="G2" s="287"/>
      <c r="H2" s="64">
        <v>1000</v>
      </c>
      <c r="I2" s="65" t="s">
        <v>120</v>
      </c>
      <c r="J2" s="65"/>
      <c r="K2" s="66"/>
      <c r="L2" s="65"/>
      <c r="M2" s="65"/>
      <c r="N2" s="65"/>
      <c r="O2" s="67"/>
      <c r="P2" s="67" t="s">
        <v>132</v>
      </c>
      <c r="Q2" s="67"/>
      <c r="R2" s="292" t="s">
        <v>117</v>
      </c>
      <c r="S2" s="292"/>
      <c r="T2" s="293"/>
      <c r="U2" s="285" t="s">
        <v>27</v>
      </c>
      <c r="V2" s="286"/>
      <c r="W2" s="286"/>
      <c r="X2" s="287"/>
      <c r="Y2" s="290" t="s">
        <v>121</v>
      </c>
      <c r="Z2" s="291"/>
      <c r="AA2" s="294" t="s">
        <v>164</v>
      </c>
      <c r="AB2" s="295"/>
      <c r="AC2" s="296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68"/>
      <c r="AQ2" s="68"/>
      <c r="AR2" s="275" t="s">
        <v>118</v>
      </c>
      <c r="AS2" s="277"/>
      <c r="AT2" s="285" t="s">
        <v>165</v>
      </c>
      <c r="AU2" s="286"/>
      <c r="AV2" s="287"/>
      <c r="AW2" s="288" t="s">
        <v>71</v>
      </c>
      <c r="AX2" s="288"/>
      <c r="AY2" s="289"/>
      <c r="AZ2" s="289"/>
      <c r="BA2" s="71"/>
      <c r="BB2" s="71"/>
      <c r="BC2" s="71"/>
      <c r="BD2" s="62"/>
      <c r="BE2" s="93"/>
      <c r="BF2" s="115" t="s">
        <v>120</v>
      </c>
      <c r="BG2" s="116" t="s">
        <v>131</v>
      </c>
      <c r="BH2" s="118"/>
      <c r="BI2" s="118"/>
      <c r="BJ2" s="118"/>
    </row>
    <row r="3" spans="1:62" s="16" customFormat="1" ht="56.25">
      <c r="A3" s="12" t="s">
        <v>122</v>
      </c>
      <c r="B3" s="72" t="s">
        <v>177</v>
      </c>
      <c r="C3" s="72" t="s">
        <v>178</v>
      </c>
      <c r="D3" s="72" t="s">
        <v>180</v>
      </c>
      <c r="E3" s="72" t="s">
        <v>104</v>
      </c>
      <c r="F3" s="72" t="s">
        <v>105</v>
      </c>
      <c r="G3" s="72" t="s">
        <v>106</v>
      </c>
      <c r="H3" s="58" t="s">
        <v>109</v>
      </c>
      <c r="I3" s="58" t="s">
        <v>131</v>
      </c>
      <c r="J3" s="58" t="s">
        <v>167</v>
      </c>
      <c r="K3" s="73" t="s">
        <v>110</v>
      </c>
      <c r="L3" s="58" t="s">
        <v>232</v>
      </c>
      <c r="M3" s="58" t="s">
        <v>112</v>
      </c>
      <c r="N3" s="58" t="s">
        <v>233</v>
      </c>
      <c r="O3" s="74" t="s">
        <v>9</v>
      </c>
      <c r="P3" s="74" t="s">
        <v>131</v>
      </c>
      <c r="Q3" s="74" t="s">
        <v>59</v>
      </c>
      <c r="R3" s="75" t="s">
        <v>166</v>
      </c>
      <c r="S3" s="75" t="s">
        <v>167</v>
      </c>
      <c r="T3" s="75" t="s">
        <v>174</v>
      </c>
      <c r="U3" s="72" t="s">
        <v>133</v>
      </c>
      <c r="V3" s="72" t="s">
        <v>98</v>
      </c>
      <c r="W3" s="72" t="s">
        <v>168</v>
      </c>
      <c r="X3" s="72" t="s">
        <v>59</v>
      </c>
      <c r="Y3" s="76" t="s">
        <v>9</v>
      </c>
      <c r="Z3" s="76" t="s">
        <v>14</v>
      </c>
      <c r="AA3" s="77" t="s">
        <v>115</v>
      </c>
      <c r="AB3" s="77" t="s">
        <v>116</v>
      </c>
      <c r="AC3" s="77" t="s">
        <v>181</v>
      </c>
      <c r="AD3" s="78" t="s">
        <v>176</v>
      </c>
      <c r="AE3" s="78" t="s">
        <v>185</v>
      </c>
      <c r="AF3" s="78" t="s">
        <v>186</v>
      </c>
      <c r="AG3" s="78" t="s">
        <v>187</v>
      </c>
      <c r="AH3" s="78" t="s">
        <v>194</v>
      </c>
      <c r="AI3" s="78" t="s">
        <v>195</v>
      </c>
      <c r="AJ3" s="78" t="s">
        <v>189</v>
      </c>
      <c r="AK3" s="78" t="s">
        <v>190</v>
      </c>
      <c r="AL3" s="78" t="s">
        <v>191</v>
      </c>
      <c r="AM3" s="78" t="s">
        <v>192</v>
      </c>
      <c r="AN3" s="78" t="s">
        <v>193</v>
      </c>
      <c r="AO3" s="78" t="s">
        <v>196</v>
      </c>
      <c r="AP3" s="77" t="s">
        <v>170</v>
      </c>
      <c r="AQ3" s="77" t="s">
        <v>171</v>
      </c>
      <c r="AR3" s="79" t="s">
        <v>136</v>
      </c>
      <c r="AS3" s="79" t="s">
        <v>135</v>
      </c>
      <c r="AT3" s="72" t="s">
        <v>140</v>
      </c>
      <c r="AU3" s="72" t="s">
        <v>138</v>
      </c>
      <c r="AV3" s="72" t="s">
        <v>139</v>
      </c>
      <c r="AW3" s="80" t="s">
        <v>72</v>
      </c>
      <c r="AX3" s="80" t="s">
        <v>137</v>
      </c>
      <c r="AY3" s="81" t="s">
        <v>142</v>
      </c>
      <c r="AZ3" s="81" t="s">
        <v>141</v>
      </c>
      <c r="BA3" s="82" t="s">
        <v>243</v>
      </c>
      <c r="BB3" s="82" t="s">
        <v>182</v>
      </c>
      <c r="BC3" s="82" t="s">
        <v>224</v>
      </c>
      <c r="BD3" s="63" t="s">
        <v>183</v>
      </c>
      <c r="BE3" s="94" t="s">
        <v>221</v>
      </c>
      <c r="BF3" s="115" t="s">
        <v>233</v>
      </c>
      <c r="BG3" s="117" t="s">
        <v>314</v>
      </c>
      <c r="BH3" s="119" t="s">
        <v>185</v>
      </c>
      <c r="BI3" s="119" t="s">
        <v>187</v>
      </c>
      <c r="BJ3" s="119" t="s">
        <v>186</v>
      </c>
    </row>
    <row r="4" spans="1:62">
      <c r="A4" s="17">
        <v>36465</v>
      </c>
      <c r="B4" s="52">
        <v>498778</v>
      </c>
      <c r="C4" s="52">
        <v>975318</v>
      </c>
      <c r="D4" s="52">
        <v>731547</v>
      </c>
      <c r="E4" s="52">
        <v>77000</v>
      </c>
      <c r="F4" s="52">
        <v>288506</v>
      </c>
      <c r="G4" s="52">
        <v>330944</v>
      </c>
      <c r="H4" s="52">
        <v>1582000</v>
      </c>
      <c r="I4" s="52">
        <v>187000</v>
      </c>
      <c r="J4" s="52">
        <v>311000</v>
      </c>
      <c r="K4" s="83">
        <v>498000</v>
      </c>
      <c r="L4" s="52">
        <v>121000</v>
      </c>
      <c r="M4" s="52">
        <v>130000</v>
      </c>
      <c r="N4" s="52">
        <v>22000</v>
      </c>
      <c r="O4" s="84">
        <v>991252</v>
      </c>
      <c r="P4" s="84">
        <v>184000</v>
      </c>
      <c r="Q4" s="84">
        <v>2902093</v>
      </c>
      <c r="R4" s="84">
        <v>-125560</v>
      </c>
      <c r="S4" s="84">
        <v>-355071</v>
      </c>
      <c r="T4" s="84">
        <v>-480631</v>
      </c>
      <c r="U4" s="52">
        <v>651130</v>
      </c>
      <c r="V4" s="52">
        <v>1956311</v>
      </c>
      <c r="W4" s="52">
        <v>0</v>
      </c>
      <c r="X4" s="52">
        <v>3185693</v>
      </c>
      <c r="Y4" s="52">
        <v>991252</v>
      </c>
      <c r="Z4" s="52">
        <v>56303</v>
      </c>
      <c r="AA4" s="84">
        <v>125931</v>
      </c>
      <c r="AB4" s="84">
        <v>535416</v>
      </c>
      <c r="AC4" s="84">
        <v>661347</v>
      </c>
      <c r="AD4" s="84">
        <v>99858</v>
      </c>
      <c r="AE4" s="84">
        <v>2391</v>
      </c>
      <c r="AF4" s="84">
        <v>58997</v>
      </c>
      <c r="AG4" s="84">
        <v>5050</v>
      </c>
      <c r="AH4" s="84">
        <v>106075</v>
      </c>
      <c r="AI4" s="84">
        <v>5963</v>
      </c>
      <c r="AJ4" s="84">
        <v>89497</v>
      </c>
      <c r="AK4" s="84">
        <v>80525</v>
      </c>
      <c r="AL4" s="84">
        <v>51993</v>
      </c>
      <c r="AM4" s="84">
        <v>8582</v>
      </c>
      <c r="AN4" s="84">
        <v>15157</v>
      </c>
      <c r="AO4" s="84">
        <v>49064</v>
      </c>
      <c r="AP4" s="84">
        <v>6448000</v>
      </c>
      <c r="AQ4" s="84">
        <v>0</v>
      </c>
      <c r="AR4" s="52">
        <v>896202</v>
      </c>
      <c r="AS4" s="52">
        <v>2376200</v>
      </c>
      <c r="AU4" s="52">
        <v>8081</v>
      </c>
      <c r="AW4" s="52">
        <v>337438</v>
      </c>
      <c r="AX4" s="52">
        <v>283200</v>
      </c>
      <c r="AY4" s="52">
        <v>62006</v>
      </c>
      <c r="AZ4" s="52">
        <v>1654100</v>
      </c>
      <c r="BA4" s="52">
        <v>312748</v>
      </c>
      <c r="BB4" s="52">
        <v>-476952</v>
      </c>
      <c r="BC4" s="52" t="s">
        <v>244</v>
      </c>
      <c r="BD4" s="52">
        <v>-357665</v>
      </c>
      <c r="BE4" s="84">
        <v>31248</v>
      </c>
      <c r="BF4" s="18">
        <f>VLOOKUP($A4,[6]Data!$A$1:$P$15000,3,0)*$H$2</f>
        <v>111000</v>
      </c>
      <c r="BG4" s="18">
        <f>VLOOKUP($A4,[2]Data!$A$1:$AH$15000,34,0)</f>
        <v>644979</v>
      </c>
    </row>
    <row r="5" spans="1:62">
      <c r="A5" s="17">
        <v>36466</v>
      </c>
      <c r="B5" s="52">
        <v>506696</v>
      </c>
      <c r="C5" s="52">
        <v>906276</v>
      </c>
      <c r="D5" s="52">
        <v>737655</v>
      </c>
      <c r="E5" s="52">
        <v>96000</v>
      </c>
      <c r="F5" s="52">
        <v>244717</v>
      </c>
      <c r="G5" s="52">
        <v>330944</v>
      </c>
      <c r="H5" s="52">
        <v>1706000</v>
      </c>
      <c r="I5" s="52">
        <v>194000</v>
      </c>
      <c r="J5" s="52">
        <v>326000</v>
      </c>
      <c r="K5" s="83">
        <v>520000</v>
      </c>
      <c r="L5" s="52">
        <v>116000</v>
      </c>
      <c r="M5" s="52">
        <v>134000</v>
      </c>
      <c r="N5" s="52">
        <v>22000</v>
      </c>
      <c r="O5" s="84">
        <v>935463</v>
      </c>
      <c r="P5" s="84">
        <v>184000</v>
      </c>
      <c r="Q5" s="84">
        <v>2822288</v>
      </c>
      <c r="R5" s="84">
        <v>-141712</v>
      </c>
      <c r="S5" s="84">
        <v>-296633</v>
      </c>
      <c r="T5" s="84">
        <v>-438345</v>
      </c>
      <c r="U5" s="52">
        <v>643432</v>
      </c>
      <c r="V5" s="52">
        <v>2004154</v>
      </c>
      <c r="W5" s="52">
        <v>0</v>
      </c>
      <c r="X5" s="52">
        <v>3318582</v>
      </c>
      <c r="Y5" s="52">
        <v>935463</v>
      </c>
      <c r="Z5" s="52">
        <v>57519</v>
      </c>
      <c r="AA5" s="84">
        <v>139839</v>
      </c>
      <c r="AB5" s="84">
        <v>504937</v>
      </c>
      <c r="AC5" s="84">
        <v>644776</v>
      </c>
      <c r="AD5" s="84">
        <v>118000</v>
      </c>
      <c r="AE5" s="84">
        <v>0</v>
      </c>
      <c r="AF5" s="84">
        <v>88496</v>
      </c>
      <c r="AG5" s="84">
        <v>6852</v>
      </c>
      <c r="AH5" s="84">
        <v>69132</v>
      </c>
      <c r="AI5" s="84">
        <v>9395</v>
      </c>
      <c r="AJ5" s="84">
        <v>90943</v>
      </c>
      <c r="AK5" s="84">
        <v>94270</v>
      </c>
      <c r="AL5" s="84">
        <v>47543</v>
      </c>
      <c r="AM5" s="84">
        <v>8574</v>
      </c>
      <c r="AN5" s="84">
        <v>16552</v>
      </c>
      <c r="AO5" s="84">
        <v>46911</v>
      </c>
      <c r="AP5" s="84">
        <v>6488000</v>
      </c>
      <c r="AQ5" s="84">
        <v>0</v>
      </c>
      <c r="AR5" s="52">
        <v>953251</v>
      </c>
      <c r="AS5" s="52">
        <v>2487700</v>
      </c>
      <c r="AU5" s="52">
        <v>14858</v>
      </c>
      <c r="AW5" s="52">
        <v>330719</v>
      </c>
      <c r="AX5" s="52">
        <v>328600</v>
      </c>
      <c r="AY5" s="52">
        <v>80964</v>
      </c>
      <c r="AZ5" s="52">
        <v>1755200</v>
      </c>
      <c r="BA5" s="52">
        <v>328592</v>
      </c>
      <c r="BB5" s="52">
        <v>-467214</v>
      </c>
      <c r="BC5" s="52" t="s">
        <v>244</v>
      </c>
      <c r="BD5" s="52">
        <v>-363451</v>
      </c>
      <c r="BE5" s="84">
        <v>14500</v>
      </c>
      <c r="BF5" s="18">
        <f>VLOOKUP($A5,[6]Data!$A$1:$P$15000,3,0)*$H$2</f>
        <v>134000</v>
      </c>
      <c r="BG5" s="18">
        <f>VLOOKUP($A5,[2]Data!$A$1:$AH$15000,34,0)</f>
        <v>701607</v>
      </c>
    </row>
    <row r="6" spans="1:62">
      <c r="A6" s="17">
        <v>36467</v>
      </c>
      <c r="B6" s="52">
        <v>500245</v>
      </c>
      <c r="C6" s="52">
        <v>984643</v>
      </c>
      <c r="D6" s="52">
        <v>736931</v>
      </c>
      <c r="E6" s="52">
        <v>88000</v>
      </c>
      <c r="F6" s="52">
        <v>355556</v>
      </c>
      <c r="G6" s="52">
        <v>342686</v>
      </c>
      <c r="H6" s="52">
        <v>1722000</v>
      </c>
      <c r="I6" s="52">
        <v>199000</v>
      </c>
      <c r="J6" s="52">
        <v>332000</v>
      </c>
      <c r="K6" s="83">
        <v>531000</v>
      </c>
      <c r="L6" s="52">
        <v>98000</v>
      </c>
      <c r="M6" s="52">
        <v>136000</v>
      </c>
      <c r="N6" s="52">
        <v>53000</v>
      </c>
      <c r="O6" s="84">
        <v>920188</v>
      </c>
      <c r="P6" s="84">
        <v>160000</v>
      </c>
      <c r="Q6" s="84">
        <v>3008061</v>
      </c>
      <c r="R6" s="84">
        <v>-148739</v>
      </c>
      <c r="S6" s="84">
        <v>-305002</v>
      </c>
      <c r="T6" s="84">
        <v>-453741</v>
      </c>
      <c r="U6" s="52">
        <v>651020</v>
      </c>
      <c r="V6" s="52">
        <v>1968669</v>
      </c>
      <c r="W6" s="52">
        <v>0</v>
      </c>
      <c r="X6" s="52">
        <v>3329034</v>
      </c>
      <c r="Y6" s="52">
        <v>920188</v>
      </c>
      <c r="Z6" s="52">
        <v>57755</v>
      </c>
      <c r="AA6" s="84">
        <v>132834</v>
      </c>
      <c r="AB6" s="84">
        <v>439815</v>
      </c>
      <c r="AC6" s="84">
        <v>572649</v>
      </c>
      <c r="AD6" s="84">
        <v>105573</v>
      </c>
      <c r="AE6" s="84">
        <v>0</v>
      </c>
      <c r="AF6" s="84">
        <v>88496</v>
      </c>
      <c r="AG6" s="84">
        <v>6791</v>
      </c>
      <c r="AH6" s="84">
        <v>55341</v>
      </c>
      <c r="AI6" s="84">
        <v>5372</v>
      </c>
      <c r="AJ6" s="84">
        <v>92214</v>
      </c>
      <c r="AK6" s="84">
        <v>83579</v>
      </c>
      <c r="AL6" s="84">
        <v>58995</v>
      </c>
      <c r="AM6" s="84">
        <v>9588</v>
      </c>
      <c r="AN6" s="84">
        <v>14956</v>
      </c>
      <c r="AO6" s="84">
        <v>46272</v>
      </c>
      <c r="AP6" s="84">
        <v>6506000</v>
      </c>
      <c r="AQ6" s="84">
        <v>62000</v>
      </c>
      <c r="AR6" s="52">
        <v>923662</v>
      </c>
      <c r="AS6" s="52">
        <v>2536000</v>
      </c>
      <c r="AU6" s="52">
        <v>-44444</v>
      </c>
      <c r="AW6" s="52">
        <v>336312</v>
      </c>
      <c r="AX6" s="52">
        <v>309400</v>
      </c>
      <c r="AY6" s="52">
        <v>63532</v>
      </c>
      <c r="AZ6" s="52">
        <v>1762100</v>
      </c>
      <c r="BA6" s="52">
        <v>276462</v>
      </c>
      <c r="BB6" s="52">
        <v>-470080</v>
      </c>
      <c r="BC6" s="52" t="s">
        <v>244</v>
      </c>
      <c r="BD6" s="52">
        <v>-377969</v>
      </c>
      <c r="BE6" s="84">
        <v>6460</v>
      </c>
      <c r="BF6" s="18">
        <f>VLOOKUP($A6,[6]Data!$A$1:$P$15000,3,0)*$H$2</f>
        <v>154000</v>
      </c>
      <c r="BG6" s="18">
        <f>VLOOKUP($A6,[2]Data!$A$1:$AH$15000,34,0)</f>
        <v>663485</v>
      </c>
    </row>
    <row r="7" spans="1:62">
      <c r="A7" s="17">
        <v>36468</v>
      </c>
      <c r="B7" s="52">
        <v>432752</v>
      </c>
      <c r="C7" s="52">
        <v>1036478</v>
      </c>
      <c r="D7" s="52">
        <v>722373</v>
      </c>
      <c r="E7" s="52">
        <v>121000</v>
      </c>
      <c r="F7" s="52">
        <v>355556</v>
      </c>
      <c r="G7" s="52">
        <v>342686</v>
      </c>
      <c r="H7" s="52">
        <v>1744000</v>
      </c>
      <c r="I7" s="52">
        <v>201000</v>
      </c>
      <c r="J7" s="52">
        <v>342000</v>
      </c>
      <c r="K7" s="83">
        <v>543000</v>
      </c>
      <c r="L7" s="52">
        <v>87000</v>
      </c>
      <c r="M7" s="52">
        <v>146000</v>
      </c>
      <c r="N7" s="52">
        <v>22000</v>
      </c>
      <c r="O7" s="84">
        <v>979158</v>
      </c>
      <c r="P7" s="84">
        <v>160000</v>
      </c>
      <c r="Q7" s="84">
        <v>3010845</v>
      </c>
      <c r="R7" s="84">
        <v>-158976</v>
      </c>
      <c r="S7" s="84">
        <v>-292013</v>
      </c>
      <c r="T7" s="84">
        <v>-450989</v>
      </c>
      <c r="U7" s="52">
        <v>650992</v>
      </c>
      <c r="V7" s="52">
        <v>1923246</v>
      </c>
      <c r="W7" s="52">
        <v>0</v>
      </c>
      <c r="X7" s="52">
        <v>3237805</v>
      </c>
      <c r="Y7" s="52">
        <v>979158</v>
      </c>
      <c r="Z7" s="52">
        <v>58035</v>
      </c>
      <c r="AA7" s="84">
        <v>138271</v>
      </c>
      <c r="AB7" s="84">
        <v>441339</v>
      </c>
      <c r="AC7" s="84">
        <v>579610</v>
      </c>
      <c r="AD7" s="84">
        <v>109656</v>
      </c>
      <c r="AE7" s="84">
        <v>0</v>
      </c>
      <c r="AF7" s="84">
        <v>88496</v>
      </c>
      <c r="AG7" s="84">
        <v>6854</v>
      </c>
      <c r="AH7" s="84">
        <v>66530</v>
      </c>
      <c r="AI7" s="84">
        <v>5468</v>
      </c>
      <c r="AJ7" s="84">
        <v>101828</v>
      </c>
      <c r="AK7" s="84">
        <v>111181</v>
      </c>
      <c r="AL7" s="84">
        <v>46848</v>
      </c>
      <c r="AM7" s="84">
        <v>13868</v>
      </c>
      <c r="AN7" s="84">
        <v>19874</v>
      </c>
      <c r="AO7" s="84">
        <v>52533</v>
      </c>
      <c r="AP7" s="84">
        <v>6454000</v>
      </c>
      <c r="AQ7" s="84">
        <v>61000</v>
      </c>
      <c r="AR7" s="52">
        <v>980009</v>
      </c>
      <c r="AS7" s="52">
        <v>2488600</v>
      </c>
      <c r="AU7" s="52">
        <v>-22035</v>
      </c>
      <c r="AW7" s="52">
        <v>329724</v>
      </c>
      <c r="AX7" s="52">
        <v>294000</v>
      </c>
      <c r="AY7" s="52">
        <v>52008</v>
      </c>
      <c r="AZ7" s="52">
        <v>1744500</v>
      </c>
      <c r="BA7" s="52">
        <v>287562</v>
      </c>
      <c r="BB7" s="52">
        <v>-486182</v>
      </c>
      <c r="BC7" s="52" t="s">
        <v>244</v>
      </c>
      <c r="BD7" s="52">
        <v>-371893</v>
      </c>
      <c r="BE7" s="84">
        <v>0</v>
      </c>
      <c r="BF7" s="18">
        <f>VLOOKUP($A7,[6]Data!$A$1:$P$15000,3,0)*$H$2</f>
        <v>157000</v>
      </c>
      <c r="BG7" s="18">
        <f>VLOOKUP($A7,[2]Data!$A$1:$AH$15000,34,0)</f>
        <v>642369</v>
      </c>
    </row>
    <row r="8" spans="1:62">
      <c r="A8" s="17">
        <v>36469</v>
      </c>
      <c r="B8" s="52">
        <v>464000</v>
      </c>
      <c r="C8" s="52">
        <v>1004000</v>
      </c>
      <c r="D8" s="52">
        <v>728000</v>
      </c>
      <c r="E8" s="52">
        <v>115000</v>
      </c>
      <c r="F8" s="52">
        <v>334000</v>
      </c>
      <c r="G8" s="52">
        <v>252000</v>
      </c>
      <c r="H8" s="52">
        <v>1700000</v>
      </c>
      <c r="I8" s="52">
        <v>199000</v>
      </c>
      <c r="J8" s="52">
        <v>333000</v>
      </c>
      <c r="K8" s="83">
        <v>532000</v>
      </c>
      <c r="L8" s="52">
        <v>96000</v>
      </c>
      <c r="M8" s="52">
        <v>142000</v>
      </c>
      <c r="N8" s="52">
        <v>27000</v>
      </c>
      <c r="O8" s="84"/>
      <c r="P8" s="84"/>
      <c r="Q8" s="84"/>
      <c r="R8" s="84"/>
      <c r="S8" s="84"/>
      <c r="T8" s="84"/>
      <c r="V8" s="52">
        <v>1890602</v>
      </c>
      <c r="AA8" s="84"/>
      <c r="AB8" s="84"/>
      <c r="AH8" s="84">
        <v>102430</v>
      </c>
      <c r="AI8" s="84">
        <v>9805</v>
      </c>
      <c r="AJ8" s="84">
        <v>85031</v>
      </c>
      <c r="AK8" s="84">
        <v>126366</v>
      </c>
      <c r="AL8" s="84">
        <v>53276</v>
      </c>
      <c r="AM8" s="84">
        <v>14671</v>
      </c>
      <c r="AN8" s="84">
        <v>18583</v>
      </c>
      <c r="AO8" s="84">
        <v>47130</v>
      </c>
      <c r="AR8" s="52">
        <v>959930</v>
      </c>
      <c r="AS8" s="52">
        <v>2478700</v>
      </c>
      <c r="AU8" s="52">
        <v>-1195</v>
      </c>
      <c r="AW8" s="52">
        <v>319758</v>
      </c>
      <c r="AX8" s="52">
        <v>309000</v>
      </c>
      <c r="AY8" s="52">
        <v>4275</v>
      </c>
      <c r="AZ8" s="52">
        <v>1746300</v>
      </c>
      <c r="BA8" s="52">
        <v>330529</v>
      </c>
      <c r="BB8" s="52">
        <v>-482152</v>
      </c>
      <c r="BC8" s="52" t="s">
        <v>244</v>
      </c>
      <c r="BD8" s="52">
        <v>-376360</v>
      </c>
      <c r="BE8" s="84">
        <v>0</v>
      </c>
      <c r="BF8" s="18">
        <f>VLOOKUP($A8,[6]Data!$A$1:$P$15000,3,0)*$H$2</f>
        <v>142000</v>
      </c>
      <c r="BG8" s="18">
        <f>VLOOKUP($A8,[2]Data!$A$1:$AH$15000,34,0)</f>
        <v>688501</v>
      </c>
    </row>
    <row r="9" spans="1:62">
      <c r="A9" s="17">
        <v>36470</v>
      </c>
      <c r="B9" s="52">
        <v>538000</v>
      </c>
      <c r="C9" s="52">
        <v>975000</v>
      </c>
      <c r="D9" s="52">
        <v>714000</v>
      </c>
      <c r="E9" s="52">
        <v>127000</v>
      </c>
      <c r="F9" s="52">
        <v>298000</v>
      </c>
      <c r="G9" s="52">
        <v>253000</v>
      </c>
      <c r="H9" s="52">
        <v>1615000</v>
      </c>
      <c r="I9" s="52">
        <v>194000</v>
      </c>
      <c r="J9" s="52">
        <v>217000</v>
      </c>
      <c r="K9" s="83">
        <v>411000</v>
      </c>
      <c r="L9" s="52">
        <v>31000</v>
      </c>
      <c r="M9" s="52">
        <v>143000</v>
      </c>
      <c r="N9" s="52">
        <v>22000</v>
      </c>
      <c r="O9" s="84"/>
      <c r="P9" s="84"/>
      <c r="Q9" s="84"/>
      <c r="R9" s="84"/>
      <c r="S9" s="84"/>
      <c r="T9" s="84"/>
      <c r="V9" s="52">
        <v>1808554</v>
      </c>
      <c r="AA9" s="84"/>
      <c r="AB9" s="84"/>
      <c r="AH9" s="84">
        <v>46935</v>
      </c>
      <c r="AI9" s="84">
        <v>8370</v>
      </c>
      <c r="AJ9" s="84">
        <v>68834</v>
      </c>
      <c r="AK9" s="84">
        <v>68305</v>
      </c>
      <c r="AL9" s="84">
        <v>40733</v>
      </c>
      <c r="AM9" s="84">
        <v>8931</v>
      </c>
      <c r="AN9" s="84">
        <v>15772</v>
      </c>
      <c r="AO9" s="84">
        <v>37807</v>
      </c>
      <c r="AR9" s="52">
        <v>1028834</v>
      </c>
      <c r="AS9" s="52">
        <v>2451700</v>
      </c>
      <c r="AU9" s="52">
        <v>217572</v>
      </c>
      <c r="AW9" s="52">
        <v>312508</v>
      </c>
      <c r="AX9" s="52">
        <v>284700</v>
      </c>
      <c r="AY9" s="52">
        <v>-81025</v>
      </c>
      <c r="AZ9" s="52">
        <v>1743700</v>
      </c>
      <c r="BA9" s="52">
        <v>518133</v>
      </c>
      <c r="BB9" s="52">
        <v>-428162</v>
      </c>
      <c r="BC9" s="52" t="s">
        <v>244</v>
      </c>
      <c r="BD9" s="52">
        <v>-303316</v>
      </c>
      <c r="BE9" s="84">
        <v>35852</v>
      </c>
      <c r="BF9" s="18">
        <f>VLOOKUP($A9,[6]Data!$A$1:$P$15000,3,0)*$H$2</f>
        <v>149000</v>
      </c>
      <c r="BG9" s="18">
        <f>VLOOKUP($A9,[2]Data!$A$1:$AH$15000,34,0)</f>
        <v>704606</v>
      </c>
    </row>
    <row r="10" spans="1:62">
      <c r="A10" s="17">
        <v>36471</v>
      </c>
      <c r="B10" s="52">
        <v>545000</v>
      </c>
      <c r="C10" s="52">
        <v>999000</v>
      </c>
      <c r="D10" s="52">
        <v>735000</v>
      </c>
      <c r="E10" s="52">
        <v>136000</v>
      </c>
      <c r="F10" s="52">
        <v>331000</v>
      </c>
      <c r="G10" s="52">
        <v>251000</v>
      </c>
      <c r="H10" s="52">
        <v>1688000</v>
      </c>
      <c r="I10" s="52">
        <v>179000</v>
      </c>
      <c r="J10" s="52">
        <v>240000</v>
      </c>
      <c r="K10" s="83">
        <v>419000</v>
      </c>
      <c r="L10" s="52">
        <v>29000</v>
      </c>
      <c r="M10" s="52">
        <v>138000</v>
      </c>
      <c r="N10" s="52">
        <v>22000</v>
      </c>
      <c r="O10" s="84"/>
      <c r="P10" s="84"/>
      <c r="Q10" s="84"/>
      <c r="R10" s="84"/>
      <c r="S10" s="84"/>
      <c r="T10" s="84"/>
      <c r="V10" s="52">
        <v>1850614</v>
      </c>
      <c r="AA10" s="84"/>
      <c r="AB10" s="84"/>
      <c r="AH10" s="84">
        <v>44755</v>
      </c>
      <c r="AI10" s="84">
        <v>8299</v>
      </c>
      <c r="AJ10" s="84">
        <v>69404</v>
      </c>
      <c r="AK10" s="84">
        <v>67254</v>
      </c>
      <c r="AL10" s="84">
        <v>39865</v>
      </c>
      <c r="AM10" s="84">
        <v>9138</v>
      </c>
      <c r="AN10" s="84">
        <v>15652</v>
      </c>
      <c r="AO10" s="84">
        <v>36956</v>
      </c>
      <c r="AR10" s="52">
        <v>1060158</v>
      </c>
      <c r="AS10" s="52">
        <v>2368300</v>
      </c>
      <c r="AU10" s="52">
        <v>215427</v>
      </c>
      <c r="AW10" s="52">
        <v>310947</v>
      </c>
      <c r="AX10" s="52">
        <v>285700</v>
      </c>
      <c r="AY10" s="52">
        <v>-57067</v>
      </c>
      <c r="AZ10" s="52">
        <v>1658000</v>
      </c>
      <c r="BA10" s="52">
        <v>559248</v>
      </c>
      <c r="BB10" s="52">
        <v>-390192</v>
      </c>
      <c r="BC10" s="52" t="s">
        <v>244</v>
      </c>
      <c r="BD10" s="52">
        <v>-290826</v>
      </c>
      <c r="BE10" s="84">
        <v>34488</v>
      </c>
      <c r="BF10" s="18">
        <f>VLOOKUP($A10,[6]Data!$A$1:$P$15000,3,0)*$H$2</f>
        <v>158000</v>
      </c>
      <c r="BG10" s="18">
        <f>VLOOKUP($A10,[2]Data!$A$1:$AH$15000,34,0)</f>
        <v>714319</v>
      </c>
    </row>
    <row r="11" spans="1:62">
      <c r="A11" s="17">
        <v>36472</v>
      </c>
      <c r="B11" s="52">
        <v>545000</v>
      </c>
      <c r="C11" s="52">
        <v>1000000</v>
      </c>
      <c r="D11" s="52">
        <v>722000</v>
      </c>
      <c r="E11" s="52">
        <v>141000</v>
      </c>
      <c r="F11" s="52">
        <v>315000</v>
      </c>
      <c r="G11" s="52">
        <v>246000</v>
      </c>
      <c r="H11" s="52">
        <v>1769000</v>
      </c>
      <c r="I11" s="52">
        <v>189000</v>
      </c>
      <c r="J11" s="52">
        <v>272000</v>
      </c>
      <c r="K11" s="83">
        <v>461000</v>
      </c>
      <c r="L11" s="52">
        <v>49000</v>
      </c>
      <c r="M11" s="52">
        <v>146000</v>
      </c>
      <c r="N11" s="52">
        <v>22000</v>
      </c>
      <c r="O11" s="84"/>
      <c r="P11" s="84"/>
      <c r="Q11" s="84"/>
      <c r="R11" s="84"/>
      <c r="S11" s="84"/>
      <c r="T11" s="84"/>
      <c r="V11" s="52">
        <v>1937165</v>
      </c>
      <c r="AA11" s="84"/>
      <c r="AB11" s="84"/>
      <c r="AH11" s="84">
        <v>44387</v>
      </c>
      <c r="AI11" s="84">
        <v>8195</v>
      </c>
      <c r="AJ11" s="84">
        <v>69469</v>
      </c>
      <c r="AK11" s="84">
        <v>67377</v>
      </c>
      <c r="AL11" s="84">
        <v>42077</v>
      </c>
      <c r="AM11" s="84">
        <v>8986</v>
      </c>
      <c r="AN11" s="84">
        <v>15847</v>
      </c>
      <c r="AO11" s="84">
        <v>40674</v>
      </c>
      <c r="AR11" s="52">
        <v>1035146</v>
      </c>
      <c r="AS11" s="52">
        <v>2437200</v>
      </c>
      <c r="AU11" s="52">
        <v>144271</v>
      </c>
      <c r="AW11" s="52">
        <v>311415</v>
      </c>
      <c r="AX11" s="52">
        <v>285400</v>
      </c>
      <c r="AY11" s="52">
        <v>-2942</v>
      </c>
      <c r="AZ11" s="52">
        <v>1735000</v>
      </c>
      <c r="BA11" s="52">
        <v>556279</v>
      </c>
      <c r="BB11" s="52">
        <v>-411558</v>
      </c>
      <c r="BC11" s="52" t="s">
        <v>244</v>
      </c>
      <c r="BD11" s="52">
        <v>-288997</v>
      </c>
      <c r="BE11" s="84">
        <v>34103</v>
      </c>
      <c r="BF11" s="18">
        <f>VLOOKUP($A11,[6]Data!$A$1:$P$15000,3,0)*$H$2</f>
        <v>163000</v>
      </c>
      <c r="BG11" s="18">
        <f>VLOOKUP($A11,[2]Data!$A$1:$AH$15000,34,0)</f>
        <v>694697</v>
      </c>
    </row>
    <row r="12" spans="1:62">
      <c r="A12" s="17">
        <v>36473</v>
      </c>
      <c r="B12" s="52">
        <v>541000</v>
      </c>
      <c r="C12" s="52">
        <v>976000</v>
      </c>
      <c r="D12" s="52">
        <v>734000</v>
      </c>
      <c r="E12" s="52">
        <v>132000</v>
      </c>
      <c r="F12" s="52">
        <v>281000</v>
      </c>
      <c r="G12" s="52">
        <v>251000</v>
      </c>
      <c r="H12" s="52">
        <v>1744000</v>
      </c>
      <c r="I12" s="52">
        <v>194000</v>
      </c>
      <c r="J12" s="52">
        <v>307000</v>
      </c>
      <c r="K12" s="83">
        <v>501000</v>
      </c>
      <c r="L12" s="52">
        <v>92000</v>
      </c>
      <c r="M12" s="52">
        <v>142000</v>
      </c>
      <c r="N12" s="52">
        <v>27000</v>
      </c>
      <c r="O12" s="84"/>
      <c r="P12" s="84"/>
      <c r="Q12" s="84"/>
      <c r="R12" s="84"/>
      <c r="S12" s="84"/>
      <c r="T12" s="84"/>
      <c r="V12" s="52">
        <v>1973425</v>
      </c>
      <c r="AA12" s="84"/>
      <c r="AB12" s="84"/>
      <c r="AH12" s="84">
        <v>65932</v>
      </c>
      <c r="AI12" s="84">
        <v>5156</v>
      </c>
      <c r="AJ12" s="84">
        <v>99161</v>
      </c>
      <c r="AK12" s="84">
        <v>73379</v>
      </c>
      <c r="AL12" s="84">
        <v>47427</v>
      </c>
      <c r="AM12" s="84">
        <v>9344</v>
      </c>
      <c r="AN12" s="84">
        <v>13893</v>
      </c>
      <c r="AO12" s="84">
        <v>49252</v>
      </c>
      <c r="AR12" s="52">
        <v>993766</v>
      </c>
      <c r="AS12" s="52">
        <v>2435600</v>
      </c>
      <c r="AU12" s="52">
        <v>3929</v>
      </c>
      <c r="AW12" s="52">
        <v>315002</v>
      </c>
      <c r="AX12" s="52">
        <v>251100</v>
      </c>
      <c r="AY12" s="52">
        <v>-59205</v>
      </c>
      <c r="AZ12" s="52">
        <v>1756900</v>
      </c>
      <c r="BA12" s="52">
        <v>482431</v>
      </c>
      <c r="BB12" s="52">
        <v>-261598</v>
      </c>
      <c r="BC12" s="52">
        <v>36463</v>
      </c>
      <c r="BD12" s="52">
        <v>-141503</v>
      </c>
      <c r="BE12" s="84">
        <v>35847</v>
      </c>
      <c r="BF12" s="18">
        <f>VLOOKUP($A12,[6]Data!$A$1:$P$15000,3,0)*$H$2</f>
        <v>160000</v>
      </c>
      <c r="BG12" s="18">
        <f>VLOOKUP($A12,[2]Data!$A$1:$AH$15000,34,0)</f>
        <v>680412</v>
      </c>
    </row>
    <row r="13" spans="1:62">
      <c r="A13" s="17">
        <v>36474</v>
      </c>
      <c r="B13" s="52">
        <v>539000</v>
      </c>
      <c r="C13" s="52">
        <v>910000</v>
      </c>
      <c r="D13" s="52">
        <v>759000</v>
      </c>
      <c r="E13" s="52">
        <v>73000</v>
      </c>
      <c r="F13" s="52">
        <v>349000</v>
      </c>
      <c r="G13" s="52">
        <v>256000</v>
      </c>
      <c r="H13" s="52">
        <v>1783000</v>
      </c>
      <c r="I13" s="52">
        <v>0</v>
      </c>
      <c r="J13" s="52">
        <v>324000</v>
      </c>
      <c r="K13" s="83">
        <v>324000</v>
      </c>
      <c r="L13" s="52">
        <v>85000</v>
      </c>
      <c r="M13" s="52">
        <v>140000</v>
      </c>
      <c r="N13" s="52">
        <v>100000</v>
      </c>
      <c r="O13" s="84"/>
      <c r="P13" s="84"/>
      <c r="Q13" s="84"/>
      <c r="R13" s="84"/>
      <c r="S13" s="84"/>
      <c r="T13" s="84"/>
      <c r="V13" s="52">
        <v>2000749</v>
      </c>
      <c r="AA13" s="84"/>
      <c r="AB13" s="84"/>
      <c r="AH13" s="84">
        <v>60815</v>
      </c>
      <c r="AI13" s="84">
        <v>5125</v>
      </c>
      <c r="AJ13" s="84">
        <v>78959</v>
      </c>
      <c r="AK13" s="84">
        <v>89705</v>
      </c>
      <c r="AL13" s="84">
        <v>58023</v>
      </c>
      <c r="AM13" s="84">
        <v>9352</v>
      </c>
      <c r="AN13" s="84">
        <v>14159</v>
      </c>
      <c r="AO13" s="84">
        <v>46988</v>
      </c>
      <c r="AR13" s="52">
        <v>950510</v>
      </c>
      <c r="AS13" s="52">
        <v>2446500</v>
      </c>
      <c r="AU13" s="52">
        <v>41282</v>
      </c>
      <c r="AW13" s="52">
        <v>322147</v>
      </c>
      <c r="AX13" s="52">
        <v>249500</v>
      </c>
      <c r="AY13" s="52">
        <v>73599</v>
      </c>
      <c r="AZ13" s="52">
        <v>1788700</v>
      </c>
      <c r="BA13" s="52">
        <v>465363</v>
      </c>
      <c r="BB13" s="52">
        <v>-283124</v>
      </c>
      <c r="BC13" s="52">
        <v>18827</v>
      </c>
      <c r="BD13" s="52">
        <v>-163575</v>
      </c>
      <c r="BE13" s="84">
        <v>36932</v>
      </c>
      <c r="BF13" s="18">
        <f>VLOOKUP($A13,[6]Data!$A$1:$P$15000,3,0)*$H$2</f>
        <v>174000</v>
      </c>
      <c r="BG13" s="18">
        <f>VLOOKUP($A13,[2]Data!$A$1:$AH$15000,34,0)</f>
        <v>605137</v>
      </c>
    </row>
    <row r="14" spans="1:62">
      <c r="A14" s="17">
        <v>36475</v>
      </c>
      <c r="B14" s="52">
        <v>535000</v>
      </c>
      <c r="C14" s="52">
        <v>902000</v>
      </c>
      <c r="D14" s="52">
        <v>747000</v>
      </c>
      <c r="E14" s="52">
        <v>74000</v>
      </c>
      <c r="F14" s="52">
        <v>390000</v>
      </c>
      <c r="G14" s="52">
        <v>254000</v>
      </c>
      <c r="H14" s="52">
        <v>1807000</v>
      </c>
      <c r="I14" s="52">
        <v>0</v>
      </c>
      <c r="J14" s="52">
        <v>308000</v>
      </c>
      <c r="K14" s="83">
        <v>308000</v>
      </c>
      <c r="L14" s="52">
        <v>78000</v>
      </c>
      <c r="M14" s="52">
        <v>138000</v>
      </c>
      <c r="N14" s="52">
        <v>91000</v>
      </c>
      <c r="O14" s="84"/>
      <c r="P14" s="84"/>
      <c r="Q14" s="84"/>
      <c r="R14" s="84"/>
      <c r="S14" s="84"/>
      <c r="T14" s="84"/>
      <c r="V14" s="52">
        <v>2007466</v>
      </c>
      <c r="AA14" s="84"/>
      <c r="AB14" s="84"/>
      <c r="AH14" s="84">
        <v>41948</v>
      </c>
      <c r="AI14" s="84">
        <v>4828</v>
      </c>
      <c r="AJ14" s="84">
        <v>99086</v>
      </c>
      <c r="AK14" s="84">
        <v>81626</v>
      </c>
      <c r="AL14" s="84">
        <v>62861</v>
      </c>
      <c r="AM14" s="84">
        <v>8937</v>
      </c>
      <c r="AN14" s="84">
        <v>13321</v>
      </c>
      <c r="AO14" s="84">
        <v>17747</v>
      </c>
      <c r="AR14" s="52">
        <v>916164</v>
      </c>
      <c r="AS14" s="52">
        <v>2446500</v>
      </c>
      <c r="AU14" s="52">
        <v>42963</v>
      </c>
      <c r="AW14" s="52">
        <v>322255</v>
      </c>
      <c r="AX14" s="52">
        <v>255100</v>
      </c>
      <c r="AY14" s="52">
        <v>85840</v>
      </c>
      <c r="AZ14" s="52">
        <v>1788700</v>
      </c>
      <c r="BA14" s="52">
        <v>470842</v>
      </c>
      <c r="BB14" s="52">
        <v>-322900</v>
      </c>
      <c r="BC14" s="52">
        <v>-51725</v>
      </c>
      <c r="BD14" s="52">
        <v>-116636</v>
      </c>
      <c r="BE14" s="84">
        <v>42660</v>
      </c>
      <c r="BF14" s="18">
        <f>VLOOKUP($A14,[6]Data!$A$1:$P$15000,3,0)*$H$2</f>
        <v>164000</v>
      </c>
      <c r="BG14" s="18">
        <f>VLOOKUP($A14,[2]Data!$A$1:$AH$15000,34,0)</f>
        <v>636847</v>
      </c>
    </row>
    <row r="15" spans="1:62">
      <c r="A15" s="17">
        <v>36476</v>
      </c>
      <c r="B15" s="52">
        <v>543000</v>
      </c>
      <c r="C15" s="52">
        <v>890000</v>
      </c>
      <c r="D15" s="52">
        <v>752000</v>
      </c>
      <c r="E15" s="52">
        <v>131000</v>
      </c>
      <c r="F15" s="52">
        <v>434000</v>
      </c>
      <c r="G15" s="52">
        <v>253000</v>
      </c>
      <c r="H15" s="52">
        <v>1804000</v>
      </c>
      <c r="I15" s="52">
        <v>1000</v>
      </c>
      <c r="J15" s="52">
        <v>349000</v>
      </c>
      <c r="K15" s="83">
        <v>350000</v>
      </c>
      <c r="L15" s="52">
        <v>81000</v>
      </c>
      <c r="M15" s="52">
        <v>144000</v>
      </c>
      <c r="N15" s="52">
        <v>33000</v>
      </c>
      <c r="O15" s="84"/>
      <c r="P15" s="84"/>
      <c r="Q15" s="84"/>
      <c r="R15" s="84"/>
      <c r="S15" s="84"/>
      <c r="T15" s="84"/>
      <c r="V15" s="52">
        <v>1984210</v>
      </c>
      <c r="AA15" s="84"/>
      <c r="AB15" s="84"/>
      <c r="AH15" s="84">
        <v>45381</v>
      </c>
      <c r="AI15" s="84">
        <v>5177</v>
      </c>
      <c r="AJ15" s="84">
        <v>88427</v>
      </c>
      <c r="AK15" s="84">
        <v>87279</v>
      </c>
      <c r="AL15" s="84">
        <v>66406</v>
      </c>
      <c r="AM15" s="84">
        <v>9343</v>
      </c>
      <c r="AN15" s="84">
        <v>14167</v>
      </c>
      <c r="AO15" s="84">
        <v>12057</v>
      </c>
      <c r="AR15" s="52">
        <v>927095</v>
      </c>
      <c r="AS15" s="52">
        <v>2289500</v>
      </c>
      <c r="AU15" s="52">
        <v>-38647</v>
      </c>
      <c r="AW15" s="52">
        <v>256710</v>
      </c>
      <c r="AX15" s="52">
        <v>128700</v>
      </c>
      <c r="AY15" s="52">
        <v>55845</v>
      </c>
      <c r="AZ15" s="52">
        <v>1817200</v>
      </c>
      <c r="BA15" s="52">
        <v>493844</v>
      </c>
      <c r="BB15" s="52">
        <v>-177947</v>
      </c>
      <c r="BC15" s="52">
        <v>109291</v>
      </c>
      <c r="BD15" s="52">
        <v>-42072</v>
      </c>
      <c r="BE15" s="84">
        <v>41804</v>
      </c>
      <c r="BF15" s="18">
        <f>VLOOKUP($A15,[6]Data!$A$1:$P$15000,3,0)*$H$2</f>
        <v>164000</v>
      </c>
      <c r="BG15" s="18">
        <f>VLOOKUP($A15,[2]Data!$A$1:$AH$15000,34,0)</f>
        <v>639230</v>
      </c>
    </row>
    <row r="16" spans="1:62">
      <c r="A16" s="17">
        <v>36477</v>
      </c>
      <c r="B16" s="52">
        <v>484000</v>
      </c>
      <c r="C16" s="52">
        <v>709000</v>
      </c>
      <c r="D16" s="52">
        <v>720000</v>
      </c>
      <c r="E16" s="52">
        <v>112000</v>
      </c>
      <c r="F16" s="52">
        <v>280000</v>
      </c>
      <c r="G16" s="52">
        <v>258000</v>
      </c>
      <c r="H16" s="52">
        <v>1654000</v>
      </c>
      <c r="I16" s="52">
        <v>87000</v>
      </c>
      <c r="J16" s="52">
        <v>282000</v>
      </c>
      <c r="K16" s="83">
        <v>369000</v>
      </c>
      <c r="L16" s="52">
        <v>112000</v>
      </c>
      <c r="M16" s="52">
        <v>144000</v>
      </c>
      <c r="N16" s="52">
        <v>25000</v>
      </c>
      <c r="O16" s="84"/>
      <c r="P16" s="84"/>
      <c r="Q16" s="84"/>
      <c r="R16" s="84"/>
      <c r="S16" s="84"/>
      <c r="T16" s="84"/>
      <c r="V16" s="52">
        <v>1822418</v>
      </c>
      <c r="AA16" s="84"/>
      <c r="AB16" s="84"/>
      <c r="AH16" s="84">
        <v>49536</v>
      </c>
      <c r="AI16" s="84">
        <v>5648</v>
      </c>
      <c r="AJ16" s="84">
        <v>78767</v>
      </c>
      <c r="AK16" s="84">
        <v>77476</v>
      </c>
      <c r="AL16" s="84">
        <v>38837</v>
      </c>
      <c r="AM16" s="84">
        <v>9024</v>
      </c>
      <c r="AN16" s="84">
        <v>14651</v>
      </c>
      <c r="AO16" s="84">
        <v>21052</v>
      </c>
      <c r="AR16" s="52">
        <v>871660</v>
      </c>
      <c r="AS16" s="52">
        <v>1940900</v>
      </c>
      <c r="AU16" s="52">
        <v>-9764</v>
      </c>
      <c r="AW16" s="52">
        <v>239908</v>
      </c>
      <c r="AX16" s="52">
        <v>-8200</v>
      </c>
      <c r="AY16" s="52">
        <v>-79139</v>
      </c>
      <c r="AZ16" s="52">
        <v>1637200</v>
      </c>
      <c r="BA16" s="52">
        <v>499186</v>
      </c>
      <c r="BB16" s="52">
        <v>-349155</v>
      </c>
      <c r="BC16" s="52">
        <v>-22959</v>
      </c>
      <c r="BD16" s="52">
        <v>2418</v>
      </c>
      <c r="BE16" s="84">
        <v>51576</v>
      </c>
      <c r="BF16" s="18">
        <f>VLOOKUP($A16,[6]Data!$A$1:$P$15000,3,0)*$H$2</f>
        <v>137000</v>
      </c>
      <c r="BG16" s="18">
        <f>VLOOKUP($A16,[2]Data!$A$1:$AH$15000,34,0)</f>
        <v>737887</v>
      </c>
    </row>
    <row r="17" spans="1:59">
      <c r="A17" s="17">
        <v>36478</v>
      </c>
      <c r="B17" s="52">
        <v>464000</v>
      </c>
      <c r="C17" s="52">
        <v>718000</v>
      </c>
      <c r="D17" s="52">
        <v>703000</v>
      </c>
      <c r="E17" s="52">
        <v>111000</v>
      </c>
      <c r="F17" s="52">
        <v>255000</v>
      </c>
      <c r="G17" s="52">
        <v>300000</v>
      </c>
      <c r="H17" s="52">
        <v>1710000</v>
      </c>
      <c r="I17" s="52">
        <v>92000</v>
      </c>
      <c r="J17" s="52">
        <v>273000</v>
      </c>
      <c r="K17" s="83">
        <v>365000</v>
      </c>
      <c r="L17" s="52">
        <v>118000</v>
      </c>
      <c r="M17" s="52">
        <v>142000</v>
      </c>
      <c r="N17" s="52">
        <v>22000</v>
      </c>
      <c r="O17" s="84"/>
      <c r="P17" s="84"/>
      <c r="Q17" s="84"/>
      <c r="R17" s="84"/>
      <c r="S17" s="84"/>
      <c r="T17" s="84"/>
      <c r="V17" s="52">
        <v>1789845</v>
      </c>
      <c r="AA17" s="84"/>
      <c r="AB17" s="84"/>
      <c r="AH17" s="84">
        <v>52309</v>
      </c>
      <c r="AI17" s="84">
        <v>6135</v>
      </c>
      <c r="AJ17" s="84">
        <v>79374</v>
      </c>
      <c r="AK17" s="84">
        <v>79635</v>
      </c>
      <c r="AL17" s="84">
        <v>43341</v>
      </c>
      <c r="AM17" s="84">
        <v>9137</v>
      </c>
      <c r="AN17" s="84">
        <v>15132</v>
      </c>
      <c r="AO17" s="84">
        <v>21687</v>
      </c>
      <c r="AR17" s="52">
        <v>911195</v>
      </c>
      <c r="AS17" s="52">
        <v>1907100</v>
      </c>
      <c r="AU17" s="52">
        <v>34421</v>
      </c>
      <c r="AW17" s="52">
        <v>220092</v>
      </c>
      <c r="AX17" s="52">
        <v>-41400</v>
      </c>
      <c r="AY17" s="52">
        <v>-98996</v>
      </c>
      <c r="AZ17" s="52">
        <v>1662700</v>
      </c>
      <c r="BA17" s="52">
        <v>548328</v>
      </c>
      <c r="BB17" s="52">
        <v>-361092</v>
      </c>
      <c r="BC17" s="52">
        <v>-46291</v>
      </c>
      <c r="BD17" s="52">
        <v>14733</v>
      </c>
      <c r="BE17" s="84">
        <v>52285</v>
      </c>
      <c r="BF17" s="18">
        <f>VLOOKUP($A17,[6]Data!$A$1:$P$15000,3,0)*$H$2</f>
        <v>133000</v>
      </c>
      <c r="BG17" s="18">
        <f>VLOOKUP($A17,[2]Data!$A$1:$AH$15000,34,0)</f>
        <v>736657</v>
      </c>
    </row>
    <row r="18" spans="1:59">
      <c r="A18" s="17">
        <v>36479</v>
      </c>
      <c r="B18" s="52">
        <v>518000</v>
      </c>
      <c r="C18" s="52">
        <v>829000</v>
      </c>
      <c r="D18" s="52">
        <v>771000</v>
      </c>
      <c r="E18" s="52">
        <v>131000</v>
      </c>
      <c r="F18" s="52">
        <v>379000</v>
      </c>
      <c r="G18" s="52">
        <v>255000</v>
      </c>
      <c r="H18" s="52">
        <v>1751000</v>
      </c>
      <c r="I18" s="52">
        <v>103000</v>
      </c>
      <c r="J18" s="52">
        <v>244000</v>
      </c>
      <c r="K18" s="83">
        <v>347000</v>
      </c>
      <c r="L18" s="52">
        <v>115000</v>
      </c>
      <c r="M18" s="52">
        <v>139000</v>
      </c>
      <c r="N18" s="52">
        <v>22000</v>
      </c>
      <c r="O18" s="84"/>
      <c r="P18" s="84"/>
      <c r="Q18" s="84"/>
      <c r="R18" s="84"/>
      <c r="S18" s="84"/>
      <c r="T18" s="84"/>
      <c r="V18" s="52">
        <v>1860311</v>
      </c>
      <c r="AA18" s="84"/>
      <c r="AB18" s="84"/>
      <c r="AH18" s="84">
        <v>47952</v>
      </c>
      <c r="AI18" s="84">
        <v>5175</v>
      </c>
      <c r="AJ18" s="84">
        <v>79374</v>
      </c>
      <c r="AK18" s="84">
        <v>74321</v>
      </c>
      <c r="AL18" s="84">
        <v>39816</v>
      </c>
      <c r="AM18" s="84">
        <v>8552</v>
      </c>
      <c r="AN18" s="84">
        <v>14028</v>
      </c>
      <c r="AO18" s="84">
        <v>38699</v>
      </c>
      <c r="AR18" s="52">
        <v>915460</v>
      </c>
      <c r="AS18" s="52">
        <v>2080400</v>
      </c>
      <c r="AU18" s="52">
        <v>-37342</v>
      </c>
      <c r="AW18" s="52">
        <v>230732</v>
      </c>
      <c r="AX18" s="52">
        <v>-26400</v>
      </c>
      <c r="AY18" s="52">
        <v>-53957</v>
      </c>
      <c r="AZ18" s="52">
        <v>1777900</v>
      </c>
      <c r="BA18" s="52">
        <v>500840</v>
      </c>
      <c r="BB18" s="52">
        <v>-361627</v>
      </c>
      <c r="BC18" s="52">
        <v>-57897</v>
      </c>
      <c r="BD18" s="52">
        <v>24500</v>
      </c>
      <c r="BE18" s="84">
        <v>48098</v>
      </c>
      <c r="BF18" s="18">
        <f>VLOOKUP($A18,[6]Data!$A$1:$P$15000,3,0)*$H$2</f>
        <v>153000</v>
      </c>
      <c r="BG18" s="18">
        <f>VLOOKUP($A18,[2]Data!$A$1:$AH$15000,34,0)</f>
        <v>686200</v>
      </c>
    </row>
    <row r="19" spans="1:59">
      <c r="A19" s="17">
        <v>36480</v>
      </c>
      <c r="B19" s="52">
        <v>485000</v>
      </c>
      <c r="C19" s="52">
        <v>872000</v>
      </c>
      <c r="D19" s="52">
        <v>741000</v>
      </c>
      <c r="E19" s="52">
        <v>123000</v>
      </c>
      <c r="F19" s="52">
        <v>439000</v>
      </c>
      <c r="G19" s="52">
        <v>261000</v>
      </c>
      <c r="H19" s="52">
        <v>1824000</v>
      </c>
      <c r="I19" s="52">
        <v>132000</v>
      </c>
      <c r="J19" s="52">
        <v>339000</v>
      </c>
      <c r="K19" s="83">
        <v>471000</v>
      </c>
      <c r="L19" s="52">
        <v>132000</v>
      </c>
      <c r="M19" s="52">
        <v>136000</v>
      </c>
      <c r="N19" s="52">
        <v>27000</v>
      </c>
      <c r="O19" s="84"/>
      <c r="P19" s="84"/>
      <c r="Q19" s="84"/>
      <c r="R19" s="84"/>
      <c r="S19" s="84"/>
      <c r="T19" s="84"/>
      <c r="V19" s="52">
        <v>1946121</v>
      </c>
      <c r="AA19" s="84"/>
      <c r="AB19" s="84"/>
      <c r="AH19" s="84">
        <v>40121</v>
      </c>
      <c r="AI19" s="84">
        <v>11344</v>
      </c>
      <c r="AJ19" s="84">
        <v>79087</v>
      </c>
      <c r="AK19" s="84">
        <v>90384</v>
      </c>
      <c r="AL19" s="84">
        <v>49576</v>
      </c>
      <c r="AM19" s="84">
        <v>9164</v>
      </c>
      <c r="AN19" s="84">
        <v>18253</v>
      </c>
      <c r="AO19" s="84">
        <v>53101</v>
      </c>
      <c r="AR19" s="52">
        <v>1014179</v>
      </c>
      <c r="AS19" s="52">
        <v>2326800</v>
      </c>
      <c r="AU19" s="52">
        <v>-180723</v>
      </c>
      <c r="AW19" s="52">
        <v>244828</v>
      </c>
      <c r="AX19" s="52">
        <v>147600</v>
      </c>
      <c r="AY19" s="52">
        <v>144430</v>
      </c>
      <c r="AZ19" s="52">
        <v>1796400</v>
      </c>
      <c r="BA19" s="52">
        <v>540110</v>
      </c>
      <c r="BB19" s="52">
        <v>-180682</v>
      </c>
      <c r="BC19" s="52">
        <v>-35676</v>
      </c>
      <c r="BD19" s="52">
        <v>106456</v>
      </c>
      <c r="BE19" s="84">
        <v>49632</v>
      </c>
      <c r="BF19" s="18">
        <f>VLOOKUP($A19,[6]Data!$A$1:$P$15000,3,0)*$H$2</f>
        <v>150000</v>
      </c>
      <c r="BG19" s="18">
        <f>VLOOKUP($A19,[2]Data!$A$1:$AH$15000,34,0)</f>
        <v>637152</v>
      </c>
    </row>
    <row r="20" spans="1:59">
      <c r="A20" s="17">
        <v>36481</v>
      </c>
      <c r="B20" s="52">
        <v>517000</v>
      </c>
      <c r="C20" s="52">
        <v>874000</v>
      </c>
      <c r="D20" s="52">
        <v>688000</v>
      </c>
      <c r="E20" s="52">
        <v>122000</v>
      </c>
      <c r="F20" s="52">
        <v>427000</v>
      </c>
      <c r="G20" s="52">
        <v>254000</v>
      </c>
      <c r="H20" s="52">
        <v>1807000</v>
      </c>
      <c r="I20" s="52">
        <v>200000</v>
      </c>
      <c r="J20" s="52">
        <v>352000</v>
      </c>
      <c r="K20" s="83">
        <v>552000</v>
      </c>
      <c r="L20" s="52">
        <v>122000</v>
      </c>
      <c r="M20" s="52">
        <v>127000</v>
      </c>
      <c r="N20" s="52">
        <v>22000</v>
      </c>
      <c r="O20" s="84"/>
      <c r="P20" s="84"/>
      <c r="Q20" s="84"/>
      <c r="R20" s="84"/>
      <c r="S20" s="84"/>
      <c r="T20" s="84"/>
      <c r="V20" s="52">
        <v>1947638</v>
      </c>
      <c r="AA20" s="84"/>
      <c r="AB20" s="84"/>
      <c r="AH20" s="84">
        <v>32416</v>
      </c>
      <c r="AI20" s="84">
        <v>11134</v>
      </c>
      <c r="AJ20" s="84">
        <v>79177</v>
      </c>
      <c r="AK20" s="84">
        <v>79446</v>
      </c>
      <c r="AL20" s="84">
        <v>52331</v>
      </c>
      <c r="AM20" s="84">
        <v>9358</v>
      </c>
      <c r="AN20" s="84">
        <v>22369</v>
      </c>
      <c r="AO20" s="84">
        <v>36985</v>
      </c>
      <c r="AR20" s="52">
        <v>1025070</v>
      </c>
      <c r="AS20" s="52">
        <v>2326000</v>
      </c>
      <c r="AU20" s="52">
        <v>-88399</v>
      </c>
      <c r="AW20" s="52">
        <v>244590</v>
      </c>
      <c r="AX20" s="52">
        <v>114300</v>
      </c>
      <c r="AY20" s="52">
        <v>94851</v>
      </c>
      <c r="AZ20" s="52">
        <v>1808100</v>
      </c>
      <c r="BA20" s="52">
        <v>533900</v>
      </c>
      <c r="BB20" s="52">
        <v>-328772</v>
      </c>
      <c r="BC20" s="52">
        <v>-107092</v>
      </c>
      <c r="BD20" s="52">
        <v>15886</v>
      </c>
      <c r="BE20" s="84">
        <v>44662</v>
      </c>
      <c r="BF20" s="18">
        <f>VLOOKUP($A20,[6]Data!$A$1:$P$15000,3,0)*$H$2</f>
        <v>144000</v>
      </c>
      <c r="BG20" s="18">
        <f>VLOOKUP($A20,[2]Data!$A$1:$AH$15000,34,0)</f>
        <v>678866</v>
      </c>
    </row>
    <row r="21" spans="1:59">
      <c r="A21" s="17">
        <v>36482</v>
      </c>
      <c r="B21" s="52">
        <v>528000</v>
      </c>
      <c r="C21" s="52">
        <v>920000</v>
      </c>
      <c r="D21" s="52">
        <v>704000</v>
      </c>
      <c r="E21" s="52">
        <v>126000</v>
      </c>
      <c r="F21" s="52">
        <v>408000</v>
      </c>
      <c r="G21" s="52">
        <v>263000</v>
      </c>
      <c r="H21" s="52">
        <v>1856000</v>
      </c>
      <c r="I21" s="52">
        <v>195000</v>
      </c>
      <c r="J21" s="52">
        <v>341000</v>
      </c>
      <c r="K21" s="83">
        <v>536000</v>
      </c>
      <c r="L21" s="52">
        <v>123000</v>
      </c>
      <c r="M21" s="52">
        <v>127000</v>
      </c>
      <c r="N21" s="52">
        <v>27000</v>
      </c>
      <c r="O21" s="84"/>
      <c r="P21" s="84"/>
      <c r="Q21" s="84"/>
      <c r="R21" s="84"/>
      <c r="S21" s="84"/>
      <c r="T21" s="84"/>
      <c r="V21" s="52">
        <v>1955335</v>
      </c>
      <c r="AA21" s="84"/>
      <c r="AB21" s="84"/>
      <c r="AH21" s="84">
        <v>18975</v>
      </c>
      <c r="AI21" s="84">
        <v>9421</v>
      </c>
      <c r="AJ21" s="84">
        <v>77075</v>
      </c>
      <c r="AK21" s="84">
        <v>81999</v>
      </c>
      <c r="AL21" s="84">
        <v>43474</v>
      </c>
      <c r="AM21" s="84">
        <v>9949</v>
      </c>
      <c r="AN21" s="84">
        <v>22029</v>
      </c>
      <c r="AO21" s="84">
        <v>30604</v>
      </c>
      <c r="AR21" s="52">
        <v>1048132</v>
      </c>
      <c r="AS21" s="52">
        <v>2365600</v>
      </c>
      <c r="AU21" s="52">
        <v>-88948</v>
      </c>
      <c r="AW21" s="52">
        <v>288853</v>
      </c>
      <c r="AX21" s="52">
        <v>145800</v>
      </c>
      <c r="AY21" s="52">
        <v>74707</v>
      </c>
      <c r="AZ21" s="52">
        <v>1800900</v>
      </c>
      <c r="BA21" s="52">
        <v>543778</v>
      </c>
      <c r="BB21" s="52">
        <v>-352904</v>
      </c>
      <c r="BC21" s="52">
        <v>-99246</v>
      </c>
      <c r="BD21" s="52">
        <v>-43849</v>
      </c>
      <c r="BE21" s="84">
        <v>49224</v>
      </c>
      <c r="BF21" s="18">
        <f>VLOOKUP($A21,[6]Data!$A$1:$P$15000,3,0)*$H$2</f>
        <v>153000</v>
      </c>
      <c r="BG21" s="18">
        <f>VLOOKUP($A21,[2]Data!$A$1:$AH$15000,34,0)</f>
        <v>697142</v>
      </c>
    </row>
    <row r="22" spans="1:59">
      <c r="A22" s="17">
        <v>36483</v>
      </c>
      <c r="B22" s="52">
        <v>525000</v>
      </c>
      <c r="C22" s="52">
        <v>923000</v>
      </c>
      <c r="D22" s="52">
        <v>705000</v>
      </c>
      <c r="E22" s="52">
        <v>136000</v>
      </c>
      <c r="F22" s="52">
        <v>341000</v>
      </c>
      <c r="G22" s="52">
        <v>274000</v>
      </c>
      <c r="H22" s="52">
        <v>1872000</v>
      </c>
      <c r="I22" s="52">
        <v>201000</v>
      </c>
      <c r="J22" s="52">
        <v>352000</v>
      </c>
      <c r="K22" s="83">
        <v>553000</v>
      </c>
      <c r="L22" s="52">
        <v>138000</v>
      </c>
      <c r="M22" s="52">
        <v>143000</v>
      </c>
      <c r="N22" s="52">
        <v>22000</v>
      </c>
      <c r="O22" s="84"/>
      <c r="P22" s="84"/>
      <c r="Q22" s="84"/>
      <c r="R22" s="84"/>
      <c r="S22" s="84"/>
      <c r="T22" s="84"/>
      <c r="V22" s="52">
        <v>1954999</v>
      </c>
      <c r="AA22" s="84"/>
      <c r="AB22" s="84"/>
      <c r="AH22" s="84">
        <v>27221</v>
      </c>
      <c r="AI22" s="84">
        <v>10855</v>
      </c>
      <c r="AJ22" s="84">
        <v>87643</v>
      </c>
      <c r="AK22" s="84">
        <v>86288</v>
      </c>
      <c r="AL22" s="84">
        <v>45068</v>
      </c>
      <c r="AM22" s="84">
        <v>9365</v>
      </c>
      <c r="AN22" s="84">
        <v>18172</v>
      </c>
      <c r="AO22" s="84">
        <v>34434</v>
      </c>
      <c r="AR22" s="52">
        <v>1009488</v>
      </c>
      <c r="AS22" s="52">
        <v>2381100</v>
      </c>
      <c r="AU22" s="52">
        <v>-70966</v>
      </c>
      <c r="AW22" s="52">
        <v>299616</v>
      </c>
      <c r="AX22" s="52">
        <v>208400</v>
      </c>
      <c r="AY22" s="52">
        <v>67937</v>
      </c>
      <c r="AZ22" s="52">
        <v>1786500</v>
      </c>
      <c r="BA22" s="52">
        <v>533744</v>
      </c>
      <c r="BB22" s="52">
        <v>-292376</v>
      </c>
      <c r="BC22" s="52">
        <v>-23908</v>
      </c>
      <c r="BD22" s="52">
        <v>-11017</v>
      </c>
      <c r="BE22" s="84">
        <v>44563</v>
      </c>
      <c r="BF22" s="18">
        <f>VLOOKUP($A22,[6]Data!$A$1:$P$15000,3,0)*$H$2</f>
        <v>158000</v>
      </c>
      <c r="BG22" s="18">
        <f>VLOOKUP($A22,[2]Data!$A$1:$AH$15000,34,0)</f>
        <v>604041</v>
      </c>
    </row>
    <row r="23" spans="1:59">
      <c r="A23" s="17">
        <v>36484</v>
      </c>
      <c r="B23" s="52">
        <v>491000</v>
      </c>
      <c r="C23" s="52">
        <v>994000</v>
      </c>
      <c r="D23" s="52">
        <v>716000</v>
      </c>
      <c r="E23" s="52">
        <v>132000</v>
      </c>
      <c r="F23" s="52">
        <v>320000</v>
      </c>
      <c r="G23" s="52">
        <v>274000</v>
      </c>
      <c r="H23" s="52">
        <v>1748000</v>
      </c>
      <c r="I23" s="52">
        <v>200000</v>
      </c>
      <c r="J23" s="52">
        <v>374000</v>
      </c>
      <c r="K23" s="83">
        <v>574000</v>
      </c>
      <c r="L23" s="52">
        <v>174000</v>
      </c>
      <c r="M23" s="52">
        <v>144000</v>
      </c>
      <c r="N23" s="52">
        <v>19000</v>
      </c>
      <c r="O23" s="84"/>
      <c r="P23" s="84"/>
      <c r="Q23" s="84"/>
      <c r="R23" s="84"/>
      <c r="S23" s="84"/>
      <c r="T23" s="84"/>
      <c r="V23" s="52">
        <v>1952472</v>
      </c>
      <c r="AA23" s="84"/>
      <c r="AB23" s="84"/>
      <c r="AH23" s="84">
        <v>46720</v>
      </c>
      <c r="AI23" s="84">
        <v>10849</v>
      </c>
      <c r="AJ23" s="84">
        <v>108328</v>
      </c>
      <c r="AK23" s="84">
        <v>106490</v>
      </c>
      <c r="AL23" s="84">
        <v>59342</v>
      </c>
      <c r="AM23" s="84">
        <v>9522</v>
      </c>
      <c r="AN23" s="84">
        <v>17864</v>
      </c>
      <c r="AO23" s="84">
        <v>7727</v>
      </c>
      <c r="AR23" s="52">
        <v>989845</v>
      </c>
      <c r="AS23" s="52">
        <v>2421800</v>
      </c>
      <c r="AU23" s="52">
        <v>1670</v>
      </c>
      <c r="AW23" s="52">
        <v>286870</v>
      </c>
      <c r="AX23" s="52">
        <v>216600</v>
      </c>
      <c r="AY23" s="52">
        <v>36611</v>
      </c>
      <c r="AZ23" s="52">
        <v>1752800</v>
      </c>
      <c r="BA23" s="52">
        <v>486040</v>
      </c>
      <c r="BB23" s="52">
        <v>-375559</v>
      </c>
      <c r="BC23" s="52">
        <v>-4674</v>
      </c>
      <c r="BD23" s="52">
        <v>-119002</v>
      </c>
      <c r="BE23" s="84">
        <v>44452</v>
      </c>
      <c r="BF23" s="18">
        <f>VLOOKUP($A23,[6]Data!$A$1:$P$15000,3,0)*$H$2</f>
        <v>151000</v>
      </c>
      <c r="BG23" s="18">
        <f>VLOOKUP($A23,[2]Data!$A$1:$AH$15000,34,0)</f>
        <v>594993</v>
      </c>
    </row>
    <row r="24" spans="1:59">
      <c r="A24" s="17">
        <v>36485</v>
      </c>
      <c r="B24" s="52">
        <v>500000</v>
      </c>
      <c r="C24" s="52">
        <v>972000</v>
      </c>
      <c r="D24" s="52">
        <v>719000</v>
      </c>
      <c r="E24" s="52">
        <v>131000</v>
      </c>
      <c r="F24" s="52">
        <v>319000</v>
      </c>
      <c r="G24" s="52">
        <v>274000</v>
      </c>
      <c r="H24" s="52">
        <v>1791000</v>
      </c>
      <c r="I24" s="52">
        <v>195000</v>
      </c>
      <c r="J24" s="52">
        <v>341000</v>
      </c>
      <c r="K24" s="83">
        <v>536000</v>
      </c>
      <c r="L24" s="52">
        <v>167000</v>
      </c>
      <c r="M24" s="52">
        <v>138000</v>
      </c>
      <c r="N24" s="52">
        <v>22000</v>
      </c>
      <c r="O24" s="84"/>
      <c r="P24" s="84"/>
      <c r="Q24" s="84"/>
      <c r="R24" s="84"/>
      <c r="S24" s="84"/>
      <c r="T24" s="84"/>
      <c r="V24" s="52">
        <v>1949388</v>
      </c>
      <c r="AA24" s="84"/>
      <c r="AB24" s="84"/>
      <c r="AH24" s="84">
        <v>45647</v>
      </c>
      <c r="AI24" s="84">
        <v>10855</v>
      </c>
      <c r="AJ24" s="84">
        <v>111011</v>
      </c>
      <c r="AK24" s="84">
        <v>104863</v>
      </c>
      <c r="AL24" s="84">
        <v>59533</v>
      </c>
      <c r="AM24" s="84">
        <v>9915</v>
      </c>
      <c r="AN24" s="84">
        <v>17398</v>
      </c>
      <c r="AO24" s="84">
        <v>15934</v>
      </c>
      <c r="AR24" s="52">
        <v>962290</v>
      </c>
      <c r="AS24" s="52">
        <v>2445300</v>
      </c>
      <c r="AU24" s="52">
        <v>-54228</v>
      </c>
      <c r="AW24" s="52">
        <v>296638</v>
      </c>
      <c r="AX24" s="52">
        <v>228300</v>
      </c>
      <c r="AY24" s="52">
        <v>21381</v>
      </c>
      <c r="AZ24" s="52">
        <v>1777100</v>
      </c>
      <c r="BA24" s="52">
        <v>411112</v>
      </c>
      <c r="BB24" s="52">
        <v>-437449</v>
      </c>
      <c r="BC24" s="52">
        <v>-66088</v>
      </c>
      <c r="BD24" s="52">
        <v>-169032</v>
      </c>
      <c r="BE24" s="84">
        <v>44563</v>
      </c>
      <c r="BF24" s="18">
        <f>VLOOKUP($A24,[6]Data!$A$1:$P$15000,3,0)*$H$2</f>
        <v>153000</v>
      </c>
      <c r="BG24" s="18">
        <f>VLOOKUP($A24,[2]Data!$A$1:$AH$15000,34,0)</f>
        <v>615922</v>
      </c>
    </row>
    <row r="25" spans="1:59">
      <c r="A25" s="17">
        <v>36486</v>
      </c>
      <c r="B25" s="52">
        <v>487000</v>
      </c>
      <c r="C25" s="52">
        <v>964000</v>
      </c>
      <c r="D25" s="52">
        <v>723000</v>
      </c>
      <c r="E25" s="52">
        <v>103000</v>
      </c>
      <c r="F25" s="52">
        <v>301000</v>
      </c>
      <c r="G25" s="52">
        <v>266000</v>
      </c>
      <c r="H25" s="52">
        <v>1793000</v>
      </c>
      <c r="I25" s="52">
        <v>199000</v>
      </c>
      <c r="J25" s="52">
        <v>342000</v>
      </c>
      <c r="K25" s="83">
        <v>541000</v>
      </c>
      <c r="L25" s="52">
        <v>149000</v>
      </c>
      <c r="M25" s="52">
        <v>132000</v>
      </c>
      <c r="N25" s="52">
        <v>22000</v>
      </c>
      <c r="O25" s="84"/>
      <c r="P25" s="84"/>
      <c r="Q25" s="84"/>
      <c r="R25" s="84"/>
      <c r="S25" s="84"/>
      <c r="T25" s="84"/>
      <c r="V25" s="52">
        <v>1966120</v>
      </c>
      <c r="AA25" s="84"/>
      <c r="AB25" s="84"/>
      <c r="AH25" s="84">
        <v>64704</v>
      </c>
      <c r="AI25" s="84">
        <v>10811</v>
      </c>
      <c r="AJ25" s="84">
        <v>127167</v>
      </c>
      <c r="AK25" s="84">
        <v>122504</v>
      </c>
      <c r="AL25" s="84">
        <v>66719</v>
      </c>
      <c r="AM25" s="84">
        <v>10724</v>
      </c>
      <c r="AN25" s="84">
        <v>16967</v>
      </c>
      <c r="AO25" s="84">
        <v>54442</v>
      </c>
      <c r="AR25" s="52">
        <v>932482</v>
      </c>
      <c r="AS25" s="52">
        <v>2451100</v>
      </c>
      <c r="AU25" s="52">
        <v>-158486</v>
      </c>
      <c r="AW25" s="52">
        <v>296639</v>
      </c>
      <c r="AX25" s="52">
        <v>227300</v>
      </c>
      <c r="AY25" s="52">
        <v>51754</v>
      </c>
      <c r="AZ25" s="52">
        <v>1770100</v>
      </c>
      <c r="BA25" s="52">
        <v>375876</v>
      </c>
      <c r="BB25" s="52">
        <v>-450273</v>
      </c>
      <c r="BC25" s="52">
        <v>-104380</v>
      </c>
      <c r="BD25" s="52">
        <v>-167586</v>
      </c>
      <c r="BE25" s="84">
        <v>44180</v>
      </c>
      <c r="BF25" s="18">
        <f>VLOOKUP($A25,[6]Data!$A$1:$P$15000,3,0)*$H$2</f>
        <v>148000</v>
      </c>
      <c r="BG25" s="18">
        <f>VLOOKUP($A25,[2]Data!$A$1:$AH$15000,34,0)</f>
        <v>590808</v>
      </c>
    </row>
    <row r="26" spans="1:59">
      <c r="A26" s="17">
        <v>36487</v>
      </c>
      <c r="B26" s="52">
        <v>521000</v>
      </c>
      <c r="C26" s="52">
        <v>989000</v>
      </c>
      <c r="D26" s="52">
        <v>730000</v>
      </c>
      <c r="E26" s="52">
        <v>149000</v>
      </c>
      <c r="F26" s="52">
        <v>311000</v>
      </c>
      <c r="G26" s="52">
        <v>361000</v>
      </c>
      <c r="H26" s="52">
        <v>1797000</v>
      </c>
      <c r="I26" s="52">
        <v>188000</v>
      </c>
      <c r="J26" s="52">
        <v>475000</v>
      </c>
      <c r="K26" s="83">
        <v>663000</v>
      </c>
      <c r="L26" s="52">
        <v>135000</v>
      </c>
      <c r="M26" s="52">
        <v>145000</v>
      </c>
      <c r="N26" s="52">
        <v>22000</v>
      </c>
      <c r="O26" s="84"/>
      <c r="P26" s="84"/>
      <c r="Q26" s="84"/>
      <c r="R26" s="84"/>
      <c r="S26" s="84"/>
      <c r="T26" s="84"/>
      <c r="V26" s="52">
        <v>2021079</v>
      </c>
      <c r="AA26" s="84"/>
      <c r="AB26" s="84"/>
      <c r="AH26" s="84">
        <v>76708</v>
      </c>
      <c r="AI26" s="84">
        <v>10855</v>
      </c>
      <c r="AJ26" s="84">
        <v>141885</v>
      </c>
      <c r="AK26" s="84">
        <v>172831</v>
      </c>
      <c r="AL26" s="84">
        <v>89600</v>
      </c>
      <c r="AM26" s="84">
        <v>15674</v>
      </c>
      <c r="AN26" s="84">
        <v>19821</v>
      </c>
      <c r="AO26" s="84">
        <v>70730</v>
      </c>
      <c r="AR26" s="52">
        <v>1005104</v>
      </c>
      <c r="AS26" s="52">
        <v>2475600</v>
      </c>
      <c r="AU26" s="52">
        <v>-68534</v>
      </c>
      <c r="AW26" s="52">
        <v>314246</v>
      </c>
      <c r="AX26" s="52">
        <v>272000</v>
      </c>
      <c r="AY26" s="52">
        <v>164868</v>
      </c>
      <c r="AZ26" s="52">
        <v>1760900</v>
      </c>
      <c r="BA26" s="52">
        <v>477078</v>
      </c>
      <c r="BB26" s="52">
        <v>-375113</v>
      </c>
      <c r="BC26" s="52">
        <v>-57557</v>
      </c>
      <c r="BD26" s="52">
        <v>-138716</v>
      </c>
      <c r="BE26" s="84">
        <v>46452</v>
      </c>
      <c r="BF26" s="18">
        <f>VLOOKUP($A26,[6]Data!$A$1:$P$15000,3,0)*$H$2</f>
        <v>131000</v>
      </c>
      <c r="BG26" s="18">
        <f>VLOOKUP($A26,[2]Data!$A$1:$AH$15000,34,0)</f>
        <v>578796</v>
      </c>
    </row>
    <row r="27" spans="1:59">
      <c r="A27" s="17">
        <v>36488</v>
      </c>
      <c r="B27" s="52">
        <v>468000</v>
      </c>
      <c r="C27" s="52">
        <v>1063000</v>
      </c>
      <c r="D27" s="52">
        <v>719000</v>
      </c>
      <c r="E27" s="52">
        <v>78000</v>
      </c>
      <c r="F27" s="52">
        <v>232000</v>
      </c>
      <c r="G27" s="52">
        <v>262000</v>
      </c>
      <c r="H27" s="52">
        <v>1789000</v>
      </c>
      <c r="I27" s="52">
        <v>188000</v>
      </c>
      <c r="J27" s="52">
        <v>476000</v>
      </c>
      <c r="K27" s="83">
        <v>664000</v>
      </c>
      <c r="L27" s="52">
        <v>146000</v>
      </c>
      <c r="M27" s="52">
        <v>145000</v>
      </c>
      <c r="N27" s="52">
        <v>45000</v>
      </c>
      <c r="O27" s="84"/>
      <c r="P27" s="84"/>
      <c r="Q27" s="84"/>
      <c r="R27" s="84"/>
      <c r="S27" s="84"/>
      <c r="T27" s="84"/>
      <c r="V27" s="52">
        <v>2085029</v>
      </c>
      <c r="AA27" s="84"/>
      <c r="AB27" s="84"/>
      <c r="AH27" s="84">
        <v>100672</v>
      </c>
      <c r="AI27" s="84">
        <v>10855</v>
      </c>
      <c r="AJ27" s="84">
        <v>179867</v>
      </c>
      <c r="AK27" s="84">
        <v>166977</v>
      </c>
      <c r="AL27" s="84">
        <v>98337</v>
      </c>
      <c r="AM27" s="84">
        <v>18679</v>
      </c>
      <c r="AN27" s="84">
        <v>20615</v>
      </c>
      <c r="AO27" s="84">
        <v>67259</v>
      </c>
      <c r="AR27" s="52">
        <v>953064</v>
      </c>
      <c r="AS27" s="52">
        <v>2511900</v>
      </c>
      <c r="AU27" s="52">
        <v>-21900</v>
      </c>
      <c r="AW27" s="52">
        <v>317722</v>
      </c>
      <c r="AX27" s="52">
        <v>293400</v>
      </c>
      <c r="AY27" s="52">
        <v>141586</v>
      </c>
      <c r="AZ27" s="52">
        <v>1762500</v>
      </c>
      <c r="BA27" s="52">
        <v>469634</v>
      </c>
      <c r="BB27" s="52">
        <v>-357948</v>
      </c>
      <c r="BC27" s="52">
        <v>-45647</v>
      </c>
      <c r="BD27" s="52">
        <v>-161420</v>
      </c>
      <c r="BE27" s="84">
        <v>48130</v>
      </c>
      <c r="BF27" s="18">
        <f>VLOOKUP($A27,[6]Data!$A$1:$P$15000,3,0)*$H$2</f>
        <v>134000</v>
      </c>
      <c r="BG27" s="18">
        <f>VLOOKUP($A27,[2]Data!$A$1:$AH$15000,34,0)</f>
        <v>671163</v>
      </c>
    </row>
    <row r="28" spans="1:59">
      <c r="A28" s="17">
        <v>36489</v>
      </c>
      <c r="B28" s="52">
        <v>534000</v>
      </c>
      <c r="C28" s="52">
        <v>1015000</v>
      </c>
      <c r="D28" s="52">
        <v>713000</v>
      </c>
      <c r="E28" s="52">
        <v>84000</v>
      </c>
      <c r="F28" s="52">
        <v>263000</v>
      </c>
      <c r="G28" s="52">
        <v>259000</v>
      </c>
      <c r="H28" s="52" t="s">
        <v>244</v>
      </c>
      <c r="I28" s="52" t="s">
        <v>244</v>
      </c>
      <c r="J28" s="52" t="s">
        <v>244</v>
      </c>
      <c r="K28" s="52" t="s">
        <v>244</v>
      </c>
      <c r="L28" s="52" t="s">
        <v>244</v>
      </c>
      <c r="M28" s="52" t="s">
        <v>244</v>
      </c>
      <c r="N28" s="52" t="s">
        <v>244</v>
      </c>
      <c r="O28" s="84"/>
      <c r="P28" s="84"/>
      <c r="Q28" s="84"/>
      <c r="R28" s="84"/>
      <c r="S28" s="84"/>
      <c r="T28" s="84"/>
      <c r="V28" s="52">
        <v>1940998</v>
      </c>
      <c r="AA28" s="84"/>
      <c r="AB28" s="84"/>
      <c r="AH28" s="84">
        <v>17882</v>
      </c>
      <c r="AI28" s="84">
        <v>12271</v>
      </c>
      <c r="AJ28" s="84">
        <v>142325</v>
      </c>
      <c r="AK28" s="84">
        <v>92092</v>
      </c>
      <c r="AL28" s="84">
        <v>77249</v>
      </c>
      <c r="AM28" s="84">
        <v>10855</v>
      </c>
      <c r="AN28" s="84">
        <v>22603</v>
      </c>
      <c r="AO28" s="84">
        <v>9020</v>
      </c>
      <c r="AR28" s="52">
        <v>893401</v>
      </c>
      <c r="AS28" s="52">
        <v>2468200</v>
      </c>
      <c r="AU28" s="52">
        <v>83771</v>
      </c>
      <c r="AW28" s="52">
        <v>332860</v>
      </c>
      <c r="AX28" s="52">
        <v>282000</v>
      </c>
      <c r="AY28" s="52">
        <v>30236</v>
      </c>
      <c r="AZ28" s="52">
        <v>1744700</v>
      </c>
      <c r="BA28" s="52">
        <v>405812</v>
      </c>
      <c r="BB28" s="52">
        <v>-357325</v>
      </c>
      <c r="BC28" s="52">
        <v>-62137</v>
      </c>
      <c r="BD28" s="52">
        <v>-223557</v>
      </c>
      <c r="BE28" s="84">
        <v>49252</v>
      </c>
      <c r="BF28" s="18" t="e">
        <f>VLOOKUP($A28,[6]Data!$A$1:$P$15000,3,0)*$H$2</f>
        <v>#VALUE!</v>
      </c>
      <c r="BG28" s="18">
        <f>VLOOKUP($A28,[2]Data!$A$1:$AH$15000,34,0)</f>
        <v>678180</v>
      </c>
    </row>
    <row r="29" spans="1:59">
      <c r="A29" s="17">
        <v>36490</v>
      </c>
      <c r="B29" s="52">
        <v>537000</v>
      </c>
      <c r="C29" s="52">
        <v>1012000</v>
      </c>
      <c r="D29" s="52">
        <v>711000</v>
      </c>
      <c r="E29" s="52">
        <v>79000</v>
      </c>
      <c r="F29" s="52">
        <v>273000</v>
      </c>
      <c r="G29" s="52">
        <v>236000</v>
      </c>
      <c r="H29" s="52">
        <v>1764000</v>
      </c>
      <c r="I29" s="52">
        <v>209000</v>
      </c>
      <c r="J29" s="52">
        <v>316000</v>
      </c>
      <c r="K29" s="83">
        <v>525000</v>
      </c>
      <c r="L29" s="52">
        <v>115000</v>
      </c>
      <c r="M29" s="52">
        <v>136000</v>
      </c>
      <c r="N29" s="52">
        <v>22000</v>
      </c>
      <c r="O29" s="84"/>
      <c r="P29" s="84"/>
      <c r="Q29" s="84"/>
      <c r="R29" s="84"/>
      <c r="S29" s="84"/>
      <c r="T29" s="84"/>
      <c r="V29" s="52">
        <v>1936986</v>
      </c>
      <c r="AA29" s="84"/>
      <c r="AB29" s="84"/>
      <c r="AH29" s="84">
        <v>27911</v>
      </c>
      <c r="AI29" s="84">
        <v>12271</v>
      </c>
      <c r="AJ29" s="84">
        <v>142450</v>
      </c>
      <c r="AK29" s="84">
        <v>83597</v>
      </c>
      <c r="AL29" s="84">
        <v>67467</v>
      </c>
      <c r="AM29" s="84">
        <v>10560</v>
      </c>
      <c r="AN29" s="84">
        <v>11935</v>
      </c>
      <c r="AO29" s="84">
        <v>9282</v>
      </c>
      <c r="AR29" s="52">
        <v>861665</v>
      </c>
      <c r="AS29" s="52">
        <v>2446500</v>
      </c>
      <c r="AU29" s="52">
        <v>51795</v>
      </c>
      <c r="AW29" s="52">
        <v>335202</v>
      </c>
      <c r="AX29" s="52">
        <v>260000</v>
      </c>
      <c r="AY29" s="52">
        <v>11140</v>
      </c>
      <c r="AZ29" s="52">
        <v>1740500</v>
      </c>
      <c r="BA29" s="52">
        <v>331080</v>
      </c>
      <c r="BB29" s="52">
        <v>-398355</v>
      </c>
      <c r="BC29" s="52">
        <v>-113384</v>
      </c>
      <c r="BD29" s="52">
        <v>-219452</v>
      </c>
      <c r="BE29" s="84">
        <v>49353</v>
      </c>
      <c r="BF29" s="18">
        <f>VLOOKUP($A29,[6]Data!$A$1:$P$15000,3,0)*$H$2</f>
        <v>101000</v>
      </c>
      <c r="BG29" s="18">
        <f>VLOOKUP($A29,[2]Data!$A$1:$AH$15000,34,0)</f>
        <v>683662</v>
      </c>
    </row>
    <row r="30" spans="1:59">
      <c r="A30" s="17">
        <v>36491</v>
      </c>
      <c r="B30" s="52">
        <v>540000</v>
      </c>
      <c r="C30" s="52">
        <v>993000</v>
      </c>
      <c r="D30" s="52">
        <v>700000</v>
      </c>
      <c r="E30" s="52">
        <v>78000</v>
      </c>
      <c r="F30" s="52">
        <v>274000</v>
      </c>
      <c r="G30" s="52">
        <v>268000</v>
      </c>
      <c r="H30" s="52">
        <v>1721000</v>
      </c>
      <c r="I30" s="52">
        <v>201000</v>
      </c>
      <c r="J30" s="52">
        <v>309000</v>
      </c>
      <c r="K30" s="83">
        <v>510000</v>
      </c>
      <c r="L30" s="52">
        <v>116000</v>
      </c>
      <c r="M30" s="52">
        <v>134000</v>
      </c>
      <c r="N30" s="52">
        <v>18000</v>
      </c>
      <c r="O30" s="84"/>
      <c r="P30" s="84"/>
      <c r="Q30" s="84"/>
      <c r="R30" s="84"/>
      <c r="S30" s="84"/>
      <c r="T30" s="84"/>
      <c r="V30" s="52">
        <v>1936748</v>
      </c>
      <c r="AA30" s="84"/>
      <c r="AB30" s="84"/>
      <c r="AH30" s="84">
        <v>27897</v>
      </c>
      <c r="AI30" s="84">
        <v>12271</v>
      </c>
      <c r="AJ30" s="84">
        <v>133387</v>
      </c>
      <c r="AK30" s="84">
        <v>88354</v>
      </c>
      <c r="AL30" s="84">
        <v>64949</v>
      </c>
      <c r="AM30" s="84">
        <v>10386</v>
      </c>
      <c r="AN30" s="84">
        <v>12112</v>
      </c>
      <c r="AO30" s="84">
        <v>9355</v>
      </c>
      <c r="AR30" s="52">
        <v>893091</v>
      </c>
      <c r="AS30" s="52">
        <v>2419200</v>
      </c>
      <c r="AU30" s="52">
        <v>1000</v>
      </c>
      <c r="AW30" s="52">
        <v>330742</v>
      </c>
      <c r="AX30" s="52">
        <v>256000</v>
      </c>
      <c r="AY30" s="52">
        <v>-1970</v>
      </c>
      <c r="AZ30" s="52">
        <v>1708400</v>
      </c>
      <c r="BA30" s="52">
        <v>389805</v>
      </c>
      <c r="BB30" s="52">
        <v>-368486</v>
      </c>
      <c r="BC30" s="52">
        <v>-74373</v>
      </c>
      <c r="BD30" s="52">
        <v>-186939</v>
      </c>
      <c r="BE30" s="84">
        <v>49587</v>
      </c>
      <c r="BF30" s="18">
        <f>VLOOKUP($A30,[6]Data!$A$1:$P$15000,3,0)*$H$2</f>
        <v>96000</v>
      </c>
      <c r="BG30" s="18">
        <f>VLOOKUP($A30,[2]Data!$A$1:$AH$15000,34,0)</f>
        <v>683123</v>
      </c>
    </row>
    <row r="31" spans="1:59">
      <c r="A31" s="17">
        <v>36492</v>
      </c>
      <c r="B31" s="52">
        <v>531000</v>
      </c>
      <c r="C31" s="52">
        <v>972000</v>
      </c>
      <c r="D31" s="52">
        <v>703000</v>
      </c>
      <c r="E31" s="52">
        <v>74000</v>
      </c>
      <c r="F31" s="52">
        <v>287000</v>
      </c>
      <c r="G31" s="52">
        <v>269000</v>
      </c>
      <c r="H31" s="52">
        <v>1729000</v>
      </c>
      <c r="I31" s="52">
        <v>201000</v>
      </c>
      <c r="J31" s="52">
        <v>316000</v>
      </c>
      <c r="K31" s="83">
        <v>517000</v>
      </c>
      <c r="L31" s="52">
        <v>119000</v>
      </c>
      <c r="M31" s="52">
        <v>135000</v>
      </c>
      <c r="N31" s="52">
        <v>22000</v>
      </c>
      <c r="O31" s="84"/>
      <c r="P31" s="84"/>
      <c r="Q31" s="84"/>
      <c r="R31" s="84"/>
      <c r="S31" s="84"/>
      <c r="T31" s="84"/>
      <c r="V31" s="52">
        <v>1951366</v>
      </c>
      <c r="AA31" s="84"/>
      <c r="AB31" s="84"/>
      <c r="AH31" s="84">
        <v>27670</v>
      </c>
      <c r="AI31" s="84">
        <v>12271</v>
      </c>
      <c r="AJ31" s="84">
        <v>133407</v>
      </c>
      <c r="AK31" s="84">
        <v>88827</v>
      </c>
      <c r="AL31" s="84">
        <v>62962</v>
      </c>
      <c r="AM31" s="84">
        <v>10085</v>
      </c>
      <c r="AN31" s="84">
        <v>12028</v>
      </c>
      <c r="AO31" s="84">
        <v>9263</v>
      </c>
      <c r="AR31" s="52">
        <v>930090</v>
      </c>
      <c r="AS31" s="52">
        <v>2450700</v>
      </c>
      <c r="AU31" s="52">
        <v>84664</v>
      </c>
      <c r="AW31" s="52">
        <v>336095</v>
      </c>
      <c r="AX31" s="52">
        <v>260700</v>
      </c>
      <c r="AY31" s="52">
        <v>-4362</v>
      </c>
      <c r="AZ31" s="52">
        <v>1720600</v>
      </c>
      <c r="BA31" s="52">
        <v>474424</v>
      </c>
      <c r="BB31" s="52">
        <v>-360216</v>
      </c>
      <c r="BC31" s="52">
        <v>-66849</v>
      </c>
      <c r="BD31" s="52">
        <v>-176982</v>
      </c>
      <c r="BE31" s="84">
        <v>49646</v>
      </c>
      <c r="BF31" s="18">
        <f>VLOOKUP($A31,[6]Data!$A$1:$P$15000,3,0)*$H$2</f>
        <v>96000</v>
      </c>
      <c r="BG31" s="18">
        <f>VLOOKUP($A31,[2]Data!$A$1:$AH$15000,34,0)</f>
        <v>682036</v>
      </c>
    </row>
    <row r="32" spans="1:59">
      <c r="A32" s="17">
        <v>36493</v>
      </c>
      <c r="B32" s="52">
        <v>539000</v>
      </c>
      <c r="C32" s="52">
        <v>968000</v>
      </c>
      <c r="D32" s="52">
        <v>704000</v>
      </c>
      <c r="E32" s="52">
        <v>81000</v>
      </c>
      <c r="F32" s="52">
        <v>296000</v>
      </c>
      <c r="G32" s="52">
        <v>269000</v>
      </c>
      <c r="H32" s="52">
        <v>1757000</v>
      </c>
      <c r="I32" s="52">
        <v>200000</v>
      </c>
      <c r="J32" s="52">
        <v>336000</v>
      </c>
      <c r="K32" s="83">
        <v>536000</v>
      </c>
      <c r="L32" s="52">
        <v>118000</v>
      </c>
      <c r="M32" s="52">
        <v>138000</v>
      </c>
      <c r="N32" s="52">
        <v>22000</v>
      </c>
      <c r="O32" s="84"/>
      <c r="P32" s="84"/>
      <c r="Q32" s="84"/>
      <c r="R32" s="84"/>
      <c r="S32" s="84"/>
      <c r="T32" s="84"/>
      <c r="V32" s="52">
        <v>1925892</v>
      </c>
      <c r="AA32" s="84"/>
      <c r="AB32" s="84"/>
      <c r="AH32" s="84">
        <v>27667</v>
      </c>
      <c r="AI32" s="84">
        <v>12271</v>
      </c>
      <c r="AJ32" s="84">
        <v>132464</v>
      </c>
      <c r="AK32" s="84">
        <v>90409</v>
      </c>
      <c r="AL32" s="84">
        <v>62803</v>
      </c>
      <c r="AM32" s="84">
        <v>9733</v>
      </c>
      <c r="AN32" s="84">
        <v>12053</v>
      </c>
      <c r="AO32" s="84">
        <v>46779</v>
      </c>
      <c r="AR32" s="52">
        <v>959994</v>
      </c>
      <c r="AS32" s="52">
        <v>2461100</v>
      </c>
      <c r="AU32" s="52">
        <v>30168</v>
      </c>
      <c r="AW32" s="52">
        <v>342780</v>
      </c>
      <c r="AX32" s="52">
        <v>281200</v>
      </c>
      <c r="AY32" s="52">
        <v>-3344</v>
      </c>
      <c r="AZ32" s="52">
        <v>1724300</v>
      </c>
      <c r="BA32" s="52">
        <v>464002</v>
      </c>
      <c r="BB32" s="52">
        <v>-376245</v>
      </c>
      <c r="BC32" s="52">
        <v>-68643</v>
      </c>
      <c r="BD32" s="52">
        <v>-199468</v>
      </c>
      <c r="BE32" s="84">
        <v>49620</v>
      </c>
      <c r="BF32" s="18">
        <f>VLOOKUP($A32,[6]Data!$A$1:$P$15000,3,0)*$H$2</f>
        <v>103000</v>
      </c>
      <c r="BG32" s="18">
        <f>VLOOKUP($A32,[2]Data!$A$1:$AH$15000,34,0)</f>
        <v>673089</v>
      </c>
    </row>
    <row r="33" spans="1:62">
      <c r="A33" s="17">
        <v>36494</v>
      </c>
      <c r="B33" s="52">
        <v>469000</v>
      </c>
      <c r="C33" s="52">
        <v>910000</v>
      </c>
      <c r="D33" s="52">
        <v>742000</v>
      </c>
      <c r="E33" s="52">
        <v>119000</v>
      </c>
      <c r="F33" s="52">
        <v>251000</v>
      </c>
      <c r="G33" s="52">
        <v>266000</v>
      </c>
      <c r="H33" s="52">
        <v>1773000</v>
      </c>
      <c r="I33" s="52">
        <v>188000</v>
      </c>
      <c r="J33" s="52">
        <v>398000</v>
      </c>
      <c r="K33" s="83">
        <v>586000</v>
      </c>
      <c r="L33" s="52">
        <v>152000</v>
      </c>
      <c r="M33" s="52">
        <v>143000</v>
      </c>
      <c r="N33" s="52">
        <v>32000</v>
      </c>
      <c r="O33" s="84"/>
      <c r="P33" s="84"/>
      <c r="Q33" s="84"/>
      <c r="R33" s="84"/>
      <c r="S33" s="84"/>
      <c r="T33" s="84"/>
      <c r="V33" s="52">
        <v>1899358</v>
      </c>
      <c r="AA33" s="84"/>
      <c r="AB33" s="84"/>
      <c r="AH33" s="84">
        <v>46105</v>
      </c>
      <c r="AI33" s="84">
        <v>10855</v>
      </c>
      <c r="AJ33" s="84">
        <v>135461</v>
      </c>
      <c r="AK33" s="84">
        <v>98817</v>
      </c>
      <c r="AL33" s="84">
        <v>60479</v>
      </c>
      <c r="AM33" s="84">
        <v>9982</v>
      </c>
      <c r="AN33" s="84">
        <v>12412</v>
      </c>
      <c r="AO33" s="84">
        <v>86165</v>
      </c>
      <c r="AR33" s="52">
        <v>979523</v>
      </c>
      <c r="AS33" s="52">
        <v>2497900</v>
      </c>
      <c r="AU33" s="52">
        <v>-40250</v>
      </c>
      <c r="AW33" s="52">
        <v>323953</v>
      </c>
      <c r="AX33" s="52">
        <v>286200</v>
      </c>
      <c r="AY33" s="52">
        <v>98678</v>
      </c>
      <c r="AZ33" s="52">
        <v>1799100</v>
      </c>
      <c r="BA33" s="52">
        <v>453708</v>
      </c>
      <c r="BB33" s="52">
        <v>-356353</v>
      </c>
      <c r="BC33" s="52">
        <v>-39404</v>
      </c>
      <c r="BD33" s="52">
        <v>-185593</v>
      </c>
      <c r="BE33" s="84">
        <v>45437</v>
      </c>
      <c r="BF33" s="18">
        <f>VLOOKUP($A33,[6]Data!$A$1:$P$15000,3,0)*$H$2</f>
        <v>151000</v>
      </c>
      <c r="BG33" s="18">
        <f>VLOOKUP($A33,[2]Data!$A$1:$AH$15000,34,0)</f>
        <v>652171</v>
      </c>
    </row>
    <row r="34" spans="1:62">
      <c r="A34" s="17">
        <v>36495</v>
      </c>
      <c r="B34" s="52">
        <v>447000</v>
      </c>
      <c r="C34" s="52">
        <v>973000</v>
      </c>
      <c r="D34" s="52">
        <v>666000</v>
      </c>
      <c r="E34" s="52">
        <v>115000</v>
      </c>
      <c r="F34" s="52">
        <v>171000</v>
      </c>
      <c r="G34" s="52">
        <v>265000</v>
      </c>
      <c r="H34" s="52">
        <v>1742000</v>
      </c>
      <c r="I34" s="52">
        <v>249000</v>
      </c>
      <c r="J34" s="52">
        <v>474000</v>
      </c>
      <c r="K34" s="83">
        <v>723000</v>
      </c>
      <c r="L34" s="52">
        <v>226000</v>
      </c>
      <c r="M34" s="52">
        <v>139000</v>
      </c>
      <c r="N34" s="52">
        <v>30000</v>
      </c>
      <c r="O34" s="84"/>
      <c r="P34" s="84"/>
      <c r="Q34" s="84"/>
      <c r="R34" s="84"/>
      <c r="S34" s="84"/>
      <c r="T34" s="84"/>
      <c r="V34" s="52">
        <v>2021956</v>
      </c>
      <c r="AA34" s="84"/>
      <c r="AB34" s="84"/>
      <c r="AH34" s="84">
        <v>83891</v>
      </c>
      <c r="AI34" s="84">
        <v>11722</v>
      </c>
      <c r="AJ34" s="84">
        <v>158830</v>
      </c>
      <c r="AK34" s="84">
        <v>125737</v>
      </c>
      <c r="AL34" s="84">
        <v>64620</v>
      </c>
      <c r="AM34" s="84">
        <v>17749</v>
      </c>
      <c r="AN34" s="84">
        <v>11920</v>
      </c>
      <c r="AO34" s="84">
        <v>78108</v>
      </c>
      <c r="AR34" s="52">
        <v>1059278</v>
      </c>
      <c r="AS34" s="52">
        <v>2458800</v>
      </c>
      <c r="AU34" s="52">
        <v>-27404</v>
      </c>
      <c r="AW34" s="52">
        <v>321963</v>
      </c>
      <c r="AX34" s="52">
        <v>260800</v>
      </c>
      <c r="AY34" s="52">
        <v>124541</v>
      </c>
      <c r="AZ34" s="52">
        <v>1736200</v>
      </c>
      <c r="BA34" s="52">
        <v>488486</v>
      </c>
      <c r="BB34" s="52">
        <v>-380735</v>
      </c>
      <c r="BC34" s="52">
        <v>-67850</v>
      </c>
      <c r="BD34" s="52">
        <v>-180506</v>
      </c>
      <c r="BE34" s="84">
        <v>24166</v>
      </c>
      <c r="BF34" s="18">
        <f>VLOOKUP($A34,[6]Data!$A$1:$P$15000,3,0)*$H$2</f>
        <v>146000</v>
      </c>
      <c r="BG34" s="18">
        <f>VLOOKUP($A34,[2]Data!$A$1:$AH$15000,34,0)</f>
        <v>623279</v>
      </c>
    </row>
    <row r="35" spans="1:62">
      <c r="A35" s="17">
        <v>36496</v>
      </c>
      <c r="B35" s="52">
        <v>441000</v>
      </c>
      <c r="C35" s="52">
        <v>1029000</v>
      </c>
      <c r="D35" s="52">
        <v>683000</v>
      </c>
      <c r="E35" s="52">
        <v>96000</v>
      </c>
      <c r="F35" s="52">
        <v>119000</v>
      </c>
      <c r="G35" s="52">
        <v>262000</v>
      </c>
      <c r="H35" s="52">
        <v>1727000</v>
      </c>
      <c r="I35" s="52">
        <v>249000</v>
      </c>
      <c r="J35" s="52">
        <v>456000</v>
      </c>
      <c r="K35" s="83">
        <v>705000</v>
      </c>
      <c r="L35" s="52">
        <v>226000</v>
      </c>
      <c r="M35" s="52">
        <v>140000</v>
      </c>
      <c r="N35" s="52">
        <v>50000</v>
      </c>
      <c r="O35" s="84"/>
      <c r="P35" s="84"/>
      <c r="Q35" s="84"/>
      <c r="R35" s="84"/>
      <c r="S35" s="84"/>
      <c r="T35" s="84"/>
      <c r="V35" s="52">
        <v>1997799</v>
      </c>
      <c r="AA35" s="84"/>
      <c r="AB35" s="84"/>
      <c r="AH35" s="84">
        <v>60983</v>
      </c>
      <c r="AI35" s="84">
        <v>11711</v>
      </c>
      <c r="AJ35" s="84">
        <v>163178</v>
      </c>
      <c r="AK35" s="84">
        <v>123021</v>
      </c>
      <c r="AL35" s="84">
        <v>64350</v>
      </c>
      <c r="AM35" s="84">
        <v>19338</v>
      </c>
      <c r="AN35" s="84">
        <v>19692</v>
      </c>
      <c r="AO35" s="84">
        <v>62658</v>
      </c>
      <c r="AR35" s="52">
        <v>975187</v>
      </c>
      <c r="AS35" s="52">
        <v>2488700</v>
      </c>
      <c r="AU35" s="52">
        <v>-59414</v>
      </c>
      <c r="AW35" s="52">
        <v>229326</v>
      </c>
      <c r="AX35" s="52">
        <v>263900</v>
      </c>
      <c r="AY35" s="52">
        <v>91997</v>
      </c>
      <c r="AZ35" s="52">
        <v>1756500</v>
      </c>
      <c r="BA35" s="52">
        <v>367517</v>
      </c>
      <c r="BB35" s="52">
        <v>-467305</v>
      </c>
      <c r="BC35" s="52">
        <v>-159727</v>
      </c>
      <c r="BD35" s="52">
        <v>-269432</v>
      </c>
      <c r="BE35" s="84">
        <v>24048</v>
      </c>
      <c r="BF35" s="18">
        <f>VLOOKUP($A35,[6]Data!$A$1:$P$15000,3,0)*$H$2</f>
        <v>145000</v>
      </c>
      <c r="BG35" s="18">
        <f>VLOOKUP($A35,[2]Data!$A$1:$AH$15000,34,0)</f>
        <v>665521</v>
      </c>
    </row>
    <row r="36" spans="1:62">
      <c r="A36" s="17">
        <v>36497</v>
      </c>
      <c r="B36" s="52">
        <v>512000</v>
      </c>
      <c r="C36" s="52">
        <v>1037000</v>
      </c>
      <c r="D36" s="52">
        <v>700000</v>
      </c>
      <c r="E36" s="52">
        <v>132000</v>
      </c>
      <c r="F36" s="52">
        <v>177000</v>
      </c>
      <c r="G36" s="52">
        <v>260000</v>
      </c>
      <c r="H36" s="52">
        <v>1763000</v>
      </c>
      <c r="I36" s="52">
        <v>213000</v>
      </c>
      <c r="J36" s="52">
        <v>346000</v>
      </c>
      <c r="K36" s="83">
        <v>559000</v>
      </c>
      <c r="L36" s="52">
        <v>172000</v>
      </c>
      <c r="M36" s="52">
        <v>143000</v>
      </c>
      <c r="N36" s="52">
        <v>20000</v>
      </c>
      <c r="O36" s="84"/>
      <c r="P36" s="84"/>
      <c r="Q36" s="84"/>
      <c r="R36" s="84"/>
      <c r="S36" s="84"/>
      <c r="T36" s="84"/>
      <c r="V36" s="52">
        <v>1969579</v>
      </c>
      <c r="AA36" s="84"/>
      <c r="AB36" s="84"/>
      <c r="AH36" s="84">
        <v>42052</v>
      </c>
      <c r="AI36" s="84">
        <v>11711</v>
      </c>
      <c r="AJ36" s="84">
        <v>166780</v>
      </c>
      <c r="AK36" s="84">
        <v>146232</v>
      </c>
      <c r="AL36" s="84">
        <v>49185</v>
      </c>
      <c r="AM36" s="84">
        <v>42815</v>
      </c>
      <c r="AN36" s="84">
        <v>11932</v>
      </c>
      <c r="AO36" s="84">
        <v>48665</v>
      </c>
      <c r="AR36" s="52">
        <v>965983</v>
      </c>
      <c r="AS36" s="52">
        <v>2480300</v>
      </c>
      <c r="AU36" s="52">
        <v>-150407</v>
      </c>
      <c r="AW36" s="52">
        <v>305964</v>
      </c>
      <c r="AX36" s="52">
        <v>261300</v>
      </c>
      <c r="AY36" s="52">
        <v>126563</v>
      </c>
      <c r="AZ36" s="52">
        <v>1733100</v>
      </c>
      <c r="BA36" s="52">
        <v>321737</v>
      </c>
      <c r="BB36" s="52">
        <v>-389824</v>
      </c>
      <c r="BC36" s="52">
        <v>-104666</v>
      </c>
      <c r="BD36" s="52">
        <v>-160690</v>
      </c>
      <c r="BE36" s="84">
        <v>24048</v>
      </c>
      <c r="BF36" s="18">
        <f>VLOOKUP($A36,[6]Data!$A$1:$P$15000,3,0)*$H$2</f>
        <v>153000</v>
      </c>
      <c r="BG36" s="18">
        <f>VLOOKUP($A36,[2]Data!$A$1:$AH$15000,34,0)</f>
        <v>700528</v>
      </c>
    </row>
    <row r="37" spans="1:62">
      <c r="A37" s="17">
        <v>36498</v>
      </c>
      <c r="B37" s="52">
        <f>VLOOKUP($A37,[5]Data!$A$1:$L$15000,3,0)</f>
        <v>432000</v>
      </c>
      <c r="C37" s="52">
        <f>VLOOKUP($A37,[5]Data!$A$1:$L$15000,4,0)</f>
        <v>996000</v>
      </c>
      <c r="D37" s="52">
        <f>VLOOKUP($A37,[5]Data!$A$1:$L$15000,7,0)</f>
        <v>715000</v>
      </c>
      <c r="E37" s="52">
        <f>VLOOKUP($A37,[5]Data!$A$1:$L$15000,6,0)</f>
        <v>124000</v>
      </c>
      <c r="F37" s="52">
        <f>VLOOKUP($A37,[5]Data!$A$1:$L$15000,5,0)</f>
        <v>131000</v>
      </c>
      <c r="G37" s="52">
        <f>VLOOKUP($A37,[5]Data!$A$1:$L$15000,8,0)</f>
        <v>260000</v>
      </c>
      <c r="H37" s="52">
        <f>VLOOKUP($A37,[6]Data!$A$1:$R$15000,9,0)*$H$2</f>
        <v>1766000</v>
      </c>
      <c r="I37" s="52">
        <f>VLOOKUP($A37,[6]Data!$A$1:$R$15000,12,0)*$H$2</f>
        <v>223000</v>
      </c>
      <c r="J37" s="52">
        <f>VLOOKUP($A37,[6]Data!$A$1:$R$15000,13,0)*$H$2</f>
        <v>433000</v>
      </c>
      <c r="K37" s="83">
        <f t="shared" ref="K37:K42" si="0">SUM(I37:J37)</f>
        <v>656000</v>
      </c>
      <c r="L37" s="52">
        <f>VLOOKUP($A37,[6]Data!$A$1:$R$15000,11,0)*$H$2</f>
        <v>207000</v>
      </c>
      <c r="M37" s="52">
        <f>VLOOKUP($A37,[6]Data!$A$1:$R$15000,10,0)*$H$2</f>
        <v>138000</v>
      </c>
      <c r="N37" s="52">
        <f>VLOOKUP($A37,[6]Data!$A$1:$R$15000,14,0)*$H$2</f>
        <v>20000</v>
      </c>
      <c r="O37" s="84"/>
      <c r="P37" s="84"/>
      <c r="Q37" s="84"/>
      <c r="R37" s="84"/>
      <c r="S37" s="84"/>
      <c r="T37" s="84"/>
      <c r="V37" s="52">
        <f>VLOOKUP($A37,[1]Data!$A$1:$AH$15000,6,0)</f>
        <v>2001293</v>
      </c>
      <c r="AA37" s="84"/>
      <c r="AB37" s="84"/>
      <c r="AH37" s="84">
        <f>VLOOKUP($A37,[1]Data!$A$1:$AH$15000,26,0)</f>
        <v>42052</v>
      </c>
      <c r="AI37" s="84">
        <f>VLOOKUP($A37,[1]Data!$A$1:$AH$15000,27,0)</f>
        <v>11711</v>
      </c>
      <c r="AJ37" s="84">
        <f>VLOOKUP($A37,[1]Data!$A$1:$AH$15000,25,0)</f>
        <v>148557</v>
      </c>
      <c r="AK37" s="84">
        <f>VLOOKUP($A37,[1]Data!$A$1:$AH$15000,30,0)</f>
        <v>161275</v>
      </c>
      <c r="AL37" s="84">
        <f>VLOOKUP($A37,[1]Data!$A$1:$AH$15000,31,0)</f>
        <v>78163</v>
      </c>
      <c r="AM37" s="84">
        <f>VLOOKUP($A37,[1]Data!$A$1:$AH$15000,32,0)</f>
        <v>20665</v>
      </c>
      <c r="AN37" s="84">
        <f>VLOOKUP($A37,[1]Data!$A$1:$AH$15000,33,0)</f>
        <v>16362</v>
      </c>
      <c r="AO37" s="84">
        <f>VLOOKUP($A37,[1]Data!$A$1:$AH$15000,29,0)</f>
        <v>71730</v>
      </c>
      <c r="AR37" s="52">
        <f>VLOOKUP($A37,[4]Data!$A$1:$R$15000,2,0)</f>
        <v>1042991</v>
      </c>
      <c r="AS37" s="52">
        <f>VLOOKUP($A37,[3]Data!$A$1:$K$15000,3,0)*$A$2</f>
        <v>2499500</v>
      </c>
      <c r="AU37" s="52">
        <f>VLOOKUP($A37,[4]Data!$A$1:$R$15000,13,0)-VLOOKUP($A37,[4]Data!$A$1:$R$15000,14,0)</f>
        <v>-19560</v>
      </c>
      <c r="AW37" s="52">
        <f>VLOOKUP($A37,[4]Data!$A$1:$R$15000,3,0)</f>
        <v>317865</v>
      </c>
      <c r="AX37" s="52">
        <f>VLOOKUP($A37,[3]Data!$A$1:$K$15000,10,0)*$A$2</f>
        <v>267100</v>
      </c>
      <c r="AY37" s="52">
        <f>VLOOKUP($A37,[4]Data!$A$1:$AH$15000,9,0)</f>
        <v>92193</v>
      </c>
      <c r="AZ37" s="52">
        <f>VLOOKUP($A37,[3]Data!$A$1:$K$15000,4,0)*$A$2</f>
        <v>1751500</v>
      </c>
      <c r="BA37" s="52">
        <f>VLOOKUP($A37,[4]Data!$A$1:$R$15000,5,0)</f>
        <v>441726</v>
      </c>
      <c r="BB37" s="52">
        <f>VLOOKUP($A37,[4]Data!$A$1:$R$15000,6,0)</f>
        <v>-400503</v>
      </c>
      <c r="BC37" s="52">
        <f>VLOOKUP($A37,[4]Data!$A$1:$R$15000,17,0)</f>
        <v>-152819</v>
      </c>
      <c r="BD37" s="52">
        <f>VLOOKUP($A37,[4]Data!$A$1:$R$15000,7,0)</f>
        <v>-169131</v>
      </c>
      <c r="BE37" s="84">
        <f>VLOOKUP($A37,[1]Data!$A$1:$AH$15000,28,0)</f>
        <v>24048</v>
      </c>
      <c r="BF37" s="18">
        <f>VLOOKUP($A37,[6]Data!$A$1:$P$15000,3,0)*$H$2</f>
        <v>144000</v>
      </c>
      <c r="BG37" s="18">
        <f>VLOOKUP($A37,[2]Data!$A$1:$AH$15000,34,0)</f>
        <v>668122</v>
      </c>
    </row>
    <row r="38" spans="1:62">
      <c r="A38" s="17">
        <v>36499</v>
      </c>
      <c r="B38" s="52">
        <f>VLOOKUP($A38,[5]Data!$A$1:$L$15000,3,0)</f>
        <v>413000</v>
      </c>
      <c r="C38" s="52">
        <f>VLOOKUP($A38,[5]Data!$A$1:$L$15000,4,0)</f>
        <v>1002000</v>
      </c>
      <c r="D38" s="52">
        <f>VLOOKUP($A38,[5]Data!$A$1:$L$15000,7,0)</f>
        <v>724000</v>
      </c>
      <c r="E38" s="52">
        <f>VLOOKUP($A38,[5]Data!$A$1:$L$15000,6,0)</f>
        <v>148000</v>
      </c>
      <c r="F38" s="52">
        <f>VLOOKUP($A38,[5]Data!$A$1:$L$15000,5,0)</f>
        <v>152000</v>
      </c>
      <c r="G38" s="52">
        <f>VLOOKUP($A38,[5]Data!$A$1:$L$15000,8,0)</f>
        <v>264000</v>
      </c>
      <c r="H38" s="52">
        <f>VLOOKUP($A38,[6]Data!$A$1:$R$15000,9,0)*$H$2</f>
        <v>1753000</v>
      </c>
      <c r="I38" s="52">
        <f>VLOOKUP($A38,[6]Data!$A$1:$R$15000,12,0)*$H$2</f>
        <v>222000</v>
      </c>
      <c r="J38" s="52">
        <f>VLOOKUP($A38,[6]Data!$A$1:$R$15000,13,0)*$H$2</f>
        <v>423000</v>
      </c>
      <c r="K38" s="83">
        <f t="shared" si="0"/>
        <v>645000</v>
      </c>
      <c r="L38" s="52">
        <f>VLOOKUP($A38,[6]Data!$A$1:$R$15000,11,0)*$H$2</f>
        <v>229000</v>
      </c>
      <c r="M38" s="52">
        <f>VLOOKUP($A38,[6]Data!$A$1:$R$15000,10,0)*$H$2</f>
        <v>140000</v>
      </c>
      <c r="N38" s="52">
        <f>VLOOKUP($A38,[6]Data!$A$1:$R$15000,14,0)*$H$2</f>
        <v>20000</v>
      </c>
      <c r="O38" s="84"/>
      <c r="P38" s="84"/>
      <c r="Q38" s="84"/>
      <c r="R38" s="84"/>
      <c r="S38" s="84"/>
      <c r="T38" s="84"/>
      <c r="V38" s="52">
        <f>VLOOKUP($A38,[1]Data!$A$1:$AH$15000,6,0)</f>
        <v>1973376</v>
      </c>
      <c r="AA38" s="84"/>
      <c r="AB38" s="84"/>
      <c r="AH38" s="84">
        <f>VLOOKUP($A38,[1]Data!$A$1:$AH$15000,26,0)</f>
        <v>42052</v>
      </c>
      <c r="AI38" s="84">
        <f>VLOOKUP($A38,[1]Data!$A$1:$AH$15000,27,0)</f>
        <v>11711</v>
      </c>
      <c r="AJ38" s="84">
        <f>VLOOKUP($A38,[1]Data!$A$1:$AH$15000,25,0)</f>
        <v>148716</v>
      </c>
      <c r="AK38" s="84">
        <f>VLOOKUP($A38,[1]Data!$A$1:$AH$15000,30,0)</f>
        <v>138814</v>
      </c>
      <c r="AL38" s="84">
        <f>VLOOKUP($A38,[1]Data!$A$1:$AH$15000,31,0)</f>
        <v>77450</v>
      </c>
      <c r="AM38" s="84">
        <f>VLOOKUP($A38,[1]Data!$A$1:$AH$15000,32,0)</f>
        <v>20648</v>
      </c>
      <c r="AN38" s="84">
        <f>VLOOKUP($A38,[1]Data!$A$1:$AH$15000,33,0)</f>
        <v>16340</v>
      </c>
      <c r="AO38" s="84">
        <f>VLOOKUP($A38,[1]Data!$A$1:$AH$15000,29,0)</f>
        <v>64585</v>
      </c>
      <c r="AR38" s="52">
        <f>VLOOKUP($A38,[4]Data!$A$1:$R$15000,2,0)</f>
        <v>1048135</v>
      </c>
      <c r="AS38" s="52">
        <f>VLOOKUP($A38,[3]Data!$A$1:$K$15000,3,0)*$A$2</f>
        <v>2507000</v>
      </c>
      <c r="AU38" s="52">
        <f>VLOOKUP($A38,[4]Data!$A$1:$R$15000,13,0)-VLOOKUP($A38,[4]Data!$A$1:$R$15000,14,0)</f>
        <v>-11856</v>
      </c>
      <c r="AW38" s="52">
        <f>VLOOKUP($A38,[4]Data!$A$1:$R$15000,3,0)</f>
        <v>309761</v>
      </c>
      <c r="AX38" s="52">
        <f>VLOOKUP($A38,[3]Data!$A$1:$K$15000,10,0)*$A$2</f>
        <v>262500</v>
      </c>
      <c r="AY38" s="52">
        <f>VLOOKUP($A38,[4]Data!$A$1:$AH$15000,9,0)</f>
        <v>113728</v>
      </c>
      <c r="AZ38" s="52">
        <f>VLOOKUP($A38,[3]Data!$A$1:$K$15000,4,0)*$A$2</f>
        <v>1759000</v>
      </c>
      <c r="BA38" s="52">
        <f>VLOOKUP($A38,[4]Data!$A$1:$R$15000,5,0)</f>
        <v>442590</v>
      </c>
      <c r="BB38" s="52">
        <f>VLOOKUP($A38,[4]Data!$A$1:$R$15000,6,0)</f>
        <v>-412093</v>
      </c>
      <c r="BC38" s="52">
        <f>VLOOKUP($A38,[4]Data!$A$1:$R$15000,17,0)</f>
        <v>-118069</v>
      </c>
      <c r="BD38" s="52">
        <f>VLOOKUP($A38,[4]Data!$A$1:$R$15000,7,0)</f>
        <v>-181759</v>
      </c>
      <c r="BE38" s="84">
        <f>VLOOKUP($A38,[1]Data!$A$1:$AH$15000,28,0)</f>
        <v>24048</v>
      </c>
      <c r="BF38" s="18">
        <f>VLOOKUP($A38,[6]Data!$A$1:$P$15000,3,0)*$H$2</f>
        <v>150000</v>
      </c>
      <c r="BG38" s="18">
        <f>VLOOKUP($A38,[2]Data!$A$1:$AH$15000,34,0)</f>
        <v>687069</v>
      </c>
    </row>
    <row r="39" spans="1:62">
      <c r="A39" s="17">
        <v>36500</v>
      </c>
      <c r="B39" s="52">
        <f>VLOOKUP($A39,[5]Data!$A$1:$L$15000,3,0)</f>
        <v>418000</v>
      </c>
      <c r="C39" s="52">
        <f>VLOOKUP($A39,[5]Data!$A$1:$L$15000,4,0)</f>
        <v>1000000</v>
      </c>
      <c r="D39" s="52">
        <f>VLOOKUP($A39,[5]Data!$A$1:$L$15000,7,0)</f>
        <v>705000</v>
      </c>
      <c r="E39" s="52">
        <f>VLOOKUP($A39,[5]Data!$A$1:$L$15000,6,0)</f>
        <v>126000</v>
      </c>
      <c r="F39" s="52">
        <f>VLOOKUP($A39,[5]Data!$A$1:$L$15000,5,0)</f>
        <v>156000</v>
      </c>
      <c r="G39" s="52">
        <f>VLOOKUP($A39,[5]Data!$A$1:$L$15000,8,0)</f>
        <v>258000</v>
      </c>
      <c r="H39" s="52">
        <f>VLOOKUP($A39,[6]Data!$A$1:$R$15000,9,0)*$H$2</f>
        <v>1745000</v>
      </c>
      <c r="I39" s="52">
        <f>VLOOKUP($A39,[6]Data!$A$1:$R$15000,12,0)*$H$2</f>
        <v>222000</v>
      </c>
      <c r="J39" s="52">
        <f>VLOOKUP($A39,[6]Data!$A$1:$R$15000,13,0)*$H$2</f>
        <v>430000</v>
      </c>
      <c r="K39" s="83">
        <f t="shared" si="0"/>
        <v>652000</v>
      </c>
      <c r="L39" s="52">
        <f>VLOOKUP($A39,[6]Data!$A$1:$R$15000,11,0)*$H$2</f>
        <v>223000</v>
      </c>
      <c r="M39" s="52">
        <f>VLOOKUP($A39,[6]Data!$A$1:$R$15000,10,0)*$H$2</f>
        <v>140000</v>
      </c>
      <c r="N39" s="52">
        <f>VLOOKUP($A39,[6]Data!$A$1:$R$15000,14,0)*$H$2</f>
        <v>20000</v>
      </c>
      <c r="O39" s="84"/>
      <c r="P39" s="84"/>
      <c r="Q39" s="84"/>
      <c r="R39" s="84"/>
      <c r="S39" s="84"/>
      <c r="T39" s="84"/>
      <c r="V39" s="52">
        <f>VLOOKUP($A39,[1]Data!$A$1:$AH$15000,6,0)</f>
        <v>1992797</v>
      </c>
      <c r="AA39" s="84"/>
      <c r="AB39" s="84"/>
      <c r="AH39" s="84">
        <f>VLOOKUP($A39,[1]Data!$A$1:$AH$15000,26,0)</f>
        <v>56548</v>
      </c>
      <c r="AI39" s="84">
        <f>VLOOKUP($A39,[1]Data!$A$1:$AH$15000,27,0)</f>
        <v>11711</v>
      </c>
      <c r="AJ39" s="84">
        <f>VLOOKUP($A39,[1]Data!$A$1:$AH$15000,25,0)</f>
        <v>166393</v>
      </c>
      <c r="AK39" s="84">
        <f>VLOOKUP($A39,[1]Data!$A$1:$AH$15000,30,0)</f>
        <v>146416</v>
      </c>
      <c r="AL39" s="84">
        <f>VLOOKUP($A39,[1]Data!$A$1:$AH$15000,31,0)</f>
        <v>76009</v>
      </c>
      <c r="AM39" s="84">
        <f>VLOOKUP($A39,[1]Data!$A$1:$AH$15000,32,0)</f>
        <v>20575</v>
      </c>
      <c r="AN39" s="84">
        <f>VLOOKUP($A39,[1]Data!$A$1:$AH$15000,33,0)</f>
        <v>16252</v>
      </c>
      <c r="AO39" s="84">
        <f>VLOOKUP($A39,[1]Data!$A$1:$AH$15000,29,0)</f>
        <v>68836</v>
      </c>
      <c r="AR39" s="52">
        <f>VLOOKUP($A39,[4]Data!$A$1:$R$15000,2,0)</f>
        <v>1004039</v>
      </c>
      <c r="AS39" s="52">
        <f>VLOOKUP($A39,[3]Data!$A$1:$K$15000,3,0)*$A$2</f>
        <v>2504700</v>
      </c>
      <c r="AU39" s="52">
        <f>VLOOKUP($A39,[4]Data!$A$1:$R$15000,13,0)-VLOOKUP($A39,[4]Data!$A$1:$R$15000,14,0)</f>
        <v>-72629</v>
      </c>
      <c r="AW39" s="52">
        <f>VLOOKUP($A39,[4]Data!$A$1:$R$15000,3,0)</f>
        <v>321548</v>
      </c>
      <c r="AX39" s="52">
        <f>VLOOKUP($A39,[3]Data!$A$1:$K$15000,10,0)*$A$2</f>
        <v>266100</v>
      </c>
      <c r="AY39" s="52">
        <f>VLOOKUP($A39,[4]Data!$A$1:$AH$15000,9,0)</f>
        <v>104683</v>
      </c>
      <c r="AZ39" s="52">
        <f>VLOOKUP($A39,[3]Data!$A$1:$K$15000,4,0)*$A$2</f>
        <v>1759600</v>
      </c>
      <c r="BA39" s="52">
        <f>VLOOKUP($A39,[4]Data!$A$1:$R$15000,5,0)</f>
        <v>393673</v>
      </c>
      <c r="BB39" s="52">
        <f>VLOOKUP($A39,[4]Data!$A$1:$R$15000,6,0)</f>
        <v>-418694</v>
      </c>
      <c r="BC39" s="52">
        <f>VLOOKUP($A39,[4]Data!$A$1:$R$15000,17,0)</f>
        <v>-111332</v>
      </c>
      <c r="BD39" s="52">
        <f>VLOOKUP($A39,[4]Data!$A$1:$R$15000,7,0)</f>
        <v>-191412</v>
      </c>
      <c r="BE39" s="84">
        <f>VLOOKUP($A39,[1]Data!$A$1:$AH$15000,28,0)</f>
        <v>24048</v>
      </c>
      <c r="BF39" s="18">
        <f>VLOOKUP($A39,[6]Data!$A$1:$P$15000,3,0)*$H$2</f>
        <v>146000</v>
      </c>
      <c r="BG39" s="18">
        <f>VLOOKUP($A39,[2]Data!$A$1:$AH$15000,34,0)</f>
        <v>694609</v>
      </c>
    </row>
    <row r="40" spans="1:62">
      <c r="A40" s="17">
        <v>36501</v>
      </c>
      <c r="B40" s="52">
        <f>VLOOKUP($A40,[5]Data!$A$1:$L$15000,3,0)</f>
        <v>357000</v>
      </c>
      <c r="C40" s="52">
        <f>VLOOKUP($A40,[5]Data!$A$1:$L$15000,4,0)</f>
        <v>937000</v>
      </c>
      <c r="D40" s="52">
        <f>VLOOKUP($A40,[5]Data!$A$1:$L$15000,7,0)</f>
        <v>722000</v>
      </c>
      <c r="E40" s="52">
        <f>VLOOKUP($A40,[5]Data!$A$1:$L$15000,6,0)</f>
        <v>151000</v>
      </c>
      <c r="F40" s="52">
        <f>VLOOKUP($A40,[5]Data!$A$1:$L$15000,5,0)</f>
        <v>161000</v>
      </c>
      <c r="G40" s="52">
        <f>VLOOKUP($A40,[5]Data!$A$1:$L$15000,8,0)</f>
        <v>266000</v>
      </c>
      <c r="H40" s="52">
        <f>VLOOKUP($A40,[6]Data!$A$1:$R$15000,9,0)*$H$2</f>
        <v>1693000</v>
      </c>
      <c r="I40" s="52">
        <f>VLOOKUP($A40,[6]Data!$A$1:$R$15000,12,0)*$H$2</f>
        <v>237000</v>
      </c>
      <c r="J40" s="52">
        <f>VLOOKUP($A40,[6]Data!$A$1:$R$15000,13,0)*$H$2</f>
        <v>399000</v>
      </c>
      <c r="K40" s="83">
        <f t="shared" si="0"/>
        <v>636000</v>
      </c>
      <c r="L40" s="52">
        <f>VLOOKUP($A40,[6]Data!$A$1:$R$15000,11,0)*$H$2</f>
        <v>177000</v>
      </c>
      <c r="M40" s="52">
        <f>VLOOKUP($A40,[6]Data!$A$1:$R$15000,10,0)*$H$2</f>
        <v>138000</v>
      </c>
      <c r="N40" s="52">
        <f>VLOOKUP($A40,[6]Data!$A$1:$R$15000,14,0)*$H$2</f>
        <v>20000</v>
      </c>
      <c r="O40" s="84"/>
      <c r="P40" s="84"/>
      <c r="Q40" s="84"/>
      <c r="R40" s="84"/>
      <c r="S40" s="84"/>
      <c r="T40" s="84"/>
      <c r="V40" s="52">
        <f>VLOOKUP($A40,[1]Data!$A$1:$AH$15000,6,0)</f>
        <v>1888357</v>
      </c>
      <c r="AA40" s="84"/>
      <c r="AB40" s="84"/>
      <c r="AH40" s="84">
        <f>VLOOKUP($A40,[1]Data!$A$1:$AH$15000,26,0)</f>
        <v>46563</v>
      </c>
      <c r="AI40" s="84">
        <f>VLOOKUP($A40,[1]Data!$A$1:$AH$15000,27,0)</f>
        <v>11711</v>
      </c>
      <c r="AJ40" s="84">
        <f>VLOOKUP($A40,[1]Data!$A$1:$AH$15000,25,0)</f>
        <v>148541</v>
      </c>
      <c r="AK40" s="84">
        <f>VLOOKUP($A40,[1]Data!$A$1:$AH$15000,30,0)</f>
        <v>152123</v>
      </c>
      <c r="AL40" s="84">
        <f>VLOOKUP($A40,[1]Data!$A$1:$AH$15000,31,0)</f>
        <v>65712</v>
      </c>
      <c r="AM40" s="84">
        <f>VLOOKUP($A40,[1]Data!$A$1:$AH$15000,32,0)</f>
        <v>19457</v>
      </c>
      <c r="AN40" s="84">
        <f>VLOOKUP($A40,[1]Data!$A$1:$AH$15000,33,0)</f>
        <v>15431</v>
      </c>
      <c r="AO40" s="84">
        <f>VLOOKUP($A40,[1]Data!$A$1:$AH$15000,29,0)</f>
        <v>77380</v>
      </c>
      <c r="AR40" s="52">
        <f>VLOOKUP($A40,[4]Data!$A$1:$R$15000,2,0)</f>
        <v>927013</v>
      </c>
      <c r="AS40" s="52">
        <f>VLOOKUP($A40,[3]Data!$A$1:$K$15000,3,0)*$A$2</f>
        <v>2548400</v>
      </c>
      <c r="AU40" s="52">
        <f>VLOOKUP($A40,[4]Data!$A$1:$R$15000,13,0)-VLOOKUP($A40,[4]Data!$A$1:$R$15000,14,0)</f>
        <v>-152954</v>
      </c>
      <c r="AW40" s="52">
        <f>VLOOKUP($A40,[4]Data!$A$1:$R$15000,3,0)</f>
        <v>363820</v>
      </c>
      <c r="AX40" s="52">
        <f>VLOOKUP($A40,[3]Data!$A$1:$K$15000,10,0)*$A$2</f>
        <v>320200</v>
      </c>
      <c r="AY40" s="52">
        <f>VLOOKUP($A40,[4]Data!$A$1:$AH$15000,9,0)</f>
        <v>147525</v>
      </c>
      <c r="AZ40" s="52">
        <f>VLOOKUP($A40,[3]Data!$A$1:$K$15000,4,0)*$A$2</f>
        <v>1755200</v>
      </c>
      <c r="BA40" s="52">
        <f>VLOOKUP($A40,[4]Data!$A$1:$R$15000,5,0)</f>
        <v>269996</v>
      </c>
      <c r="BB40" s="52">
        <f>VLOOKUP($A40,[4]Data!$A$1:$R$15000,6,0)</f>
        <v>-482508</v>
      </c>
      <c r="BC40" s="52">
        <f>VLOOKUP($A40,[4]Data!$A$1:$R$15000,17,0)</f>
        <v>-78669</v>
      </c>
      <c r="BD40" s="52">
        <f>VLOOKUP($A40,[4]Data!$A$1:$R$15000,7,0)</f>
        <v>-285985</v>
      </c>
      <c r="BE40" s="84">
        <f>VLOOKUP($A40,[1]Data!$A$1:$AH$15000,28,0)</f>
        <v>24048</v>
      </c>
      <c r="BF40" s="18">
        <f>VLOOKUP($A40,[6]Data!$A$1:$P$15000,3,0)*$H$2</f>
        <v>171000</v>
      </c>
      <c r="BG40" s="18">
        <f>VLOOKUP($A40,[2]Data!$A$1:$AH$15000,34,0)</f>
        <v>667622</v>
      </c>
      <c r="BH40" s="18">
        <f>VLOOKUP($A40,[1]Data!$A$1:$BD$15000,54,0)</f>
        <v>0</v>
      </c>
      <c r="BI40" s="18">
        <f>VLOOKUP($A40,[1]Data!$A$1:$BD$15000,55,0)</f>
        <v>6372</v>
      </c>
      <c r="BJ40" s="18">
        <f>VLOOKUP($A40,[1]Data!$A$1:$BD$15000,56,0)</f>
        <v>44248</v>
      </c>
    </row>
    <row r="41" spans="1:62">
      <c r="A41" s="17">
        <v>36502</v>
      </c>
      <c r="B41" s="52">
        <f>VLOOKUP($A41,[5]Data!$A$1:$L$15000,3,0)</f>
        <v>478000</v>
      </c>
      <c r="C41" s="52">
        <f>VLOOKUP($A41,[5]Data!$A$1:$L$15000,4,0)</f>
        <v>1061000</v>
      </c>
      <c r="D41" s="52">
        <f>VLOOKUP($A41,[5]Data!$A$1:$L$15000,7,0)</f>
        <v>737000</v>
      </c>
      <c r="E41" s="52">
        <f>VLOOKUP($A41,[5]Data!$A$1:$L$15000,6,0)</f>
        <v>137000</v>
      </c>
      <c r="F41" s="52">
        <f>VLOOKUP($A41,[5]Data!$A$1:$L$15000,5,0)</f>
        <v>174000</v>
      </c>
      <c r="G41" s="52">
        <f>VLOOKUP($A41,[5]Data!$A$1:$L$15000,8,0)</f>
        <v>260000</v>
      </c>
      <c r="H41" s="52">
        <f>VLOOKUP($A41,[6]Data!$A$1:$R$15000,9,0)*$H$2</f>
        <v>1761000</v>
      </c>
      <c r="I41" s="52">
        <f>VLOOKUP($A41,[6]Data!$A$1:$R$15000,12,0)*$H$2</f>
        <v>180000</v>
      </c>
      <c r="J41" s="52">
        <f>VLOOKUP($A41,[6]Data!$A$1:$R$15000,13,0)*$H$2</f>
        <v>364000</v>
      </c>
      <c r="K41" s="83">
        <f t="shared" si="0"/>
        <v>544000</v>
      </c>
      <c r="L41" s="52">
        <f>VLOOKUP($A41,[6]Data!$A$1:$R$15000,11,0)*$H$2</f>
        <v>169000</v>
      </c>
      <c r="M41" s="52">
        <f>VLOOKUP($A41,[6]Data!$A$1:$R$15000,10,0)*$H$2</f>
        <v>131000</v>
      </c>
      <c r="N41" s="52">
        <f>VLOOKUP($A41,[6]Data!$A$1:$R$15000,14,0)*$H$2</f>
        <v>40000</v>
      </c>
      <c r="O41" s="84"/>
      <c r="P41" s="84"/>
      <c r="Q41" s="84"/>
      <c r="R41" s="84"/>
      <c r="S41" s="84"/>
      <c r="T41" s="84"/>
      <c r="V41" s="52">
        <f>VLOOKUP($A41,[1]Data!$A$1:$AH$15000,6,0)</f>
        <v>1913100</v>
      </c>
      <c r="AA41" s="84"/>
      <c r="AB41" s="84"/>
      <c r="AH41" s="84">
        <f>VLOOKUP($A41,[1]Data!$A$1:$AH$15000,26,0)</f>
        <v>62476</v>
      </c>
      <c r="AI41" s="84">
        <f>VLOOKUP($A41,[1]Data!$A$1:$AH$15000,27,0)</f>
        <v>11711</v>
      </c>
      <c r="AJ41" s="84">
        <f>VLOOKUP($A41,[1]Data!$A$1:$AH$15000,25,0)</f>
        <v>168496</v>
      </c>
      <c r="AK41" s="84">
        <f>VLOOKUP($A41,[1]Data!$A$1:$AH$15000,30,0)</f>
        <v>209948</v>
      </c>
      <c r="AL41" s="84">
        <f>VLOOKUP($A41,[1]Data!$A$1:$AH$15000,31,0)</f>
        <v>122246</v>
      </c>
      <c r="AM41" s="84">
        <f>VLOOKUP($A41,[1]Data!$A$1:$AH$15000,32,0)</f>
        <v>22943</v>
      </c>
      <c r="AN41" s="84">
        <f>VLOOKUP($A41,[1]Data!$A$1:$AH$15000,33,0)</f>
        <v>18750</v>
      </c>
      <c r="AO41" s="84">
        <f>VLOOKUP($A41,[1]Data!$A$1:$AH$15000,29,0)</f>
        <v>64451</v>
      </c>
      <c r="AR41" s="52">
        <f>VLOOKUP($A41,[4]Data!$A$1:$R$15000,2,0)</f>
        <v>976796</v>
      </c>
      <c r="AS41" s="52">
        <f>VLOOKUP($A41,[3]Data!$A$1:$K$15000,3,0)*$A$2</f>
        <v>2568800</v>
      </c>
      <c r="AU41" s="52">
        <f>VLOOKUP($A41,[4]Data!$A$1:$R$15000,13,0)-VLOOKUP($A41,[4]Data!$A$1:$R$15000,14,0)</f>
        <v>-162776</v>
      </c>
      <c r="AW41" s="52">
        <f>VLOOKUP($A41,[4]Data!$A$1:$R$15000,3,0)</f>
        <v>365246</v>
      </c>
      <c r="AX41" s="52">
        <f>VLOOKUP($A41,[3]Data!$A$1:$K$15000,10,0)*$A$2</f>
        <v>347300</v>
      </c>
      <c r="AY41" s="52">
        <f>VLOOKUP($A41,[4]Data!$A$1:$AH$15000,9,0)</f>
        <v>193650</v>
      </c>
      <c r="AZ41" s="52">
        <f>VLOOKUP($A41,[3]Data!$A$1:$K$15000,4,0)*$A$2</f>
        <v>1745700</v>
      </c>
      <c r="BA41" s="52">
        <f>VLOOKUP($A41,[4]Data!$A$1:$R$15000,5,0)</f>
        <v>341308</v>
      </c>
      <c r="BB41" s="52">
        <f>VLOOKUP($A41,[4]Data!$A$1:$R$15000,6,0)</f>
        <v>-492232</v>
      </c>
      <c r="BC41" s="52">
        <f>VLOOKUP($A41,[4]Data!$A$1:$R$15000,17,0)</f>
        <v>-129279</v>
      </c>
      <c r="BD41" s="52">
        <f>VLOOKUP($A41,[4]Data!$A$1:$R$15000,7,0)</f>
        <v>-309219</v>
      </c>
      <c r="BE41" s="84">
        <f>VLOOKUP($A41,[1]Data!$A$1:$AH$15000,28,0)</f>
        <v>43286</v>
      </c>
      <c r="BF41" s="18">
        <f>VLOOKUP($A41,[6]Data!$A$1:$P$15000,3,0)*$H$2</f>
        <v>177000</v>
      </c>
      <c r="BG41" s="18">
        <f>VLOOKUP($A41,[2]Data!$A$1:$AH$15000,34,0)</f>
        <v>656088</v>
      </c>
      <c r="BH41" s="18">
        <f>VLOOKUP($A41,[1]Data!$A$1:$BD$15000,54,0)</f>
        <v>16870</v>
      </c>
      <c r="BI41" s="18">
        <f>VLOOKUP($A41,[1]Data!$A$1:$BD$15000,55,0)</f>
        <v>5397</v>
      </c>
      <c r="BJ41" s="18">
        <f>VLOOKUP($A41,[1]Data!$A$1:$BD$15000,56,0)</f>
        <v>51615</v>
      </c>
    </row>
    <row r="42" spans="1:62">
      <c r="A42" s="17">
        <v>36503</v>
      </c>
      <c r="B42" s="52">
        <f>VLOOKUP($A42,[5]Data!$A$1:$L$15000,3,0)</f>
        <v>454000</v>
      </c>
      <c r="C42" s="52">
        <f>VLOOKUP($A42,[5]Data!$A$1:$L$15000,4,0)</f>
        <v>967000</v>
      </c>
      <c r="D42" s="52">
        <f>VLOOKUP($A42,[5]Data!$A$1:$L$15000,7,0)</f>
        <v>747000</v>
      </c>
      <c r="E42" s="52">
        <f>VLOOKUP($A42,[5]Data!$A$1:$L$15000,6,0)</f>
        <v>118000</v>
      </c>
      <c r="F42" s="52">
        <f>VLOOKUP($A42,[5]Data!$A$1:$L$15000,5,0)</f>
        <v>142000</v>
      </c>
      <c r="G42" s="52">
        <f>VLOOKUP($A42,[5]Data!$A$1:$L$15000,8,0)</f>
        <v>262000</v>
      </c>
      <c r="H42" s="52">
        <f>VLOOKUP($A42,[6]Data!$A$1:$R$15000,9,0)*$H$2</f>
        <v>1695000</v>
      </c>
      <c r="I42" s="52">
        <f>VLOOKUP($A42,[6]Data!$A$1:$R$15000,12,0)*$H$2</f>
        <v>194000</v>
      </c>
      <c r="J42" s="52">
        <f>VLOOKUP($A42,[6]Data!$A$1:$R$15000,13,0)*$H$2</f>
        <v>373000</v>
      </c>
      <c r="K42" s="83">
        <f t="shared" si="0"/>
        <v>567000</v>
      </c>
      <c r="L42" s="52">
        <f>VLOOKUP($A42,[6]Data!$A$1:$R$15000,11,0)*$H$2</f>
        <v>193000</v>
      </c>
      <c r="M42" s="52">
        <f>VLOOKUP($A42,[6]Data!$A$1:$R$15000,10,0)*$H$2</f>
        <v>135000</v>
      </c>
      <c r="N42" s="52">
        <f>VLOOKUP($A42,[6]Data!$A$1:$R$15000,14,0)*$H$2</f>
        <v>20000</v>
      </c>
      <c r="O42" s="84"/>
      <c r="P42" s="84"/>
      <c r="Q42" s="84"/>
      <c r="R42" s="84"/>
      <c r="S42" s="84"/>
      <c r="T42" s="84"/>
      <c r="V42" s="52">
        <f>VLOOKUP($A42,[1]Data!$A$1:$AH$15000,6,0)</f>
        <v>1958253</v>
      </c>
      <c r="AA42" s="52">
        <f>VLOOKUP($A42,[1]Data!$A$1:$BF$15000,58,0)</f>
        <v>250186</v>
      </c>
      <c r="AB42" s="52">
        <f>VLOOKUP($A42,[1]Data!$A$1:$BF$15000,57,0)</f>
        <v>809990</v>
      </c>
      <c r="AH42" s="84">
        <f>VLOOKUP($A42,[1]Data!$A$1:$AH$15000,26,0)</f>
        <v>61460</v>
      </c>
      <c r="AI42" s="84">
        <f>VLOOKUP($A42,[1]Data!$A$1:$AH$15000,27,0)</f>
        <v>11711</v>
      </c>
      <c r="AJ42" s="84">
        <f>VLOOKUP($A42,[1]Data!$A$1:$AH$15000,25,0)</f>
        <v>167715</v>
      </c>
      <c r="AK42" s="84">
        <f>VLOOKUP($A42,[1]Data!$A$1:$AH$15000,30,0)</f>
        <v>221816</v>
      </c>
      <c r="AL42" s="84">
        <f>VLOOKUP($A42,[1]Data!$A$1:$AH$15000,31,0)</f>
        <v>126822</v>
      </c>
      <c r="AM42" s="84">
        <f>VLOOKUP($A42,[1]Data!$A$1:$AH$15000,32,0)</f>
        <v>24245</v>
      </c>
      <c r="AN42" s="84">
        <f>VLOOKUP($A42,[1]Data!$A$1:$AH$15000,33,0)</f>
        <v>18961</v>
      </c>
      <c r="AO42" s="84">
        <f>VLOOKUP($A42,[1]Data!$A$1:$AH$15000,29,0)</f>
        <v>67939</v>
      </c>
      <c r="AR42" s="52">
        <f>VLOOKUP($A42,[4]Data!$A$1:$R$15000,2,0)</f>
        <v>884568</v>
      </c>
      <c r="AS42" s="52">
        <f>VLOOKUP($A42,[3]Data!$A$1:$K$15000,3,0)*$A$2</f>
        <v>2583900</v>
      </c>
      <c r="AU42" s="52">
        <f>VLOOKUP($A42,[4]Data!$A$1:$R$15000,13,0)-VLOOKUP($A42,[4]Data!$A$1:$R$15000,14,0)</f>
        <v>-41648</v>
      </c>
      <c r="AW42" s="52">
        <f>VLOOKUP($A42,[4]Data!$A$1:$R$15000,3,0)</f>
        <v>380017</v>
      </c>
      <c r="AX42" s="52">
        <f>VLOOKUP($A42,[3]Data!$A$1:$K$15000,10,0)*$A$2</f>
        <v>353900</v>
      </c>
      <c r="AY42" s="52">
        <f>VLOOKUP($A42,[4]Data!$A$1:$AH$15000,9,0)</f>
        <v>192495</v>
      </c>
      <c r="AZ42" s="52">
        <f>VLOOKUP($A42,[3]Data!$A$1:$K$15000,4,0)*$A$2</f>
        <v>1716100</v>
      </c>
      <c r="BA42" s="52">
        <f>VLOOKUP($A42,[4]Data!$A$1:$R$15000,5,0)</f>
        <v>302801</v>
      </c>
      <c r="BB42" s="52">
        <f>VLOOKUP($A42,[4]Data!$A$1:$R$15000,6,0)</f>
        <v>-479920</v>
      </c>
      <c r="BC42" s="52">
        <f>VLOOKUP($A42,[4]Data!$A$1:$R$15000,17,0)</f>
        <v>-178974</v>
      </c>
      <c r="BD42" s="52">
        <f>VLOOKUP($A42,[4]Data!$A$1:$R$15000,7,0)</f>
        <v>-357592</v>
      </c>
      <c r="BE42" s="84">
        <f>VLOOKUP($A42,[1]Data!$A$1:$AH$15000,28,0)</f>
        <v>44068</v>
      </c>
      <c r="BF42" s="18">
        <f>VLOOKUP($A42,[6]Data!$A$1:$P$15000,3,0)*$H$2</f>
        <v>120000</v>
      </c>
      <c r="BG42" s="18">
        <f>VLOOKUP($A42,[2]Data!$A$1:$AH$15000,34,0)</f>
        <v>715303</v>
      </c>
      <c r="BH42" s="18">
        <f>VLOOKUP($A42,[1]Data!$A$1:$BD$15000,54,0)</f>
        <v>17172</v>
      </c>
      <c r="BI42" s="18">
        <f>VLOOKUP($A42,[1]Data!$A$1:$BD$15000,55,0)</f>
        <v>5397</v>
      </c>
      <c r="BJ42" s="18">
        <f>VLOOKUP($A42,[1]Data!$A$1:$BD$15000,56,0)</f>
        <v>58881</v>
      </c>
    </row>
    <row r="43" spans="1:62">
      <c r="A43" s="17">
        <v>36504</v>
      </c>
      <c r="B43" s="52">
        <f>VLOOKUP($A43,[5]Data!$A$1:$L$15000,3,0)</f>
        <v>498000</v>
      </c>
      <c r="C43" s="52">
        <f>VLOOKUP($A43,[5]Data!$A$1:$L$15000,4,0)</f>
        <v>961000</v>
      </c>
      <c r="D43" s="52">
        <f>VLOOKUP($A43,[5]Data!$A$1:$L$15000,7,0)</f>
        <v>738000</v>
      </c>
      <c r="E43" s="52">
        <f>VLOOKUP($A43,[5]Data!$A$1:$L$15000,6,0)</f>
        <v>94000</v>
      </c>
      <c r="F43" s="52">
        <f>VLOOKUP($A43,[5]Data!$A$1:$L$15000,5,0)</f>
        <v>179000</v>
      </c>
      <c r="G43" s="52">
        <f>VLOOKUP($A43,[5]Data!$A$1:$L$15000,8,0)</f>
        <v>263000</v>
      </c>
      <c r="H43" s="52">
        <f>VLOOKUP($A43,[6]Data!$A$1:$R$15000,9,0)*$H$2</f>
        <v>1698000</v>
      </c>
      <c r="I43" s="52">
        <f>VLOOKUP($A43,[6]Data!$A$1:$R$15000,12,0)*$H$2</f>
        <v>190000</v>
      </c>
      <c r="J43" s="52">
        <f>VLOOKUP($A43,[6]Data!$A$1:$R$15000,13,0)*$H$2</f>
        <v>404000</v>
      </c>
      <c r="K43" s="83">
        <f t="shared" ref="K43:K49" si="1">SUM(I43:J43)</f>
        <v>594000</v>
      </c>
      <c r="L43" s="52">
        <f>VLOOKUP($A43,[6]Data!$A$1:$R$15000,11,0)*$H$2</f>
        <v>186000</v>
      </c>
      <c r="M43" s="52">
        <f>VLOOKUP($A43,[6]Data!$A$1:$R$15000,10,0)*$H$2</f>
        <v>131000</v>
      </c>
      <c r="N43" s="52">
        <f>VLOOKUP($A43,[6]Data!$A$1:$R$15000,14,0)*$H$2</f>
        <v>20000</v>
      </c>
      <c r="O43" s="84"/>
      <c r="P43" s="84"/>
      <c r="Q43" s="84"/>
      <c r="R43" s="84"/>
      <c r="S43" s="84"/>
      <c r="T43" s="84"/>
      <c r="V43" s="52">
        <f>VLOOKUP($A43,[1]Data!$A$1:$AH$15000,6,0)</f>
        <v>1990009</v>
      </c>
      <c r="AA43" s="52">
        <f>VLOOKUP($A43,[1]Data!$A$1:$BF$15000,58,0)</f>
        <v>257740</v>
      </c>
      <c r="AB43" s="52">
        <f>VLOOKUP($A43,[1]Data!$A$1:$BF$15000,57,0)</f>
        <v>868890</v>
      </c>
      <c r="AH43" s="84">
        <f>VLOOKUP($A43,[1]Data!$A$1:$AH$15000,26,0)</f>
        <v>73415</v>
      </c>
      <c r="AI43" s="84">
        <f>VLOOKUP($A43,[1]Data!$A$1:$AH$15000,27,0)</f>
        <v>11711</v>
      </c>
      <c r="AJ43" s="84">
        <f>VLOOKUP($A43,[1]Data!$A$1:$AH$15000,25,0)</f>
        <v>167418</v>
      </c>
      <c r="AK43" s="84">
        <f>VLOOKUP($A43,[1]Data!$A$1:$AH$15000,30,0)</f>
        <v>251190</v>
      </c>
      <c r="AL43" s="84">
        <f>VLOOKUP($A43,[1]Data!$A$1:$AH$15000,31,0)</f>
        <v>135511</v>
      </c>
      <c r="AM43" s="84">
        <f>VLOOKUP($A43,[1]Data!$A$1:$AH$15000,32,0)</f>
        <v>25445</v>
      </c>
      <c r="AN43" s="84">
        <f>VLOOKUP($A43,[1]Data!$A$1:$AH$15000,33,0)</f>
        <v>19488</v>
      </c>
      <c r="AO43" s="84">
        <f>VLOOKUP($A43,[1]Data!$A$1:$AH$15000,29,0)</f>
        <v>58535</v>
      </c>
      <c r="AR43" s="52">
        <f>VLOOKUP($A43,[4]Data!$A$1:$R$15000,2,0)</f>
        <v>942578</v>
      </c>
      <c r="AS43" s="52">
        <f>VLOOKUP($A43,[3]Data!$A$1:$K$15000,3,0)*$A$2</f>
        <v>2556000</v>
      </c>
      <c r="AU43" s="52">
        <f>VLOOKUP($A43,[4]Data!$A$1:$R$15000,13,0)-VLOOKUP($A43,[4]Data!$A$1:$R$15000,14,0)</f>
        <v>16285</v>
      </c>
      <c r="AW43" s="52">
        <f>VLOOKUP($A43,[4]Data!$A$1:$R$15000,3,0)</f>
        <v>378134</v>
      </c>
      <c r="AX43" s="52">
        <f>VLOOKUP($A43,[3]Data!$A$1:$K$15000,10,0)*$A$2</f>
        <v>365500</v>
      </c>
      <c r="AY43" s="52">
        <f>VLOOKUP($A43,[4]Data!$A$1:$AH$15000,9,0)</f>
        <v>176214</v>
      </c>
      <c r="AZ43" s="52">
        <f>VLOOKUP($A43,[3]Data!$A$1:$K$15000,4,0)*$A$2</f>
        <v>1678600</v>
      </c>
      <c r="BA43" s="52">
        <f>VLOOKUP($A43,[4]Data!$A$1:$R$15000,5,0)</f>
        <v>377097</v>
      </c>
      <c r="BB43" s="52">
        <f>VLOOKUP($A43,[4]Data!$A$1:$R$15000,6,0)</f>
        <v>-489104</v>
      </c>
      <c r="BC43" s="52">
        <f>VLOOKUP($A43,[4]Data!$A$1:$R$15000,17,0)</f>
        <v>-174058</v>
      </c>
      <c r="BD43" s="52">
        <f>VLOOKUP($A43,[4]Data!$A$1:$R$15000,7,0)</f>
        <v>-327036</v>
      </c>
      <c r="BE43" s="84">
        <f>VLOOKUP($A43,[1]Data!$A$1:$AH$15000,28,0)</f>
        <v>24048</v>
      </c>
      <c r="BF43" s="18">
        <f>VLOOKUP($A43,[6]Data!$A$1:$P$15000,3,0)*$H$2</f>
        <v>114000</v>
      </c>
      <c r="BG43" s="18">
        <f>VLOOKUP($A43,[2]Data!$A$1:$AH$15000,34,0)</f>
        <v>702623</v>
      </c>
      <c r="BH43" s="18">
        <f>VLOOKUP($A43,[1]Data!$A$1:$BD$15000,54,0)</f>
        <v>15994</v>
      </c>
      <c r="BI43" s="18">
        <f>VLOOKUP($A43,[1]Data!$A$1:$BD$15000,55,0)</f>
        <v>6573</v>
      </c>
      <c r="BJ43" s="18">
        <f>VLOOKUP($A43,[1]Data!$A$1:$BD$15000,56,0)</f>
        <v>58880</v>
      </c>
    </row>
    <row r="44" spans="1:62">
      <c r="A44" s="17">
        <v>36505</v>
      </c>
      <c r="B44" s="52">
        <f>VLOOKUP($A44,[5]Data!$A$1:$L$15000,3,0)</f>
        <v>521324</v>
      </c>
      <c r="C44" s="52">
        <f>VLOOKUP($A44,[5]Data!$A$1:$L$15000,4,0)</f>
        <v>1000466</v>
      </c>
      <c r="D44" s="52">
        <f>VLOOKUP($A44,[5]Data!$A$1:$L$15000,7,0)</f>
        <v>761250</v>
      </c>
      <c r="E44" s="52">
        <f>VLOOKUP($A44,[5]Data!$A$1:$L$15000,6,0)</f>
        <v>114029</v>
      </c>
      <c r="F44" s="52">
        <f>VLOOKUP($A44,[5]Data!$A$1:$L$15000,5,0)</f>
        <v>222001</v>
      </c>
      <c r="G44" s="52">
        <f>VLOOKUP($A44,[5]Data!$A$1:$L$15000,8,0)</f>
        <v>336212</v>
      </c>
      <c r="H44" s="52">
        <f>VLOOKUP($A44,[6]Data!$A$1:$R$15000,9,0)*$H$2</f>
        <v>1699000</v>
      </c>
      <c r="I44" s="52">
        <f>VLOOKUP($A44,[6]Data!$A$1:$R$15000,12,0)*$H$2</f>
        <v>185000</v>
      </c>
      <c r="J44" s="52">
        <f>VLOOKUP($A44,[6]Data!$A$1:$R$15000,13,0)*$H$2</f>
        <v>396000</v>
      </c>
      <c r="K44" s="83">
        <f t="shared" si="1"/>
        <v>581000</v>
      </c>
      <c r="L44" s="52">
        <f>VLOOKUP($A44,[6]Data!$A$1:$R$15000,11,0)*$H$2</f>
        <v>169000</v>
      </c>
      <c r="M44" s="52">
        <f>VLOOKUP($A44,[6]Data!$A$1:$R$15000,10,0)*$H$2</f>
        <v>132000</v>
      </c>
      <c r="N44" s="52">
        <f>VLOOKUP($A44,[6]Data!$A$1:$R$15000,14,0)*$H$2</f>
        <v>20000</v>
      </c>
      <c r="O44" s="84"/>
      <c r="P44" s="84"/>
      <c r="Q44" s="84"/>
      <c r="R44" s="84"/>
      <c r="S44" s="84"/>
      <c r="T44" s="84"/>
      <c r="V44" s="52">
        <f>VLOOKUP($A44,[1]Data!$A$1:$AH$15000,6,0)</f>
        <v>1942376</v>
      </c>
      <c r="AA44" s="52">
        <f>VLOOKUP($A44,[1]Data!$A$1:$BF$15000,58,0)</f>
        <v>232869</v>
      </c>
      <c r="AB44" s="52">
        <f>VLOOKUP($A44,[1]Data!$A$1:$BF$15000,57,0)</f>
        <v>683363</v>
      </c>
      <c r="AH44" s="84">
        <f>VLOOKUP($A44,[1]Data!$A$1:$AH$15000,26,0)</f>
        <v>45459</v>
      </c>
      <c r="AI44" s="84">
        <f>VLOOKUP($A44,[1]Data!$A$1:$AH$15000,27,0)</f>
        <v>9889</v>
      </c>
      <c r="AJ44" s="84">
        <f>VLOOKUP($A44,[1]Data!$A$1:$AH$15000,25,0)</f>
        <v>152641</v>
      </c>
      <c r="AK44" s="84">
        <f>VLOOKUP($A44,[1]Data!$A$1:$AH$15000,30,0)</f>
        <v>157221</v>
      </c>
      <c r="AL44" s="84">
        <f>VLOOKUP($A44,[1]Data!$A$1:$AH$15000,31,0)</f>
        <v>102198</v>
      </c>
      <c r="AM44" s="84">
        <f>VLOOKUP($A44,[1]Data!$A$1:$AH$15000,32,0)</f>
        <v>22675</v>
      </c>
      <c r="AN44" s="84">
        <f>VLOOKUP($A44,[1]Data!$A$1:$AH$15000,33,0)</f>
        <v>17248</v>
      </c>
      <c r="AO44" s="84">
        <f>VLOOKUP($A44,[1]Data!$A$1:$AH$15000,29,0)</f>
        <v>42809</v>
      </c>
      <c r="AR44" s="52">
        <f>VLOOKUP($A44,[4]Data!$A$1:$R$15000,2,0)</f>
        <v>919722</v>
      </c>
      <c r="AS44" s="52">
        <f>VLOOKUP($A44,[3]Data!$A$1:$K$15000,3,0)*$A$2</f>
        <v>2555500</v>
      </c>
      <c r="AU44" s="52">
        <f>VLOOKUP($A44,[4]Data!$A$1:$R$15000,13,0)-VLOOKUP($A44,[4]Data!$A$1:$R$15000,14,0)</f>
        <v>45271</v>
      </c>
      <c r="AW44" s="52">
        <f>VLOOKUP($A44,[4]Data!$A$1:$R$15000,3,0)</f>
        <v>353840</v>
      </c>
      <c r="AX44" s="52">
        <f>VLOOKUP($A44,[3]Data!$A$1:$K$15000,10,0)*$A$2</f>
        <v>346300</v>
      </c>
      <c r="AY44" s="52">
        <f>VLOOKUP($A44,[4]Data!$A$1:$AH$15000,9,0)</f>
        <v>146143</v>
      </c>
      <c r="AZ44" s="52">
        <f>VLOOKUP($A44,[3]Data!$A$1:$K$15000,4,0)*$A$2</f>
        <v>1711500</v>
      </c>
      <c r="BA44" s="52">
        <f>VLOOKUP($A44,[4]Data!$A$1:$R$15000,5,0)</f>
        <v>379483</v>
      </c>
      <c r="BB44" s="52">
        <f>VLOOKUP($A44,[4]Data!$A$1:$R$15000,6,0)</f>
        <v>-462394</v>
      </c>
      <c r="BC44" s="52">
        <f>VLOOKUP($A44,[4]Data!$A$1:$R$15000,17,0)</f>
        <v>-149880</v>
      </c>
      <c r="BD44" s="52">
        <f>VLOOKUP($A44,[4]Data!$A$1:$R$15000,7,0)</f>
        <v>-351014</v>
      </c>
      <c r="BE44" s="84">
        <f>VLOOKUP($A44,[1]Data!$A$1:$AH$15000,28,0)</f>
        <v>23278</v>
      </c>
      <c r="BF44" s="18">
        <f>VLOOKUP($A44,[6]Data!$A$1:$P$15000,3,0)*$H$2</f>
        <v>110000</v>
      </c>
      <c r="BG44" s="18">
        <f>VLOOKUP($A44,[2]Data!$A$1:$AH$15000,34,0)</f>
        <v>687086</v>
      </c>
      <c r="BH44" s="18">
        <f>VLOOKUP($A44,[1]Data!$A$1:$BD$15000,54,0)</f>
        <v>7964</v>
      </c>
      <c r="BI44" s="18">
        <f>VLOOKUP($A44,[1]Data!$A$1:$BD$15000,55,0)</f>
        <v>6574</v>
      </c>
      <c r="BJ44" s="18">
        <f>VLOOKUP($A44,[1]Data!$A$1:$BD$15000,56,0)</f>
        <v>56442</v>
      </c>
    </row>
    <row r="45" spans="1:62">
      <c r="A45" s="17">
        <v>36506</v>
      </c>
      <c r="B45" s="52">
        <f>VLOOKUP($A45,[5]Data!$A$1:$L$15000,3,0)</f>
        <v>542697</v>
      </c>
      <c r="C45" s="52">
        <f>VLOOKUP($A45,[5]Data!$A$1:$L$15000,4,0)</f>
        <v>1027476</v>
      </c>
      <c r="D45" s="52">
        <f>VLOOKUP($A45,[5]Data!$A$1:$L$15000,7,0)</f>
        <v>763500</v>
      </c>
      <c r="E45" s="52">
        <f>VLOOKUP($A45,[5]Data!$A$1:$L$15000,6,0)</f>
        <v>113846</v>
      </c>
      <c r="F45" s="52">
        <f>VLOOKUP($A45,[5]Data!$A$1:$L$15000,5,0)</f>
        <v>212460</v>
      </c>
      <c r="G45" s="52">
        <f>VLOOKUP($A45,[5]Data!$A$1:$L$15000,8,0)</f>
        <v>339523</v>
      </c>
      <c r="H45" s="52">
        <f>VLOOKUP($A45,[6]Data!$A$1:$R$15000,9,0)*$H$2</f>
        <v>1699000</v>
      </c>
      <c r="I45" s="52">
        <f>VLOOKUP($A45,[6]Data!$A$1:$R$15000,12,0)*$H$2</f>
        <v>196000</v>
      </c>
      <c r="J45" s="52">
        <f>VLOOKUP($A45,[6]Data!$A$1:$R$15000,13,0)*$H$2</f>
        <v>391000</v>
      </c>
      <c r="K45" s="83">
        <f t="shared" si="1"/>
        <v>587000</v>
      </c>
      <c r="L45" s="52">
        <f>VLOOKUP($A45,[6]Data!$A$1:$R$15000,11,0)*$H$2</f>
        <v>154000</v>
      </c>
      <c r="M45" s="52">
        <f>VLOOKUP($A45,[6]Data!$A$1:$R$15000,10,0)*$H$2</f>
        <v>133000</v>
      </c>
      <c r="N45" s="52">
        <f>VLOOKUP($A45,[6]Data!$A$1:$R$15000,14,0)*$H$2</f>
        <v>20000</v>
      </c>
      <c r="O45" s="84"/>
      <c r="P45" s="84"/>
      <c r="Q45" s="84"/>
      <c r="R45" s="84"/>
      <c r="S45" s="84"/>
      <c r="T45" s="84"/>
      <c r="V45" s="52">
        <f>VLOOKUP($A45,[1]Data!$A$1:$AH$15000,6,0)</f>
        <v>1994931</v>
      </c>
      <c r="AA45" s="52">
        <f>VLOOKUP($A45,[1]Data!$A$1:$BF$15000,58,0)</f>
        <v>227156</v>
      </c>
      <c r="AB45" s="52">
        <f>VLOOKUP($A45,[1]Data!$A$1:$BF$15000,57,0)</f>
        <v>678131</v>
      </c>
      <c r="AH45" s="84">
        <f>VLOOKUP($A45,[1]Data!$A$1:$AH$15000,26,0)</f>
        <v>46963</v>
      </c>
      <c r="AI45" s="84">
        <f>VLOOKUP($A45,[1]Data!$A$1:$AH$15000,27,0)</f>
        <v>10216</v>
      </c>
      <c r="AJ45" s="84">
        <f>VLOOKUP($A45,[1]Data!$A$1:$AH$15000,25,0)</f>
        <v>148057</v>
      </c>
      <c r="AK45" s="84">
        <f>VLOOKUP($A45,[1]Data!$A$1:$AH$15000,30,0)</f>
        <v>158122</v>
      </c>
      <c r="AL45" s="84">
        <f>VLOOKUP($A45,[1]Data!$A$1:$AH$15000,31,0)</f>
        <v>97078</v>
      </c>
      <c r="AM45" s="84">
        <f>VLOOKUP($A45,[1]Data!$A$1:$AH$15000,32,0)</f>
        <v>23045</v>
      </c>
      <c r="AN45" s="84">
        <f>VLOOKUP($A45,[1]Data!$A$1:$AH$15000,33,0)</f>
        <v>17341</v>
      </c>
      <c r="AO45" s="84">
        <f>VLOOKUP($A45,[1]Data!$A$1:$AH$15000,29,0)</f>
        <v>32649</v>
      </c>
      <c r="AR45" s="52">
        <f>VLOOKUP($A45,[4]Data!$A$1:$R$15000,2,0)</f>
        <v>932313</v>
      </c>
      <c r="AS45" s="52">
        <f>VLOOKUP($A45,[3]Data!$A$1:$K$15000,3,0)*$A$2</f>
        <v>2720000</v>
      </c>
      <c r="AU45" s="52">
        <f>VLOOKUP($A45,[4]Data!$A$1:$R$15000,13,0)-VLOOKUP($A45,[4]Data!$A$1:$R$15000,14,0)</f>
        <v>20832</v>
      </c>
      <c r="AW45" s="52">
        <f>VLOOKUP($A45,[4]Data!$A$1:$R$15000,3,0)</f>
        <v>362187</v>
      </c>
      <c r="AX45" s="52">
        <f>VLOOKUP($A45,[3]Data!$A$1:$K$15000,10,0)*$A$2</f>
        <v>342500</v>
      </c>
      <c r="AY45" s="52">
        <f>VLOOKUP($A45,[4]Data!$A$1:$AH$15000,9,0)</f>
        <v>144072</v>
      </c>
      <c r="AZ45" s="52">
        <f>VLOOKUP($A45,[3]Data!$A$1:$K$15000,4,0)*$A$2</f>
        <v>1705900</v>
      </c>
      <c r="BA45" s="52">
        <f>VLOOKUP($A45,[4]Data!$A$1:$R$15000,5,0)</f>
        <v>354229</v>
      </c>
      <c r="BB45" s="52">
        <f>VLOOKUP($A45,[4]Data!$A$1:$R$15000,6,0)</f>
        <v>-473127</v>
      </c>
      <c r="BC45" s="52">
        <f>VLOOKUP($A45,[4]Data!$A$1:$R$15000,17,0)</f>
        <v>-155108</v>
      </c>
      <c r="BD45" s="52">
        <f>VLOOKUP($A45,[4]Data!$A$1:$R$15000,7,0)</f>
        <v>-355870</v>
      </c>
      <c r="BE45" s="84">
        <f>VLOOKUP($A45,[1]Data!$A$1:$AH$15000,28,0)</f>
        <v>16833</v>
      </c>
      <c r="BF45" s="18">
        <f>VLOOKUP($A45,[6]Data!$A$1:$P$15000,3,0)*$H$2</f>
        <v>110000</v>
      </c>
      <c r="BG45" s="18">
        <f>VLOOKUP($A45,[2]Data!$A$1:$AH$15000,34,0)</f>
        <v>689652</v>
      </c>
      <c r="BH45" s="18">
        <f>VLOOKUP($A45,[1]Data!$A$1:$BD$15000,54,0)</f>
        <v>7997</v>
      </c>
      <c r="BI45" s="18">
        <f>VLOOKUP($A45,[1]Data!$A$1:$BD$15000,55,0)</f>
        <v>6574</v>
      </c>
      <c r="BJ45" s="18">
        <f>VLOOKUP($A45,[1]Data!$A$1:$BD$15000,56,0)</f>
        <v>58817</v>
      </c>
    </row>
    <row r="46" spans="1:62">
      <c r="A46" s="17">
        <v>36507</v>
      </c>
      <c r="B46" s="52">
        <f>VLOOKUP($A46,[5]Data!$A$1:$L$15000,3,0)</f>
        <v>425000</v>
      </c>
      <c r="C46" s="52">
        <f>VLOOKUP($A46,[5]Data!$A$1:$L$15000,4,0)</f>
        <v>993000</v>
      </c>
      <c r="D46" s="52">
        <f>VLOOKUP($A46,[5]Data!$A$1:$L$15000,7,0)</f>
        <v>756000</v>
      </c>
      <c r="E46" s="52">
        <f>VLOOKUP($A46,[5]Data!$A$1:$L$15000,6,0)</f>
        <v>92000</v>
      </c>
      <c r="F46" s="52">
        <f>VLOOKUP($A46,[5]Data!$A$1:$L$15000,5,0)</f>
        <v>201000</v>
      </c>
      <c r="G46" s="52">
        <f>VLOOKUP($A46,[5]Data!$A$1:$L$15000,8,0)</f>
        <v>258000</v>
      </c>
      <c r="H46" s="52">
        <f>VLOOKUP($A46,[6]Data!$A$1:$R$15000,9,0)*$H$2</f>
        <v>1707000</v>
      </c>
      <c r="I46" s="52">
        <f>VLOOKUP($A46,[6]Data!$A$1:$R$15000,12,0)*$H$2</f>
        <v>196000</v>
      </c>
      <c r="J46" s="52">
        <f>VLOOKUP($A46,[6]Data!$A$1:$R$15000,13,0)*$H$2</f>
        <v>380000</v>
      </c>
      <c r="K46" s="83">
        <f t="shared" si="1"/>
        <v>576000</v>
      </c>
      <c r="L46" s="52">
        <f>VLOOKUP($A46,[6]Data!$A$1:$R$15000,11,0)*$H$2</f>
        <v>156000</v>
      </c>
      <c r="M46" s="52">
        <f>VLOOKUP($A46,[6]Data!$A$1:$R$15000,10,0)*$H$2</f>
        <v>165000</v>
      </c>
      <c r="N46" s="52">
        <f>VLOOKUP($A46,[6]Data!$A$1:$R$15000,14,0)*$H$2</f>
        <v>20000</v>
      </c>
      <c r="O46" s="84"/>
      <c r="P46" s="84"/>
      <c r="Q46" s="84"/>
      <c r="R46" s="84"/>
      <c r="S46" s="84"/>
      <c r="T46" s="84"/>
      <c r="V46" s="52">
        <f>VLOOKUP($A46,[1]Data!$A$1:$AH$15000,6,0)</f>
        <v>1984957</v>
      </c>
      <c r="AA46" s="52">
        <f>VLOOKUP($A46,[1]Data!$A$1:$BF$15000,58,0)</f>
        <v>236609</v>
      </c>
      <c r="AB46" s="52">
        <f>VLOOKUP($A46,[1]Data!$A$1:$BF$15000,57,0)</f>
        <v>704385</v>
      </c>
      <c r="AH46" s="84">
        <f>VLOOKUP($A46,[1]Data!$A$1:$AH$15000,26,0)</f>
        <v>63428</v>
      </c>
      <c r="AI46" s="84">
        <f>VLOOKUP($A46,[1]Data!$A$1:$AH$15000,27,0)</f>
        <v>9734</v>
      </c>
      <c r="AJ46" s="84">
        <f>VLOOKUP($A46,[1]Data!$A$1:$AH$15000,25,0)</f>
        <v>157183</v>
      </c>
      <c r="AK46" s="84">
        <f>VLOOKUP($A46,[1]Data!$A$1:$AH$15000,30,0)</f>
        <v>160423</v>
      </c>
      <c r="AL46" s="84">
        <f>VLOOKUP($A46,[1]Data!$A$1:$AH$15000,31,0)</f>
        <v>90369</v>
      </c>
      <c r="AM46" s="84">
        <f>VLOOKUP($A46,[1]Data!$A$1:$AH$15000,32,0)</f>
        <v>22036</v>
      </c>
      <c r="AN46" s="84">
        <f>VLOOKUP($A46,[1]Data!$A$1:$AH$15000,33,0)</f>
        <v>16563</v>
      </c>
      <c r="AO46" s="84">
        <f>VLOOKUP($A46,[1]Data!$A$1:$AH$15000,29,0)</f>
        <v>60559</v>
      </c>
      <c r="AR46" s="52">
        <f>VLOOKUP($A46,[4]Data!$A$1:$R$15000,2,0)</f>
        <v>866955</v>
      </c>
      <c r="AS46" s="52">
        <f>VLOOKUP($A46,[3]Data!$A$1:$K$15000,3,0)*$A$2</f>
        <v>2548100</v>
      </c>
      <c r="AU46" s="52">
        <f>VLOOKUP($A46,[4]Data!$A$1:$R$15000,13,0)-VLOOKUP($A46,[4]Data!$A$1:$R$15000,14,0)</f>
        <v>-12113</v>
      </c>
      <c r="AW46" s="52">
        <f>VLOOKUP($A46,[4]Data!$A$1:$R$15000,3,0)</f>
        <v>354828</v>
      </c>
      <c r="AX46" s="52">
        <f>VLOOKUP($A46,[3]Data!$A$1:$K$15000,10,0)*$A$2</f>
        <v>337700</v>
      </c>
      <c r="AY46" s="52">
        <f>VLOOKUP($A46,[4]Data!$A$1:$AH$15000,9,0)</f>
        <v>170363</v>
      </c>
      <c r="AZ46" s="52">
        <f>VLOOKUP($A46,[3]Data!$A$1:$K$15000,4,0)*$A$2</f>
        <v>1711500</v>
      </c>
      <c r="BA46" s="52">
        <f>VLOOKUP($A46,[4]Data!$A$1:$R$15000,5,0)</f>
        <v>307701</v>
      </c>
      <c r="BB46" s="52">
        <f>VLOOKUP($A46,[4]Data!$A$1:$R$15000,6,0)</f>
        <v>-496516</v>
      </c>
      <c r="BC46" s="52">
        <f>VLOOKUP($A46,[4]Data!$A$1:$R$15000,17,0)</f>
        <v>-180750</v>
      </c>
      <c r="BD46" s="52">
        <f>VLOOKUP($A46,[4]Data!$A$1:$R$15000,7,0)</f>
        <v>-370964</v>
      </c>
      <c r="BE46" s="84">
        <f>VLOOKUP($A46,[1]Data!$A$1:$AH$15000,28,0)</f>
        <v>16041</v>
      </c>
      <c r="BF46" s="18">
        <f>VLOOKUP($A46,[6]Data!$A$1:$P$15000,3,0)*$H$2</f>
        <v>112000</v>
      </c>
      <c r="BG46" s="18">
        <f>VLOOKUP($A46,[2]Data!$A$1:$AH$15000,34,0)</f>
        <v>691181</v>
      </c>
      <c r="BH46" s="18">
        <f>VLOOKUP($A46,[1]Data!$A$1:$BD$15000,54,0)</f>
        <v>7950</v>
      </c>
      <c r="BI46" s="18">
        <f>VLOOKUP($A46,[1]Data!$A$1:$BD$15000,55,0)</f>
        <v>6574</v>
      </c>
      <c r="BJ46" s="18">
        <f>VLOOKUP($A46,[1]Data!$A$1:$BD$15000,56,0)</f>
        <v>58820</v>
      </c>
    </row>
    <row r="47" spans="1:62">
      <c r="A47" s="17">
        <v>36508</v>
      </c>
      <c r="B47" s="52">
        <f>VLOOKUP($A47,[5]Data!$A$1:$L$15000,3,0)</f>
        <v>410000</v>
      </c>
      <c r="C47" s="52">
        <f>VLOOKUP($A47,[5]Data!$A$1:$L$15000,4,0)</f>
        <v>924000</v>
      </c>
      <c r="D47" s="52">
        <f>VLOOKUP($A47,[5]Data!$A$1:$L$15000,7,0)</f>
        <v>746000</v>
      </c>
      <c r="E47" s="52">
        <f>VLOOKUP($A47,[5]Data!$A$1:$L$15000,6,0)</f>
        <v>58000</v>
      </c>
      <c r="F47" s="52">
        <f>VLOOKUP($A47,[5]Data!$A$1:$L$15000,5,0)</f>
        <v>144000</v>
      </c>
      <c r="G47" s="52">
        <f>VLOOKUP($A47,[5]Data!$A$1:$L$15000,8,0)</f>
        <v>266000</v>
      </c>
      <c r="H47" s="52">
        <f>VLOOKUP($A47,[6]Data!$A$1:$R$15000,9,0)*$H$2</f>
        <v>1707000</v>
      </c>
      <c r="I47" s="52">
        <f>VLOOKUP($A47,[6]Data!$A$1:$R$15000,12,0)*$H$2</f>
        <v>182000</v>
      </c>
      <c r="J47" s="52">
        <f>VLOOKUP($A47,[6]Data!$A$1:$R$15000,13,0)*$H$2</f>
        <v>364000</v>
      </c>
      <c r="K47" s="83">
        <f t="shared" si="1"/>
        <v>546000</v>
      </c>
      <c r="L47" s="52">
        <f>VLOOKUP($A47,[6]Data!$A$1:$R$15000,11,0)*$H$2</f>
        <v>182000</v>
      </c>
      <c r="M47" s="52">
        <f>VLOOKUP($A47,[6]Data!$A$1:$R$15000,10,0)*$H$2</f>
        <v>160000</v>
      </c>
      <c r="N47" s="52">
        <f>VLOOKUP($A47,[6]Data!$A$1:$R$15000,14,0)*$H$2</f>
        <v>20000</v>
      </c>
      <c r="O47" s="84"/>
      <c r="P47" s="84"/>
      <c r="Q47" s="84"/>
      <c r="R47" s="84"/>
      <c r="S47" s="84"/>
      <c r="T47" s="84"/>
      <c r="V47" s="52">
        <f>VLOOKUP($A47,[1]Data!$A$1:$AH$15000,6,0)</f>
        <v>1939218</v>
      </c>
      <c r="AA47" s="52">
        <f>VLOOKUP($A47,[1]Data!$A$1:$BF$15000,58,0)</f>
        <v>234124</v>
      </c>
      <c r="AB47" s="52">
        <f>VLOOKUP($A47,[1]Data!$A$1:$BF$15000,57,0)</f>
        <v>691719</v>
      </c>
      <c r="AH47" s="84">
        <f>VLOOKUP($A47,[1]Data!$A$1:$AH$15000,26,0)</f>
        <v>56997</v>
      </c>
      <c r="AI47" s="84">
        <f>VLOOKUP($A47,[1]Data!$A$1:$AH$15000,27,0)</f>
        <v>10772</v>
      </c>
      <c r="AJ47" s="84">
        <f>VLOOKUP($A47,[1]Data!$A$1:$AH$15000,25,0)</f>
        <v>165907</v>
      </c>
      <c r="AK47" s="84">
        <f>VLOOKUP($A47,[1]Data!$A$1:$AH$15000,30,0)</f>
        <v>186765</v>
      </c>
      <c r="AL47" s="84">
        <f>VLOOKUP($A47,[1]Data!$A$1:$AH$15000,31,0)</f>
        <v>99939</v>
      </c>
      <c r="AM47" s="84">
        <f>VLOOKUP($A47,[1]Data!$A$1:$AH$15000,32,0)</f>
        <v>22337</v>
      </c>
      <c r="AN47" s="84">
        <f>VLOOKUP($A47,[1]Data!$A$1:$AH$15000,33,0)</f>
        <v>15688</v>
      </c>
      <c r="AO47" s="84">
        <f>VLOOKUP($A47,[1]Data!$A$1:$AH$15000,29,0)</f>
        <v>62829</v>
      </c>
      <c r="AR47" s="52">
        <f>VLOOKUP($A47,[4]Data!$A$1:$R$15000,2,0)</f>
        <v>898748</v>
      </c>
      <c r="AS47" s="52">
        <f>VLOOKUP($A47,[3]Data!$A$1:$K$15000,3,0)*$A$2</f>
        <v>2552800</v>
      </c>
      <c r="AU47" s="52">
        <f>VLOOKUP($A47,[4]Data!$A$1:$R$15000,13,0)-VLOOKUP($A47,[4]Data!$A$1:$R$15000,14,0)</f>
        <v>-31308</v>
      </c>
      <c r="AW47" s="52">
        <f>VLOOKUP($A47,[4]Data!$A$1:$R$15000,3,0)</f>
        <v>335516</v>
      </c>
      <c r="AX47" s="52">
        <f>VLOOKUP($A47,[3]Data!$A$1:$K$15000,10,0)*$A$2</f>
        <v>329400</v>
      </c>
      <c r="AY47" s="52">
        <f>VLOOKUP($A47,[4]Data!$A$1:$AH$15000,9,0)</f>
        <v>191006</v>
      </c>
      <c r="AZ47" s="52">
        <f>VLOOKUP($A47,[3]Data!$A$1:$K$15000,4,0)*$A$2</f>
        <v>1722300</v>
      </c>
      <c r="BA47" s="52">
        <f>VLOOKUP($A47,[4]Data!$A$1:$R$15000,5,0)</f>
        <v>322945</v>
      </c>
      <c r="BB47" s="52">
        <f>VLOOKUP($A47,[4]Data!$A$1:$R$15000,6,0)</f>
        <v>-475281</v>
      </c>
      <c r="BC47" s="52">
        <f>VLOOKUP($A47,[4]Data!$A$1:$R$15000,17,0)</f>
        <v>-199826</v>
      </c>
      <c r="BD47" s="52">
        <f>VLOOKUP($A47,[4]Data!$A$1:$R$15000,7,0)</f>
        <v>-336591</v>
      </c>
      <c r="BE47" s="84">
        <f>VLOOKUP($A47,[1]Data!$A$1:$AH$15000,28,0)</f>
        <v>15485</v>
      </c>
      <c r="BF47" s="18">
        <f>VLOOKUP($A47,[6]Data!$A$1:$P$15000,3,0)*$H$2</f>
        <v>111000</v>
      </c>
      <c r="BG47" s="18">
        <f>VLOOKUP($A47,[2]Data!$A$1:$AH$15000,34,0)</f>
        <v>686043</v>
      </c>
      <c r="BH47" s="18">
        <f>VLOOKUP($A47,[1]Data!$A$1:$BD$15000,54,0)</f>
        <v>8277</v>
      </c>
      <c r="BI47" s="18">
        <f>VLOOKUP($A47,[1]Data!$A$1:$BD$15000,55,0)</f>
        <v>5715</v>
      </c>
      <c r="BJ47" s="18">
        <f>VLOOKUP($A47,[1]Data!$A$1:$BD$15000,56,0)</f>
        <v>58821</v>
      </c>
    </row>
    <row r="48" spans="1:62">
      <c r="A48" s="17">
        <v>36509</v>
      </c>
      <c r="B48" s="52">
        <f>VLOOKUP($A48,[5]Data!$A$1:$L$15000,3,0)</f>
        <v>330000</v>
      </c>
      <c r="C48" s="52">
        <f>VLOOKUP($A48,[5]Data!$A$1:$L$15000,4,0)</f>
        <v>940000</v>
      </c>
      <c r="D48" s="52">
        <f>VLOOKUP($A48,[5]Data!$A$1:$L$15000,7,0)</f>
        <v>672000</v>
      </c>
      <c r="E48" s="52">
        <f>VLOOKUP($A48,[5]Data!$A$1:$L$15000,6,0)</f>
        <v>18000</v>
      </c>
      <c r="F48" s="52">
        <f>VLOOKUP($A48,[5]Data!$A$1:$L$15000,5,0)</f>
        <v>100000</v>
      </c>
      <c r="G48" s="52">
        <f>VLOOKUP($A48,[5]Data!$A$1:$L$15000,8,0)</f>
        <v>266000</v>
      </c>
      <c r="H48" s="52">
        <f>VLOOKUP($A48,[6]Data!$A$1:$R$15000,9,0)*$H$2</f>
        <v>1707000</v>
      </c>
      <c r="I48" s="52">
        <f>VLOOKUP($A48,[6]Data!$A$1:$R$15000,12,0)*$H$2</f>
        <v>212000</v>
      </c>
      <c r="J48" s="52">
        <f>VLOOKUP($A48,[6]Data!$A$1:$R$15000,13,0)*$H$2</f>
        <v>419000</v>
      </c>
      <c r="K48" s="83">
        <f t="shared" si="1"/>
        <v>631000</v>
      </c>
      <c r="L48" s="52">
        <f>VLOOKUP($A48,[6]Data!$A$1:$R$15000,11,0)*$H$2</f>
        <v>217000</v>
      </c>
      <c r="M48" s="52">
        <f>VLOOKUP($A48,[6]Data!$A$1:$R$15000,10,0)*$H$2</f>
        <v>160000</v>
      </c>
      <c r="N48" s="52">
        <f>VLOOKUP($A48,[6]Data!$A$1:$R$15000,14,0)*$H$2</f>
        <v>111000</v>
      </c>
      <c r="O48" s="84"/>
      <c r="P48" s="84"/>
      <c r="Q48" s="84"/>
      <c r="R48" s="84"/>
      <c r="S48" s="84"/>
      <c r="T48" s="84"/>
      <c r="V48" s="52">
        <f>VLOOKUP($A48,[1]Data!$A$1:$AH$15000,6,0)</f>
        <v>1960082</v>
      </c>
      <c r="AA48" s="52">
        <f>VLOOKUP($A48,[1]Data!$A$1:$BF$15000,58,0)</f>
        <v>249449</v>
      </c>
      <c r="AB48" s="52">
        <f>VLOOKUP($A48,[1]Data!$A$1:$BF$15000,57,0)</f>
        <v>779658</v>
      </c>
      <c r="AH48" s="84">
        <f>VLOOKUP($A48,[1]Data!$A$1:$AH$15000,26,0)</f>
        <v>70005</v>
      </c>
      <c r="AI48" s="84">
        <f>VLOOKUP($A48,[1]Data!$A$1:$AH$15000,27,0)</f>
        <v>11393</v>
      </c>
      <c r="AJ48" s="84">
        <f>VLOOKUP($A48,[1]Data!$A$1:$AH$15000,25,0)</f>
        <v>168662</v>
      </c>
      <c r="AK48" s="84">
        <f>VLOOKUP($A48,[1]Data!$A$1:$AH$15000,30,0)</f>
        <v>224928</v>
      </c>
      <c r="AL48" s="84">
        <f>VLOOKUP($A48,[1]Data!$A$1:$AH$15000,31,0)</f>
        <v>131321</v>
      </c>
      <c r="AM48" s="84">
        <f>VLOOKUP($A48,[1]Data!$A$1:$AH$15000,32,0)</f>
        <v>23989</v>
      </c>
      <c r="AN48" s="84">
        <f>VLOOKUP($A48,[1]Data!$A$1:$AH$15000,33,0)</f>
        <v>18644</v>
      </c>
      <c r="AO48" s="84">
        <f>VLOOKUP($A48,[1]Data!$A$1:$AH$15000,29,0)</f>
        <v>77806</v>
      </c>
      <c r="AR48" s="52">
        <f>VLOOKUP($A48,[4]Data!$A$1:$R$15000,2,0)</f>
        <v>992339</v>
      </c>
      <c r="AS48" s="52">
        <f>VLOOKUP($A48,[3]Data!$A$1:$K$15000,3,0)*$A$2</f>
        <v>2526200</v>
      </c>
      <c r="AU48" s="52">
        <f>VLOOKUP($A48,[4]Data!$A$1:$R$15000,13,0)-VLOOKUP($A48,[4]Data!$A$1:$R$15000,14,0)</f>
        <v>-17513</v>
      </c>
      <c r="AW48" s="52">
        <f>VLOOKUP($A48,[4]Data!$A$1:$R$15000,3,0)</f>
        <v>313866</v>
      </c>
      <c r="AX48" s="52">
        <f>VLOOKUP($A48,[3]Data!$A$1:$K$15000,10,0)*$A$2</f>
        <v>338100</v>
      </c>
      <c r="AY48" s="52">
        <f>VLOOKUP($A48,[4]Data!$A$1:$AH$15000,9,0)</f>
        <v>169360</v>
      </c>
      <c r="AZ48" s="52">
        <f>VLOOKUP($A48,[3]Data!$A$1:$K$15000,4,0)*$A$2</f>
        <v>1709900</v>
      </c>
      <c r="BA48" s="52">
        <f>VLOOKUP($A48,[4]Data!$A$1:$R$15000,5,0)</f>
        <v>374154</v>
      </c>
      <c r="BB48" s="52">
        <f>VLOOKUP($A48,[4]Data!$A$1:$R$15000,6,0)</f>
        <v>-501883</v>
      </c>
      <c r="BC48" s="52">
        <f>VLOOKUP($A48,[4]Data!$A$1:$R$15000,17,0)</f>
        <v>-254516</v>
      </c>
      <c r="BD48" s="52">
        <f>VLOOKUP($A48,[4]Data!$A$1:$R$15000,7,0)</f>
        <v>-305105</v>
      </c>
      <c r="BE48" s="84">
        <f>VLOOKUP($A48,[1]Data!$A$1:$AH$15000,28,0)</f>
        <v>9358</v>
      </c>
      <c r="BF48" s="18">
        <f>VLOOKUP($A48,[6]Data!$A$1:$P$15000,3,0)*$H$2</f>
        <v>106000</v>
      </c>
      <c r="BG48" s="18">
        <f>VLOOKUP($A48,[2]Data!$A$1:$AH$15000,34,0)</f>
        <v>696052</v>
      </c>
      <c r="BH48" s="18">
        <f>VLOOKUP($A48,[1]Data!$A$1:$BD$15000,54,0)</f>
        <v>8328</v>
      </c>
      <c r="BI48" s="18">
        <f>VLOOKUP($A48,[1]Data!$A$1:$BD$15000,55,0)</f>
        <v>5397</v>
      </c>
      <c r="BJ48" s="18">
        <f>VLOOKUP($A48,[1]Data!$A$1:$BD$15000,56,0)</f>
        <v>58880</v>
      </c>
    </row>
    <row r="49" spans="1:62">
      <c r="A49" s="17">
        <v>36510</v>
      </c>
      <c r="B49" s="52">
        <f>VLOOKUP($A49,[5]Data!$A$1:$L$15000,3,0)</f>
        <v>408000</v>
      </c>
      <c r="C49" s="52">
        <f>VLOOKUP($A49,[5]Data!$A$1:$L$15000,4,0)</f>
        <v>916000</v>
      </c>
      <c r="D49" s="52">
        <f>VLOOKUP($A49,[5]Data!$A$1:$L$15000,7,0)</f>
        <v>664000</v>
      </c>
      <c r="E49" s="52">
        <f>VLOOKUP($A49,[5]Data!$A$1:$L$15000,6,0)</f>
        <v>4000</v>
      </c>
      <c r="F49" s="52">
        <f>VLOOKUP($A49,[5]Data!$A$1:$L$15000,5,0)</f>
        <v>120000</v>
      </c>
      <c r="G49" s="52">
        <f>VLOOKUP($A49,[5]Data!$A$1:$L$15000,8,0)</f>
        <v>264000</v>
      </c>
      <c r="H49" s="52">
        <f>VLOOKUP($A49,[6]Data!$A$1:$R$15000,9,0)*$H$2</f>
        <v>1733000</v>
      </c>
      <c r="I49" s="52">
        <f>VLOOKUP($A49,[6]Data!$A$1:$R$15000,12,0)*$H$2</f>
        <v>177000</v>
      </c>
      <c r="J49" s="52">
        <f>VLOOKUP($A49,[6]Data!$A$1:$R$15000,13,0)*$H$2</f>
        <v>409000</v>
      </c>
      <c r="K49" s="83">
        <f t="shared" si="1"/>
        <v>586000</v>
      </c>
      <c r="L49" s="52">
        <f>VLOOKUP($A49,[6]Data!$A$1:$R$15000,11,0)*$H$2</f>
        <v>168000</v>
      </c>
      <c r="M49" s="52">
        <f>VLOOKUP($A49,[6]Data!$A$1:$R$15000,10,0)*$H$2</f>
        <v>169000</v>
      </c>
      <c r="N49" s="52">
        <f>VLOOKUP($A49,[6]Data!$A$1:$R$15000,14,0)*$H$2</f>
        <v>144000</v>
      </c>
      <c r="O49" s="84"/>
      <c r="P49" s="84"/>
      <c r="Q49" s="84"/>
      <c r="R49" s="84"/>
      <c r="S49" s="84"/>
      <c r="T49" s="84"/>
      <c r="V49" s="52">
        <f>VLOOKUP($A49,[1]Data!$A$1:$AH$15000,6,0)</f>
        <v>1991838</v>
      </c>
      <c r="AA49" s="52">
        <f>VLOOKUP($A49,[1]Data!$A$1:$BF$15000,58,0)</f>
        <v>252429</v>
      </c>
      <c r="AB49" s="52">
        <f>VLOOKUP($A49,[1]Data!$A$1:$BF$15000,57,0)</f>
        <v>744267</v>
      </c>
      <c r="AH49" s="84">
        <f>VLOOKUP($A49,[1]Data!$A$1:$AH$15000,26,0)</f>
        <v>80629</v>
      </c>
      <c r="AI49" s="84">
        <f>VLOOKUP($A49,[1]Data!$A$1:$AH$15000,27,0)</f>
        <v>11711</v>
      </c>
      <c r="AJ49" s="84">
        <f>VLOOKUP($A49,[1]Data!$A$1:$AH$15000,25,0)</f>
        <v>172751</v>
      </c>
      <c r="AK49" s="84">
        <f>VLOOKUP($A49,[1]Data!$A$1:$AH$15000,30,0)</f>
        <v>197606</v>
      </c>
      <c r="AL49" s="84">
        <f>VLOOKUP($A49,[1]Data!$A$1:$AH$15000,31,0)</f>
        <v>92681</v>
      </c>
      <c r="AM49" s="84">
        <f>VLOOKUP($A49,[1]Data!$A$1:$AH$15000,32,0)</f>
        <v>21798</v>
      </c>
      <c r="AN49" s="84">
        <f>VLOOKUP($A49,[1]Data!$A$1:$AH$15000,33,0)</f>
        <v>17633</v>
      </c>
      <c r="AO49" s="84">
        <f>VLOOKUP($A49,[1]Data!$A$1:$AH$15000,29,0)</f>
        <v>62455</v>
      </c>
      <c r="AR49" s="52">
        <f>VLOOKUP($A49,[4]Data!$A$1:$R$15000,2,0)</f>
        <v>915289</v>
      </c>
      <c r="AS49" s="52">
        <f>VLOOKUP($A49,[3]Data!$A$1:$K$15000,3,0)*$A$2</f>
        <v>2537100</v>
      </c>
      <c r="AU49" s="52">
        <f>VLOOKUP($A49,[4]Data!$A$1:$R$15000,13,0)-VLOOKUP($A49,[4]Data!$A$1:$R$15000,14,0)</f>
        <v>33902</v>
      </c>
      <c r="AW49" s="52">
        <f>VLOOKUP($A49,[4]Data!$A$1:$R$15000,3,0)</f>
        <v>321991</v>
      </c>
      <c r="AX49" s="52">
        <f>VLOOKUP($A49,[3]Data!$A$1:$K$15000,10,0)*$A$2</f>
        <v>316000</v>
      </c>
      <c r="AY49" s="52">
        <f>VLOOKUP($A49,[4]Data!$A$1:$AH$15000,9,0)</f>
        <v>217653</v>
      </c>
      <c r="AZ49" s="52">
        <f>VLOOKUP($A49,[3]Data!$A$1:$K$15000,4,0)*$A$2</f>
        <v>1735800</v>
      </c>
      <c r="BA49" s="52">
        <f>VLOOKUP($A49,[4]Data!$A$1:$R$15000,5,0)</f>
        <v>359073</v>
      </c>
      <c r="BB49" s="52">
        <f>VLOOKUP($A49,[4]Data!$A$1:$R$15000,6,0)</f>
        <v>-488779</v>
      </c>
      <c r="BC49" s="52">
        <f>VLOOKUP($A49,[4]Data!$A$1:$R$15000,17,0)</f>
        <v>-204237</v>
      </c>
      <c r="BD49" s="52">
        <f>VLOOKUP($A49,[4]Data!$A$1:$R$15000,7,0)</f>
        <v>-351558</v>
      </c>
      <c r="BE49" s="84">
        <f>VLOOKUP($A49,[1]Data!$A$1:$AH$15000,28,0)</f>
        <v>9619</v>
      </c>
      <c r="BF49" s="18">
        <f>VLOOKUP($A49,[6]Data!$A$1:$P$15000,3,0)*$H$2</f>
        <v>144000</v>
      </c>
      <c r="BG49" s="18">
        <f>VLOOKUP($A49,[2]Data!$A$1:$AH$15000,34,0)</f>
        <v>680193</v>
      </c>
      <c r="BH49" s="18">
        <f>VLOOKUP($A49,[1]Data!$A$1:$BD$15000,54,0)</f>
        <v>981</v>
      </c>
      <c r="BI49" s="18">
        <f>VLOOKUP($A49,[1]Data!$A$1:$BD$15000,55,0)</f>
        <v>5397</v>
      </c>
      <c r="BJ49" s="18">
        <f>VLOOKUP($A49,[1]Data!$A$1:$BD$15000,56,0)</f>
        <v>58874</v>
      </c>
    </row>
    <row r="50" spans="1:62">
      <c r="A50" s="17">
        <v>36511</v>
      </c>
      <c r="B50" s="52">
        <f>VLOOKUP($A50,[5]Data!$A$1:$L$15000,3,0)</f>
        <v>399000</v>
      </c>
      <c r="C50" s="52">
        <f>VLOOKUP($A50,[5]Data!$A$1:$L$15000,4,0)</f>
        <v>942000</v>
      </c>
      <c r="D50" s="52">
        <f>VLOOKUP($A50,[5]Data!$A$1:$L$15000,7,0)</f>
        <v>718000</v>
      </c>
      <c r="E50" s="52">
        <f>VLOOKUP($A50,[5]Data!$A$1:$L$15000,6,0)</f>
        <v>149000</v>
      </c>
      <c r="F50" s="52">
        <f>VLOOKUP($A50,[5]Data!$A$1:$L$15000,5,0)</f>
        <v>180000</v>
      </c>
      <c r="G50" s="52">
        <f>VLOOKUP($A50,[5]Data!$A$1:$L$15000,8,0)</f>
        <v>262000</v>
      </c>
      <c r="H50" s="52">
        <f>VLOOKUP($A50,[6]Data!$A$1:$R$15000,9,0)*$H$2</f>
        <v>1781000</v>
      </c>
      <c r="I50" s="52">
        <f>VLOOKUP($A50,[6]Data!$A$1:$R$15000,12,0)*$H$2</f>
        <v>169000</v>
      </c>
      <c r="J50" s="52">
        <f>VLOOKUP($A50,[6]Data!$A$1:$R$15000,13,0)*$H$2</f>
        <v>437000</v>
      </c>
      <c r="K50" s="83">
        <f t="shared" ref="K50:K56" si="2">SUM(I50:J50)</f>
        <v>606000</v>
      </c>
      <c r="L50" s="52">
        <f>VLOOKUP($A50,[6]Data!$A$1:$R$15000,11,0)*$H$2</f>
        <v>162000</v>
      </c>
      <c r="M50" s="52">
        <f>VLOOKUP($A50,[6]Data!$A$1:$R$15000,10,0)*$H$2</f>
        <v>167000</v>
      </c>
      <c r="N50" s="52">
        <f>VLOOKUP($A50,[6]Data!$A$1:$R$15000,14,0)*$H$2</f>
        <v>25000</v>
      </c>
      <c r="O50" s="84"/>
      <c r="P50" s="84"/>
      <c r="Q50" s="84"/>
      <c r="R50" s="84"/>
      <c r="S50" s="84"/>
      <c r="T50" s="84"/>
      <c r="V50" s="52">
        <f>VLOOKUP($A50,[1]Data!$A$1:$AH$15000,6,0)</f>
        <v>2013662</v>
      </c>
      <c r="AA50" s="52">
        <f>VLOOKUP($A50,[1]Data!$A$1:$BF$15000,58,0)</f>
        <v>254529</v>
      </c>
      <c r="AB50" s="52">
        <f>VLOOKUP($A50,[1]Data!$A$1:$BF$15000,57,0)</f>
        <v>635459</v>
      </c>
      <c r="AH50" s="84">
        <f>VLOOKUP($A50,[1]Data!$A$1:$AH$15000,26,0)</f>
        <v>71044</v>
      </c>
      <c r="AI50" s="84">
        <f>VLOOKUP($A50,[1]Data!$A$1:$AH$15000,27,0)</f>
        <v>11711</v>
      </c>
      <c r="AJ50" s="84">
        <f>VLOOKUP($A50,[1]Data!$A$1:$AH$15000,25,0)</f>
        <v>179075</v>
      </c>
      <c r="AK50" s="84">
        <f>VLOOKUP($A50,[1]Data!$A$1:$AH$15000,30,0)</f>
        <v>156118</v>
      </c>
      <c r="AL50" s="84">
        <f>VLOOKUP($A50,[1]Data!$A$1:$AH$15000,31,0)</f>
        <v>48177</v>
      </c>
      <c r="AM50" s="84">
        <f>VLOOKUP($A50,[1]Data!$A$1:$AH$15000,32,0)</f>
        <v>20986</v>
      </c>
      <c r="AN50" s="84">
        <f>VLOOKUP($A50,[1]Data!$A$1:$AH$15000,33,0)</f>
        <v>10901</v>
      </c>
      <c r="AO50" s="84">
        <f>VLOOKUP($A50,[1]Data!$A$1:$AH$15000,29,0)</f>
        <v>75487</v>
      </c>
      <c r="AR50" s="52">
        <f>VLOOKUP($A50,[4]Data!$A$1:$R$15000,2,0)</f>
        <v>935244</v>
      </c>
      <c r="AS50" s="52">
        <f>VLOOKUP($A50,[3]Data!$A$1:$K$15000,3,0)*$A$2</f>
        <v>2513600</v>
      </c>
      <c r="AU50" s="52">
        <f>VLOOKUP($A50,[4]Data!$A$1:$R$15000,13,0)-VLOOKUP($A50,[4]Data!$A$1:$R$15000,14,0)</f>
        <v>44236</v>
      </c>
      <c r="AW50" s="52">
        <f>VLOOKUP($A50,[4]Data!$A$1:$R$15000,3,0)</f>
        <v>274043</v>
      </c>
      <c r="AX50" s="52">
        <f>VLOOKUP($A50,[3]Data!$A$1:$K$15000,10,0)*$A$2</f>
        <v>263000</v>
      </c>
      <c r="AY50" s="52">
        <f>VLOOKUP($A50,[4]Data!$A$1:$AH$15000,9,0)</f>
        <v>204846</v>
      </c>
      <c r="AZ50" s="52">
        <f>VLOOKUP($A50,[3]Data!$A$1:$K$15000,4,0)*$A$2</f>
        <v>1775000</v>
      </c>
      <c r="BA50" s="52">
        <f>VLOOKUP($A50,[4]Data!$A$1:$R$15000,5,0)</f>
        <v>399393</v>
      </c>
      <c r="BB50" s="52">
        <f>VLOOKUP($A50,[4]Data!$A$1:$R$15000,6,0)</f>
        <v>-477847</v>
      </c>
      <c r="BC50" s="52">
        <f>VLOOKUP($A50,[4]Data!$A$1:$R$15000,17,0)</f>
        <v>-201273</v>
      </c>
      <c r="BD50" s="52">
        <f>VLOOKUP($A50,[4]Data!$A$1:$R$15000,7,0)</f>
        <v>-276713</v>
      </c>
      <c r="BE50" s="84">
        <f>VLOOKUP($A50,[1]Data!$A$1:$AH$15000,28,0)</f>
        <v>9619</v>
      </c>
      <c r="BF50" s="18">
        <f>VLOOKUP($A50,[6]Data!$A$1:$P$15000,3,0)*$H$2</f>
        <v>183000</v>
      </c>
      <c r="BG50" s="18">
        <f>VLOOKUP($A50,[2]Data!$A$1:$AH$15000,34,0)</f>
        <v>680193</v>
      </c>
      <c r="BH50" s="18">
        <f>VLOOKUP($A50,[1]Data!$A$1:$BD$15000,54,0)</f>
        <v>981</v>
      </c>
      <c r="BI50" s="18">
        <f>VLOOKUP($A50,[1]Data!$A$1:$BD$15000,55,0)</f>
        <v>5397</v>
      </c>
      <c r="BJ50" s="18">
        <f>VLOOKUP($A50,[1]Data!$A$1:$BD$15000,56,0)</f>
        <v>23189</v>
      </c>
    </row>
    <row r="51" spans="1:62">
      <c r="A51" s="17">
        <v>36512</v>
      </c>
      <c r="B51" s="52">
        <f>VLOOKUP($A51,[5]Data!$A$1:$L$15000,3,0)</f>
        <v>487000</v>
      </c>
      <c r="C51" s="52">
        <f>VLOOKUP($A51,[5]Data!$A$1:$L$15000,4,0)</f>
        <v>883000</v>
      </c>
      <c r="D51" s="52">
        <f>VLOOKUP($A51,[5]Data!$A$1:$L$15000,7,0)</f>
        <v>710000</v>
      </c>
      <c r="E51" s="52">
        <f>VLOOKUP($A51,[5]Data!$A$1:$L$15000,6,0)</f>
        <v>184000</v>
      </c>
      <c r="F51" s="52">
        <f>VLOOKUP($A51,[5]Data!$A$1:$L$15000,5,0)</f>
        <v>206000</v>
      </c>
      <c r="G51" s="52">
        <f>VLOOKUP($A51,[5]Data!$A$1:$L$15000,8,0)</f>
        <v>261000</v>
      </c>
      <c r="H51" s="52">
        <f>VLOOKUP($A51,[6]Data!$A$1:$R$15000,9,0)*$H$2</f>
        <v>1690000</v>
      </c>
      <c r="I51" s="52">
        <f>VLOOKUP($A51,[6]Data!$A$1:$R$15000,12,0)*$H$2</f>
        <v>182000</v>
      </c>
      <c r="J51" s="52">
        <f>VLOOKUP($A51,[6]Data!$A$1:$R$15000,13,0)*$H$2</f>
        <v>342000</v>
      </c>
      <c r="K51" s="83">
        <f t="shared" si="2"/>
        <v>524000</v>
      </c>
      <c r="L51" s="52">
        <f>VLOOKUP($A51,[6]Data!$A$1:$R$15000,11,0)*$H$2</f>
        <v>111000</v>
      </c>
      <c r="M51" s="52">
        <f>VLOOKUP($A51,[6]Data!$A$1:$R$15000,10,0)*$H$2</f>
        <v>165000</v>
      </c>
      <c r="N51" s="52">
        <f>VLOOKUP($A51,[6]Data!$A$1:$R$15000,14,0)*$H$2</f>
        <v>19000</v>
      </c>
      <c r="O51" s="84"/>
      <c r="P51" s="84"/>
      <c r="Q51" s="84"/>
      <c r="R51" s="84"/>
      <c r="S51" s="84"/>
      <c r="T51" s="84"/>
      <c r="V51" s="52">
        <f>VLOOKUP($A51,[1]Data!$A$1:$AH$15000,6,0)</f>
        <v>2021158</v>
      </c>
      <c r="AA51" s="52">
        <f>VLOOKUP($A51,[1]Data!$A$1:$BF$15000,58,0)</f>
        <v>228809</v>
      </c>
      <c r="AB51" s="52">
        <f>VLOOKUP($A51,[1]Data!$A$1:$BF$15000,57,0)</f>
        <v>606838</v>
      </c>
      <c r="AH51" s="84">
        <f>VLOOKUP($A51,[1]Data!$A$1:$AH$15000,26,0)</f>
        <v>71044</v>
      </c>
      <c r="AI51" s="84">
        <f>VLOOKUP($A51,[1]Data!$A$1:$AH$15000,27,0)</f>
        <v>11711</v>
      </c>
      <c r="AJ51" s="84">
        <f>VLOOKUP($A51,[1]Data!$A$1:$AH$15000,25,0)</f>
        <v>144760</v>
      </c>
      <c r="AK51" s="84">
        <f>VLOOKUP($A51,[1]Data!$A$1:$AH$15000,30,0)</f>
        <v>136476</v>
      </c>
      <c r="AL51" s="84">
        <f>VLOOKUP($A51,[1]Data!$A$1:$AH$15000,31,0)</f>
        <v>74207</v>
      </c>
      <c r="AM51" s="84">
        <f>VLOOKUP($A51,[1]Data!$A$1:$AH$15000,32,0)</f>
        <v>19919</v>
      </c>
      <c r="AN51" s="84">
        <f>VLOOKUP($A51,[1]Data!$A$1:$AH$15000,33,0)</f>
        <v>18073</v>
      </c>
      <c r="AO51" s="84">
        <f>VLOOKUP($A51,[1]Data!$A$1:$AH$15000,29,0)</f>
        <v>19801</v>
      </c>
      <c r="AR51" s="52">
        <f>VLOOKUP($A51,[4]Data!$A$1:$R$15000,2,0)</f>
        <v>935244</v>
      </c>
      <c r="AS51" s="52">
        <f>VLOOKUP($A51,[3]Data!$A$1:$K$15000,3,0)*$A$2</f>
        <v>2489800</v>
      </c>
      <c r="AU51" s="52">
        <f>VLOOKUP($A51,[4]Data!$A$1:$R$15000,13,0)-VLOOKUP($A51,[4]Data!$A$1:$R$15000,14,0)</f>
        <v>44236</v>
      </c>
      <c r="AW51" s="52">
        <f>VLOOKUP($A51,[4]Data!$A$1:$R$15000,3,0)</f>
        <v>274043</v>
      </c>
      <c r="AX51" s="52">
        <f>VLOOKUP($A51,[3]Data!$A$1:$K$15000,10,0)*$A$2</f>
        <v>279000</v>
      </c>
      <c r="AY51" s="52">
        <f>VLOOKUP($A51,[4]Data!$A$1:$AH$15000,9,0)</f>
        <v>204846</v>
      </c>
      <c r="AZ51" s="52">
        <f>VLOOKUP($A51,[3]Data!$A$1:$K$15000,4,0)*$A$2</f>
        <v>1771700</v>
      </c>
      <c r="BA51" s="52">
        <f>VLOOKUP($A51,[4]Data!$A$1:$R$15000,5,0)</f>
        <v>399393</v>
      </c>
      <c r="BB51" s="52">
        <f>VLOOKUP($A51,[4]Data!$A$1:$R$15000,6,0)</f>
        <v>-477847</v>
      </c>
      <c r="BC51" s="52">
        <f>VLOOKUP($A51,[4]Data!$A$1:$R$15000,17,0)</f>
        <v>-201273</v>
      </c>
      <c r="BD51" s="52">
        <f>VLOOKUP($A51,[4]Data!$A$1:$R$15000,7,0)</f>
        <v>-276713</v>
      </c>
      <c r="BE51" s="84">
        <f>VLOOKUP($A51,[1]Data!$A$1:$AH$15000,28,0)</f>
        <v>9619</v>
      </c>
      <c r="BF51" s="18">
        <f>VLOOKUP($A51,[6]Data!$A$1:$P$15000,3,0)*$H$2</f>
        <v>194000</v>
      </c>
      <c r="BG51" s="18">
        <f>VLOOKUP($A51,[2]Data!$A$1:$AH$15000,34,0)</f>
        <v>680193</v>
      </c>
      <c r="BH51" s="18">
        <f>VLOOKUP($A51,[1]Data!$A$1:$BD$15000,54,0)</f>
        <v>981</v>
      </c>
      <c r="BI51" s="18">
        <f>VLOOKUP($A51,[1]Data!$A$1:$BD$15000,55,0)</f>
        <v>5397</v>
      </c>
      <c r="BJ51" s="18">
        <f>VLOOKUP($A51,[1]Data!$A$1:$BD$15000,56,0)</f>
        <v>58878</v>
      </c>
    </row>
    <row r="52" spans="1:62">
      <c r="A52" s="17">
        <v>36513</v>
      </c>
      <c r="B52" s="52">
        <f>VLOOKUP($A52,[5]Data!$A$1:$L$15000,3,0)</f>
        <v>482000</v>
      </c>
      <c r="C52" s="52">
        <f>VLOOKUP($A52,[5]Data!$A$1:$L$15000,4,0)</f>
        <v>894000</v>
      </c>
      <c r="D52" s="52">
        <f>VLOOKUP($A52,[5]Data!$A$1:$L$15000,7,0)</f>
        <v>714000</v>
      </c>
      <c r="E52" s="52">
        <f>VLOOKUP($A52,[5]Data!$A$1:$L$15000,6,0)</f>
        <v>172000</v>
      </c>
      <c r="F52" s="52">
        <f>VLOOKUP($A52,[5]Data!$A$1:$L$15000,5,0)</f>
        <v>195000</v>
      </c>
      <c r="G52" s="52">
        <f>VLOOKUP($A52,[5]Data!$A$1:$L$15000,8,0)</f>
        <v>255000</v>
      </c>
      <c r="H52" s="52">
        <f>VLOOKUP($A52,[6]Data!$A$1:$R$15000,9,0)*$H$2</f>
        <v>1635000</v>
      </c>
      <c r="I52" s="52">
        <f>VLOOKUP($A52,[6]Data!$A$1:$R$15000,12,0)*$H$2</f>
        <v>182000</v>
      </c>
      <c r="J52" s="52">
        <f>VLOOKUP($A52,[6]Data!$A$1:$R$15000,13,0)*$H$2</f>
        <v>341000</v>
      </c>
      <c r="K52" s="83">
        <f t="shared" si="2"/>
        <v>523000</v>
      </c>
      <c r="L52" s="52">
        <f>VLOOKUP($A52,[6]Data!$A$1:$R$15000,11,0)*$H$2</f>
        <v>95000</v>
      </c>
      <c r="M52" s="52">
        <f>VLOOKUP($A52,[6]Data!$A$1:$R$15000,10,0)*$H$2</f>
        <v>160000</v>
      </c>
      <c r="N52" s="52">
        <f>VLOOKUP($A52,[6]Data!$A$1:$R$15000,14,0)*$H$2</f>
        <v>19000</v>
      </c>
      <c r="O52" s="84"/>
      <c r="P52" s="84"/>
      <c r="Q52" s="84"/>
      <c r="R52" s="84"/>
      <c r="S52" s="84"/>
      <c r="T52" s="84"/>
      <c r="V52" s="52">
        <f>VLOOKUP($A52,[1]Data!$A$1:$AH$15000,6,0)</f>
        <v>1969120</v>
      </c>
      <c r="AA52" s="52">
        <f>VLOOKUP($A52,[1]Data!$A$1:$BF$15000,58,0)</f>
        <v>185829</v>
      </c>
      <c r="AB52" s="52">
        <f>VLOOKUP($A52,[1]Data!$A$1:$BF$15000,57,0)</f>
        <v>616014</v>
      </c>
      <c r="AH52" s="84">
        <f>VLOOKUP($A52,[1]Data!$A$1:$AH$15000,26,0)</f>
        <v>39999</v>
      </c>
      <c r="AI52" s="84">
        <f>VLOOKUP($A52,[1]Data!$A$1:$AH$15000,27,0)</f>
        <v>11711</v>
      </c>
      <c r="AJ52" s="84">
        <f>VLOOKUP($A52,[1]Data!$A$1:$AH$15000,25,0)</f>
        <v>179075</v>
      </c>
      <c r="AK52" s="84">
        <f>VLOOKUP($A52,[1]Data!$A$1:$AH$15000,30,0)</f>
        <v>166757</v>
      </c>
      <c r="AL52" s="84">
        <f>VLOOKUP($A52,[1]Data!$A$1:$AH$15000,31,0)</f>
        <v>77222</v>
      </c>
      <c r="AM52" s="84">
        <f>VLOOKUP($A52,[1]Data!$A$1:$AH$15000,32,0)</f>
        <v>21129</v>
      </c>
      <c r="AN52" s="84">
        <f>VLOOKUP($A52,[1]Data!$A$1:$AH$15000,33,0)</f>
        <v>18542</v>
      </c>
      <c r="AO52" s="84">
        <f>VLOOKUP($A52,[1]Data!$A$1:$AH$15000,29,0)</f>
        <v>19801</v>
      </c>
      <c r="AR52" s="52">
        <f>VLOOKUP($A52,[4]Data!$A$1:$R$15000,2,0)</f>
        <v>935244</v>
      </c>
      <c r="AS52" s="52">
        <f>VLOOKUP($A52,[3]Data!$A$1:$K$15000,3,0)*$A$2</f>
        <v>2504900</v>
      </c>
      <c r="AU52" s="52">
        <f>VLOOKUP($A52,[4]Data!$A$1:$R$15000,13,0)-VLOOKUP($A52,[4]Data!$A$1:$R$15000,14,0)</f>
        <v>44236</v>
      </c>
      <c r="AW52" s="52">
        <f>VLOOKUP($A52,[4]Data!$A$1:$R$15000,3,0)</f>
        <v>274043</v>
      </c>
      <c r="AX52" s="52">
        <f>VLOOKUP($A52,[3]Data!$A$1:$K$15000,10,0)*$A$2</f>
        <v>263200</v>
      </c>
      <c r="AY52" s="52">
        <f>VLOOKUP($A52,[4]Data!$A$1:$AH$15000,9,0)</f>
        <v>204846</v>
      </c>
      <c r="AZ52" s="52">
        <f>VLOOKUP($A52,[3]Data!$A$1:$K$15000,4,0)*$A$2</f>
        <v>1774100</v>
      </c>
      <c r="BA52" s="52">
        <f>VLOOKUP($A52,[4]Data!$A$1:$R$15000,5,0)</f>
        <v>399393</v>
      </c>
      <c r="BB52" s="52">
        <f>VLOOKUP($A52,[4]Data!$A$1:$R$15000,6,0)</f>
        <v>-477847</v>
      </c>
      <c r="BC52" s="52">
        <f>VLOOKUP($A52,[4]Data!$A$1:$R$15000,17,0)</f>
        <v>-201273</v>
      </c>
      <c r="BD52" s="52">
        <f>VLOOKUP($A52,[4]Data!$A$1:$R$15000,7,0)</f>
        <v>-276713</v>
      </c>
      <c r="BE52" s="84">
        <f>VLOOKUP($A52,[1]Data!$A$1:$AH$15000,28,0)</f>
        <v>9619</v>
      </c>
      <c r="BF52" s="18">
        <f>VLOOKUP($A52,[6]Data!$A$1:$P$15000,3,0)*$H$2</f>
        <v>172000</v>
      </c>
      <c r="BG52" s="18">
        <f>VLOOKUP($A52,[2]Data!$A$1:$AH$15000,34,0)</f>
        <v>680193</v>
      </c>
      <c r="BH52" s="18">
        <f>VLOOKUP($A52,[1]Data!$A$1:$BD$15000,54,0)</f>
        <v>981</v>
      </c>
      <c r="BI52" s="18">
        <f>VLOOKUP($A52,[1]Data!$A$1:$BD$15000,55,0)</f>
        <v>5397</v>
      </c>
      <c r="BJ52" s="18">
        <f>VLOOKUP($A52,[1]Data!$A$1:$BD$15000,56,0)</f>
        <v>58875</v>
      </c>
    </row>
    <row r="53" spans="1:62">
      <c r="A53" s="17">
        <v>36514</v>
      </c>
      <c r="B53" s="52">
        <f>VLOOKUP($A53,[5]Data!$A$1:$L$15000,3,0)</f>
        <v>489000</v>
      </c>
      <c r="C53" s="52">
        <f>VLOOKUP($A53,[5]Data!$A$1:$L$15000,4,0)</f>
        <v>890000</v>
      </c>
      <c r="D53" s="52">
        <f>VLOOKUP($A53,[5]Data!$A$1:$L$15000,7,0)</f>
        <v>702000</v>
      </c>
      <c r="E53" s="52">
        <f>VLOOKUP($A53,[5]Data!$A$1:$L$15000,6,0)</f>
        <v>171000</v>
      </c>
      <c r="F53" s="52">
        <f>VLOOKUP($A53,[5]Data!$A$1:$L$15000,5,0)</f>
        <v>186000</v>
      </c>
      <c r="G53" s="52">
        <f>VLOOKUP($A53,[5]Data!$A$1:$L$15000,8,0)</f>
        <v>258000</v>
      </c>
      <c r="H53" s="52">
        <f>VLOOKUP($A53,[6]Data!$A$1:$R$15000,9,0)*$H$2</f>
        <v>1748000</v>
      </c>
      <c r="I53" s="52">
        <f>VLOOKUP($A53,[6]Data!$A$1:$R$15000,12,0)*$H$2</f>
        <v>182000</v>
      </c>
      <c r="J53" s="52">
        <f>VLOOKUP($A53,[6]Data!$A$1:$R$15000,13,0)*$H$2</f>
        <v>335000</v>
      </c>
      <c r="K53" s="83">
        <f t="shared" si="2"/>
        <v>517000</v>
      </c>
      <c r="L53" s="52">
        <f>VLOOKUP($A53,[6]Data!$A$1:$R$15000,11,0)*$H$2</f>
        <v>93000</v>
      </c>
      <c r="M53" s="52">
        <f>VLOOKUP($A53,[6]Data!$A$1:$R$15000,10,0)*$H$2</f>
        <v>146000</v>
      </c>
      <c r="N53" s="52">
        <f>VLOOKUP($A53,[6]Data!$A$1:$R$15000,14,0)*$H$2</f>
        <v>19000</v>
      </c>
      <c r="O53" s="84"/>
      <c r="P53" s="84"/>
      <c r="Q53" s="84"/>
      <c r="R53" s="84"/>
      <c r="S53" s="84"/>
      <c r="T53" s="84"/>
      <c r="V53" s="52">
        <f>VLOOKUP($A53,[1]Data!$A$1:$AH$15000,6,0)</f>
        <v>1986899</v>
      </c>
      <c r="AA53" s="52">
        <f>VLOOKUP($A53,[1]Data!$A$1:$BF$15000,58,0)</f>
        <v>213676</v>
      </c>
      <c r="AB53" s="52">
        <f>VLOOKUP($A53,[1]Data!$A$1:$BF$15000,57,0)</f>
        <v>665312</v>
      </c>
      <c r="AH53" s="84">
        <f>VLOOKUP($A53,[1]Data!$A$1:$AH$15000,26,0)</f>
        <v>71044</v>
      </c>
      <c r="AI53" s="84">
        <f>VLOOKUP($A53,[1]Data!$A$1:$AH$15000,27,0)</f>
        <v>11711</v>
      </c>
      <c r="AJ53" s="84">
        <f>VLOOKUP($A53,[1]Data!$A$1:$AH$15000,25,0)</f>
        <v>134806</v>
      </c>
      <c r="AK53" s="84">
        <f>VLOOKUP($A53,[1]Data!$A$1:$AH$15000,30,0)</f>
        <v>150372</v>
      </c>
      <c r="AL53" s="84">
        <f>VLOOKUP($A53,[1]Data!$A$1:$AH$15000,31,0)</f>
        <v>80616</v>
      </c>
      <c r="AM53" s="84">
        <f>VLOOKUP($A53,[1]Data!$A$1:$AH$15000,32,0)</f>
        <v>21563</v>
      </c>
      <c r="AN53" s="84">
        <f>VLOOKUP($A53,[1]Data!$A$1:$AH$15000,33,0)</f>
        <v>18767</v>
      </c>
      <c r="AO53" s="84">
        <f>VLOOKUP($A53,[1]Data!$A$1:$AH$15000,29,0)</f>
        <v>43703</v>
      </c>
      <c r="AR53" s="52">
        <f>VLOOKUP($A53,[4]Data!$A$1:$R$15000,2,0)</f>
        <v>910344</v>
      </c>
      <c r="AS53" s="52">
        <f>VLOOKUP($A53,[3]Data!$A$1:$K$15000,3,0)*$A$2</f>
        <v>2514800</v>
      </c>
      <c r="AU53" s="52">
        <f>VLOOKUP($A53,[4]Data!$A$1:$R$15000,13,0)-VLOOKUP($A53,[4]Data!$A$1:$R$15000,14,0)</f>
        <v>0</v>
      </c>
      <c r="AW53" s="52">
        <f>VLOOKUP($A53,[4]Data!$A$1:$R$15000,3,0)</f>
        <v>296425</v>
      </c>
      <c r="AX53" s="52">
        <f>VLOOKUP($A53,[3]Data!$A$1:$K$15000,10,0)*$A$2</f>
        <v>299600</v>
      </c>
      <c r="AY53" s="52">
        <f>VLOOKUP($A53,[4]Data!$A$1:$AH$15000,9,0)</f>
        <v>183299</v>
      </c>
      <c r="AZ53" s="52">
        <f>VLOOKUP($A53,[3]Data!$A$1:$K$15000,4,0)*$A$2</f>
        <v>1761200</v>
      </c>
      <c r="BA53" s="52">
        <f>VLOOKUP($A53,[4]Data!$A$1:$R$15000,5,0)</f>
        <v>333208</v>
      </c>
      <c r="BB53" s="52">
        <f>VLOOKUP($A53,[4]Data!$A$1:$R$15000,6,0)</f>
        <v>-419638</v>
      </c>
      <c r="BC53" s="52">
        <f>VLOOKUP($A53,[4]Data!$A$1:$R$15000,17,0)</f>
        <v>-175995</v>
      </c>
      <c r="BD53" s="52">
        <f>VLOOKUP($A53,[4]Data!$A$1:$R$15000,7,0)</f>
        <v>-268354</v>
      </c>
      <c r="BE53" s="84">
        <f>VLOOKUP($A53,[1]Data!$A$1:$AH$15000,28,0)</f>
        <v>9619</v>
      </c>
      <c r="BF53" s="18">
        <f>VLOOKUP($A53,[6]Data!$A$1:$P$15000,3,0)*$H$2</f>
        <v>161000</v>
      </c>
      <c r="BG53" s="18">
        <f>VLOOKUP($A53,[2]Data!$A$1:$AH$15000,34,0)</f>
        <v>729771</v>
      </c>
      <c r="BH53" s="18">
        <f>VLOOKUP($A53,[1]Data!$A$1:$BD$15000,54,0)</f>
        <v>981</v>
      </c>
      <c r="BI53" s="18">
        <f>VLOOKUP($A53,[1]Data!$A$1:$BD$15000,55,0)</f>
        <v>5397</v>
      </c>
      <c r="BJ53" s="18">
        <f>VLOOKUP($A53,[1]Data!$A$1:$BD$15000,56,0)</f>
        <v>58880</v>
      </c>
    </row>
    <row r="54" spans="1:62">
      <c r="A54" s="17">
        <v>36515</v>
      </c>
      <c r="B54" s="52">
        <f>VLOOKUP($A54,[5]Data!$A$1:$L$15000,3,0)</f>
        <v>407000</v>
      </c>
      <c r="C54" s="52">
        <f>VLOOKUP($A54,[5]Data!$A$1:$L$15000,4,0)</f>
        <v>778000</v>
      </c>
      <c r="D54" s="52">
        <f>VLOOKUP($A54,[5]Data!$A$1:$L$15000,7,0)</f>
        <v>631000</v>
      </c>
      <c r="E54" s="52">
        <f>VLOOKUP($A54,[5]Data!$A$1:$L$15000,6,0)</f>
        <v>173000</v>
      </c>
      <c r="F54" s="52">
        <f>VLOOKUP($A54,[5]Data!$A$1:$L$15000,5,0)</f>
        <v>134000</v>
      </c>
      <c r="G54" s="52">
        <f>VLOOKUP($A54,[5]Data!$A$1:$L$15000,8,0)</f>
        <v>256000</v>
      </c>
      <c r="H54" s="52">
        <f>VLOOKUP($A54,[6]Data!$A$1:$R$15000,9,0)*$H$2</f>
        <v>1850000</v>
      </c>
      <c r="I54" s="52">
        <f>VLOOKUP($A54,[6]Data!$A$1:$R$15000,12,0)*$H$2</f>
        <v>80000</v>
      </c>
      <c r="J54" s="52">
        <f>VLOOKUP($A54,[6]Data!$A$1:$R$15000,13,0)*$H$2</f>
        <v>296000</v>
      </c>
      <c r="K54" s="83">
        <f t="shared" si="2"/>
        <v>376000</v>
      </c>
      <c r="L54" s="52">
        <f>VLOOKUP($A54,[6]Data!$A$1:$R$15000,11,0)*$H$2</f>
        <v>171000</v>
      </c>
      <c r="M54" s="52">
        <f>VLOOKUP($A54,[6]Data!$A$1:$R$15000,10,0)*$H$2</f>
        <v>146000</v>
      </c>
      <c r="N54" s="52">
        <f>VLOOKUP($A54,[6]Data!$A$1:$R$15000,14,0)*$H$2</f>
        <v>24000</v>
      </c>
      <c r="O54" s="84"/>
      <c r="P54" s="84"/>
      <c r="Q54" s="84"/>
      <c r="R54" s="84"/>
      <c r="S54" s="84"/>
      <c r="T54" s="84"/>
      <c r="V54" s="52">
        <f>VLOOKUP($A54,[1]Data!$A$1:$AH$15000,6,0)</f>
        <v>1860809</v>
      </c>
      <c r="AA54" s="52">
        <f>VLOOKUP($A54,[1]Data!$A$1:$BF$15000,58,0)</f>
        <v>210466</v>
      </c>
      <c r="AB54" s="52">
        <f>VLOOKUP($A54,[1]Data!$A$1:$BF$15000,57,0)</f>
        <v>709364</v>
      </c>
      <c r="AH54" s="84">
        <f>VLOOKUP($A54,[1]Data!$A$1:$AH$15000,26,0)</f>
        <v>48648</v>
      </c>
      <c r="AI54" s="84">
        <f>VLOOKUP($A54,[1]Data!$A$1:$AH$15000,27,0)</f>
        <v>11016</v>
      </c>
      <c r="AJ54" s="84">
        <f>VLOOKUP($A54,[1]Data!$A$1:$AH$15000,25,0)</f>
        <v>125955</v>
      </c>
      <c r="AK54" s="84">
        <f>VLOOKUP($A54,[1]Data!$A$1:$AH$15000,30,0)</f>
        <v>212672</v>
      </c>
      <c r="AL54" s="84">
        <f>VLOOKUP($A54,[1]Data!$A$1:$AH$15000,31,0)</f>
        <v>97220</v>
      </c>
      <c r="AM54" s="84">
        <f>VLOOKUP($A54,[1]Data!$A$1:$AH$15000,32,0)</f>
        <v>21065</v>
      </c>
      <c r="AN54" s="84">
        <f>VLOOKUP($A54,[1]Data!$A$1:$AH$15000,33,0)</f>
        <v>15864</v>
      </c>
      <c r="AO54" s="84">
        <f>VLOOKUP($A54,[1]Data!$A$1:$AH$15000,29,0)</f>
        <v>32401</v>
      </c>
      <c r="AR54" s="52">
        <f>VLOOKUP($A54,[4]Data!$A$1:$R$15000,2,0)</f>
        <v>926999</v>
      </c>
      <c r="AS54" s="52">
        <f>VLOOKUP($A54,[3]Data!$A$1:$K$15000,3,0)*$A$2</f>
        <v>2518500</v>
      </c>
      <c r="AU54" s="52">
        <f>VLOOKUP($A54,[4]Data!$A$1:$R$15000,13,0)-VLOOKUP($A54,[4]Data!$A$1:$R$15000,14,0)</f>
        <v>0</v>
      </c>
      <c r="AW54" s="52">
        <f>VLOOKUP($A54,[4]Data!$A$1:$R$15000,3,0)</f>
        <v>326710</v>
      </c>
      <c r="AX54" s="52">
        <f>VLOOKUP($A54,[3]Data!$A$1:$K$15000,10,0)*$A$2</f>
        <v>303300</v>
      </c>
      <c r="AY54" s="52">
        <f>VLOOKUP($A54,[4]Data!$A$1:$AH$15000,9,0)</f>
        <v>194717</v>
      </c>
      <c r="AZ54" s="52">
        <f>VLOOKUP($A54,[3]Data!$A$1:$K$15000,4,0)*$A$2</f>
        <v>1741900</v>
      </c>
      <c r="BA54" s="52">
        <f>VLOOKUP($A54,[4]Data!$A$1:$R$15000,5,0)</f>
        <v>339421</v>
      </c>
      <c r="BB54" s="52">
        <f>VLOOKUP($A54,[4]Data!$A$1:$R$15000,6,0)</f>
        <v>-363582</v>
      </c>
      <c r="BC54" s="52">
        <f>VLOOKUP($A54,[4]Data!$A$1:$R$15000,17,0)</f>
        <v>-155093</v>
      </c>
      <c r="BD54" s="52">
        <f>VLOOKUP($A54,[4]Data!$A$1:$R$15000,7,0)</f>
        <v>-211749</v>
      </c>
      <c r="BE54" s="84">
        <f>VLOOKUP($A54,[1]Data!$A$1:$AH$15000,28,0)</f>
        <v>9607</v>
      </c>
      <c r="BF54" s="18">
        <f>VLOOKUP($A54,[6]Data!$A$1:$P$15000,3,0)*$H$2</f>
        <v>160000</v>
      </c>
      <c r="BG54" s="18">
        <f>VLOOKUP($A54,[2]Data!$A$1:$AH$15000,34,0)</f>
        <v>682926</v>
      </c>
      <c r="BH54" s="18">
        <f>VLOOKUP($A54,[1]Data!$A$1:$BD$15000,54,0)</f>
        <v>949</v>
      </c>
      <c r="BI54" s="18">
        <f>VLOOKUP($A54,[1]Data!$A$1:$BD$15000,55,0)</f>
        <v>5272</v>
      </c>
      <c r="BJ54" s="18">
        <f>VLOOKUP($A54,[1]Data!$A$1:$BD$15000,56,0)</f>
        <v>58881</v>
      </c>
    </row>
    <row r="55" spans="1:62">
      <c r="A55" s="17">
        <v>36516</v>
      </c>
      <c r="B55" s="52">
        <f>VLOOKUP($A55,[5]Data!$A$1:$L$15000,3,0)</f>
        <v>454000</v>
      </c>
      <c r="C55" s="52">
        <f>VLOOKUP($A55,[5]Data!$A$1:$L$15000,4,0)</f>
        <v>689000</v>
      </c>
      <c r="D55" s="52">
        <f>VLOOKUP($A55,[5]Data!$A$1:$L$15000,7,0)</f>
        <v>521000</v>
      </c>
      <c r="E55" s="52">
        <f>VLOOKUP($A55,[5]Data!$A$1:$L$15000,6,0)</f>
        <v>221000</v>
      </c>
      <c r="F55" s="52">
        <f>VLOOKUP($A55,[5]Data!$A$1:$L$15000,5,0)</f>
        <v>131000</v>
      </c>
      <c r="G55" s="52">
        <f>VLOOKUP($A55,[5]Data!$A$1:$L$15000,8,0)</f>
        <v>255000</v>
      </c>
      <c r="H55" s="52">
        <f>VLOOKUP($A55,[6]Data!$A$1:$R$15000,9,0)*$H$2</f>
        <v>1806000</v>
      </c>
      <c r="I55" s="52">
        <f>VLOOKUP($A55,[6]Data!$A$1:$R$15000,12,0)*$H$2</f>
        <v>151000</v>
      </c>
      <c r="J55" s="52">
        <f>VLOOKUP($A55,[6]Data!$A$1:$R$15000,13,0)*$H$2</f>
        <v>272000</v>
      </c>
      <c r="K55" s="83">
        <f t="shared" si="2"/>
        <v>423000</v>
      </c>
      <c r="L55" s="52">
        <f>VLOOKUP($A55,[6]Data!$A$1:$R$15000,11,0)*$H$2</f>
        <v>156000</v>
      </c>
      <c r="M55" s="52">
        <f>VLOOKUP($A55,[6]Data!$A$1:$R$15000,10,0)*$H$2</f>
        <v>160000</v>
      </c>
      <c r="N55" s="52">
        <f>VLOOKUP($A55,[6]Data!$A$1:$R$15000,14,0)*$H$2</f>
        <v>24000</v>
      </c>
      <c r="O55" s="84"/>
      <c r="P55" s="84"/>
      <c r="Q55" s="84"/>
      <c r="R55" s="84"/>
      <c r="S55" s="84"/>
      <c r="T55" s="84"/>
      <c r="V55" s="52">
        <f>VLOOKUP($A55,[1]Data!$A$1:$AH$15000,6,0)</f>
        <v>1891197</v>
      </c>
      <c r="AA55" s="52">
        <f>VLOOKUP($A55,[1]Data!$A$1:$BF$15000,58,0)</f>
        <v>217521</v>
      </c>
      <c r="AB55" s="52">
        <f>VLOOKUP($A55,[1]Data!$A$1:$BF$15000,57,0)</f>
        <v>738452</v>
      </c>
      <c r="AH55" s="84">
        <f>VLOOKUP($A55,[1]Data!$A$1:$AH$15000,26,0)</f>
        <v>41025</v>
      </c>
      <c r="AI55" s="84">
        <f>VLOOKUP($A55,[1]Data!$A$1:$AH$15000,27,0)</f>
        <v>11385</v>
      </c>
      <c r="AJ55" s="84">
        <f>VLOOKUP($A55,[1]Data!$A$1:$AH$15000,25,0)</f>
        <v>130333</v>
      </c>
      <c r="AK55" s="84">
        <f>VLOOKUP($A55,[1]Data!$A$1:$AH$15000,30,0)</f>
        <v>182045</v>
      </c>
      <c r="AL55" s="84">
        <f>VLOOKUP($A55,[1]Data!$A$1:$AH$15000,31,0)</f>
        <v>126503</v>
      </c>
      <c r="AM55" s="84">
        <f>VLOOKUP($A55,[1]Data!$A$1:$AH$15000,32,0)</f>
        <v>24962</v>
      </c>
      <c r="AN55" s="84">
        <f>VLOOKUP($A55,[1]Data!$A$1:$AH$15000,33,0)</f>
        <v>21828</v>
      </c>
      <c r="AO55" s="84">
        <f>VLOOKUP($A55,[1]Data!$A$1:$AH$15000,29,0)</f>
        <v>25447</v>
      </c>
      <c r="AR55" s="52">
        <f>VLOOKUP($A55,[4]Data!$A$1:$R$15000,2,0)</f>
        <v>941834</v>
      </c>
      <c r="AS55" s="52">
        <f>VLOOKUP($A55,[3]Data!$A$1:$K$15000,3,0)*$A$2</f>
        <v>2560400</v>
      </c>
      <c r="AU55" s="52">
        <f>VLOOKUP($A55,[4]Data!$A$1:$R$15000,13,0)-VLOOKUP($A55,[4]Data!$A$1:$R$15000,14,0)</f>
        <v>-79568</v>
      </c>
      <c r="AW55" s="52">
        <f>VLOOKUP($A55,[4]Data!$A$1:$R$15000,3,0)</f>
        <v>296633</v>
      </c>
      <c r="AX55" s="52">
        <f>VLOOKUP($A55,[3]Data!$A$1:$K$15000,10,0)*$A$2</f>
        <v>286700</v>
      </c>
      <c r="AY55" s="52">
        <f>VLOOKUP($A55,[4]Data!$A$1:$AH$15000,9,0)</f>
        <v>218427</v>
      </c>
      <c r="AZ55" s="52">
        <f>VLOOKUP($A55,[3]Data!$A$1:$K$15000,4,0)*$A$2</f>
        <v>1722800</v>
      </c>
      <c r="BA55" s="52">
        <f>VLOOKUP($A55,[4]Data!$A$1:$R$15000,5,0)</f>
        <v>326368</v>
      </c>
      <c r="BB55" s="52">
        <f>VLOOKUP($A55,[4]Data!$A$1:$R$15000,6,0)</f>
        <v>-389052</v>
      </c>
      <c r="BC55" s="52">
        <f>VLOOKUP($A55,[4]Data!$A$1:$R$15000,17,0)</f>
        <v>-181884</v>
      </c>
      <c r="BD55" s="52">
        <f>VLOOKUP($A55,[4]Data!$A$1:$R$15000,7,0)</f>
        <v>-191366</v>
      </c>
      <c r="BE55" s="84">
        <f>VLOOKUP($A55,[1]Data!$A$1:$AH$15000,28,0)</f>
        <v>9385</v>
      </c>
      <c r="BF55" s="18">
        <f>VLOOKUP($A55,[6]Data!$A$1:$P$15000,3,0)*$H$2</f>
        <v>222000</v>
      </c>
      <c r="BG55" s="18">
        <f>VLOOKUP($A55,[2]Data!$A$1:$AH$15000,34,0)</f>
        <v>836007</v>
      </c>
      <c r="BH55" s="18">
        <f>VLOOKUP($A55,[1]Data!$A$1:$BD$15000,54,0)</f>
        <v>956</v>
      </c>
      <c r="BI55" s="18">
        <f>VLOOKUP($A55,[1]Data!$A$1:$BD$15000,55,0)</f>
        <v>5397</v>
      </c>
      <c r="BJ55" s="18">
        <f>VLOOKUP($A55,[1]Data!$A$1:$BD$15000,56,0)</f>
        <v>52632</v>
      </c>
    </row>
    <row r="56" spans="1:62">
      <c r="A56" s="17">
        <v>36517</v>
      </c>
      <c r="B56" s="52">
        <f>VLOOKUP($A56,[5]Data!$A$1:$L$15000,3,0)</f>
        <v>468000</v>
      </c>
      <c r="C56" s="52">
        <f>VLOOKUP($A56,[5]Data!$A$1:$L$15000,4,0)</f>
        <v>829000</v>
      </c>
      <c r="D56" s="52">
        <f>VLOOKUP($A56,[5]Data!$A$1:$L$15000,7,0)</f>
        <v>606000</v>
      </c>
      <c r="E56" s="52">
        <f>VLOOKUP($A56,[5]Data!$A$1:$L$15000,6,0)</f>
        <v>200000</v>
      </c>
      <c r="F56" s="52">
        <f>VLOOKUP($A56,[5]Data!$A$1:$L$15000,5,0)</f>
        <v>167000</v>
      </c>
      <c r="G56" s="52">
        <f>VLOOKUP($A56,[5]Data!$A$1:$L$15000,8,0)</f>
        <v>255000</v>
      </c>
      <c r="H56" s="52">
        <f>VLOOKUP($A56,[6]Data!$A$1:$R$15000,9,0)*$H$2</f>
        <v>1753000</v>
      </c>
      <c r="I56" s="52">
        <f>VLOOKUP($A56,[6]Data!$A$1:$R$15000,12,0)*$H$2</f>
        <v>114000</v>
      </c>
      <c r="J56" s="52">
        <f>VLOOKUP($A56,[6]Data!$A$1:$R$15000,13,0)*$H$2</f>
        <v>260000</v>
      </c>
      <c r="K56" s="83">
        <f t="shared" si="2"/>
        <v>374000</v>
      </c>
      <c r="L56" s="52">
        <f>VLOOKUP($A56,[6]Data!$A$1:$R$15000,11,0)*$H$2</f>
        <v>143000</v>
      </c>
      <c r="M56" s="52">
        <f>VLOOKUP($A56,[6]Data!$A$1:$R$15000,10,0)*$H$2</f>
        <v>160000</v>
      </c>
      <c r="N56" s="52">
        <f>VLOOKUP($A56,[6]Data!$A$1:$R$15000,14,0)*$H$2</f>
        <v>19000</v>
      </c>
      <c r="O56" s="84"/>
      <c r="P56" s="84"/>
      <c r="Q56" s="84"/>
      <c r="R56" s="84"/>
      <c r="S56" s="84"/>
      <c r="T56" s="84"/>
      <c r="V56" s="52">
        <f>VLOOKUP($A56,[1]Data!$A$1:$AH$15000,6,0)</f>
        <v>1903615</v>
      </c>
      <c r="AA56" s="52">
        <f>VLOOKUP($A56,[1]Data!$A$1:$BF$15000,58,0)</f>
        <v>202587</v>
      </c>
      <c r="AB56" s="52">
        <f>VLOOKUP($A56,[1]Data!$A$1:$BF$15000,57,0)</f>
        <v>672517</v>
      </c>
      <c r="AH56" s="84">
        <f>VLOOKUP($A56,[1]Data!$A$1:$AH$15000,26,0)</f>
        <v>46725</v>
      </c>
      <c r="AI56" s="84">
        <f>VLOOKUP($A56,[1]Data!$A$1:$AH$15000,27,0)</f>
        <v>11612</v>
      </c>
      <c r="AJ56" s="84">
        <f>VLOOKUP($A56,[1]Data!$A$1:$AH$15000,25,0)</f>
        <v>117462</v>
      </c>
      <c r="AK56" s="84">
        <f>VLOOKUP($A56,[1]Data!$A$1:$AH$15000,30,0)</f>
        <v>154955</v>
      </c>
      <c r="AL56" s="84">
        <f>VLOOKUP($A56,[1]Data!$A$1:$AH$15000,31,0)</f>
        <v>114305</v>
      </c>
      <c r="AM56" s="84">
        <f>VLOOKUP($A56,[1]Data!$A$1:$AH$15000,32,0)</f>
        <v>23671</v>
      </c>
      <c r="AN56" s="84">
        <f>VLOOKUP($A56,[1]Data!$A$1:$AH$15000,33,0)</f>
        <v>22459</v>
      </c>
      <c r="AO56" s="84">
        <f>VLOOKUP($A56,[1]Data!$A$1:$AH$15000,29,0)</f>
        <v>4462</v>
      </c>
      <c r="AR56" s="52">
        <f>VLOOKUP($A56,[4]Data!$A$1:$R$15000,2,0)</f>
        <v>931471</v>
      </c>
      <c r="AS56" s="52">
        <f>VLOOKUP($A56,[3]Data!$A$1:$K$15000,3,0)*$A$2</f>
        <v>2540700</v>
      </c>
      <c r="AU56" s="52">
        <f>VLOOKUP($A56,[4]Data!$A$1:$R$15000,13,0)-VLOOKUP($A56,[4]Data!$A$1:$R$15000,14,0)</f>
        <v>-84698</v>
      </c>
      <c r="AW56" s="52">
        <f>VLOOKUP($A56,[4]Data!$A$1:$R$15000,3,0)</f>
        <v>301792</v>
      </c>
      <c r="AX56" s="52">
        <f>VLOOKUP($A56,[3]Data!$A$1:$K$15000,10,0)*$A$2</f>
        <v>278300</v>
      </c>
      <c r="AY56" s="52">
        <f>VLOOKUP($A56,[4]Data!$A$1:$AH$15000,9,0)</f>
        <v>207928</v>
      </c>
      <c r="AZ56" s="52">
        <f>VLOOKUP($A56,[3]Data!$A$1:$K$15000,4,0)*$A$2</f>
        <v>1775600</v>
      </c>
      <c r="BA56" s="52">
        <f>VLOOKUP($A56,[4]Data!$A$1:$R$15000,5,0)</f>
        <v>265784</v>
      </c>
      <c r="BB56" s="52">
        <f>VLOOKUP($A56,[4]Data!$A$1:$R$15000,6,0)</f>
        <v>-391467</v>
      </c>
      <c r="BC56" s="52">
        <f>VLOOKUP($A56,[4]Data!$A$1:$R$15000,17,0)</f>
        <v>-146648</v>
      </c>
      <c r="BD56" s="52">
        <f>VLOOKUP($A56,[4]Data!$A$1:$R$15000,7,0)</f>
        <v>-206875</v>
      </c>
      <c r="BE56" s="84">
        <f>VLOOKUP($A56,[1]Data!$A$1:$AH$15000,28,0)</f>
        <v>9619</v>
      </c>
      <c r="BF56" s="18">
        <f>VLOOKUP($A56,[6]Data!$A$1:$P$15000,3,0)*$H$2</f>
        <v>202000</v>
      </c>
      <c r="BG56" s="18">
        <f>VLOOKUP($A56,[2]Data!$A$1:$AH$15000,34,0)</f>
        <v>782311</v>
      </c>
      <c r="BH56" s="18">
        <f>VLOOKUP($A56,[1]Data!$A$1:$BD$15000,54,0)</f>
        <v>981</v>
      </c>
      <c r="BI56" s="18">
        <f>VLOOKUP($A56,[1]Data!$A$1:$BD$15000,55,0)</f>
        <v>8831</v>
      </c>
      <c r="BJ56" s="18">
        <f>VLOOKUP($A56,[1]Data!$A$1:$BD$15000,56,0)</f>
        <v>58832</v>
      </c>
    </row>
    <row r="57" spans="1:62">
      <c r="A57" s="17">
        <v>36518</v>
      </c>
      <c r="B57" s="52">
        <f>VLOOKUP($A57,[5]Data!$A$1:$L$15000,3,0)</f>
        <v>540000</v>
      </c>
      <c r="C57" s="52">
        <f>VLOOKUP($A57,[5]Data!$A$1:$L$15000,4,0)</f>
        <v>900000</v>
      </c>
      <c r="D57" s="52">
        <f>VLOOKUP($A57,[5]Data!$A$1:$L$15000,7,0)</f>
        <v>628000</v>
      </c>
      <c r="E57" s="52">
        <f>VLOOKUP($A57,[5]Data!$A$1:$L$15000,6,0)</f>
        <v>185000</v>
      </c>
      <c r="F57" s="52">
        <f>VLOOKUP($A57,[5]Data!$A$1:$L$15000,5,0)</f>
        <v>168000</v>
      </c>
      <c r="G57" s="52">
        <f>VLOOKUP($A57,[5]Data!$A$1:$L$15000,8,0)</f>
        <v>257000</v>
      </c>
      <c r="H57" s="52">
        <f>VLOOKUP($A57,[6]Data!$A$1:$R$15000,9,0)*$H$2</f>
        <v>1712000</v>
      </c>
      <c r="I57" s="52">
        <f>VLOOKUP($A57,[6]Data!$A$1:$R$15000,12,0)*$H$2</f>
        <v>145000</v>
      </c>
      <c r="J57" s="52">
        <f>VLOOKUP($A57,[6]Data!$A$1:$R$15000,13,0)*$H$2</f>
        <v>254000</v>
      </c>
      <c r="K57" s="83">
        <f t="shared" ref="K57:K63" si="3">SUM(I57:J57)</f>
        <v>399000</v>
      </c>
      <c r="L57" s="52">
        <f>VLOOKUP($A57,[6]Data!$A$1:$R$15000,11,0)*$H$2</f>
        <v>154000</v>
      </c>
      <c r="M57" s="52">
        <f>VLOOKUP($A57,[6]Data!$A$1:$R$15000,10,0)*$H$2</f>
        <v>160000</v>
      </c>
      <c r="N57" s="52">
        <f>VLOOKUP($A57,[6]Data!$A$1:$R$15000,14,0)*$H$2</f>
        <v>19000</v>
      </c>
      <c r="O57" s="84"/>
      <c r="P57" s="84"/>
      <c r="Q57" s="84"/>
      <c r="R57" s="84"/>
      <c r="S57" s="84"/>
      <c r="T57" s="84"/>
      <c r="V57" s="52">
        <f>VLOOKUP($A57,[1]Data!$A$1:$AH$15000,6,0)</f>
        <v>1936688</v>
      </c>
      <c r="AA57" s="52">
        <f>VLOOKUP($A57,[1]Data!$A$1:$BF$15000,58,0)</f>
        <v>178428</v>
      </c>
      <c r="AB57" s="52">
        <f>VLOOKUP($A57,[1]Data!$A$1:$BF$15000,57,0)</f>
        <v>559627</v>
      </c>
      <c r="AH57" s="84">
        <f>VLOOKUP($A57,[1]Data!$A$1:$AH$15000,26,0)</f>
        <v>18671</v>
      </c>
      <c r="AI57" s="84">
        <f>VLOOKUP($A57,[1]Data!$A$1:$AH$15000,27,0)</f>
        <v>11689</v>
      </c>
      <c r="AJ57" s="84">
        <f>VLOOKUP($A57,[1]Data!$A$1:$AH$15000,25,0)</f>
        <v>101013</v>
      </c>
      <c r="AK57" s="84">
        <f>VLOOKUP($A57,[1]Data!$A$1:$AH$15000,30,0)</f>
        <v>134767</v>
      </c>
      <c r="AL57" s="84">
        <f>VLOOKUP($A57,[1]Data!$A$1:$AH$15000,31,0)</f>
        <v>79050</v>
      </c>
      <c r="AM57" s="84">
        <f>VLOOKUP($A57,[1]Data!$A$1:$AH$15000,32,0)</f>
        <v>21417</v>
      </c>
      <c r="AN57" s="84">
        <f>VLOOKUP($A57,[1]Data!$A$1:$AH$15000,33,0)</f>
        <v>21246</v>
      </c>
      <c r="AO57" s="84">
        <f>VLOOKUP($A57,[1]Data!$A$1:$AH$15000,29,0)</f>
        <v>4639</v>
      </c>
      <c r="AR57" s="52">
        <f>VLOOKUP($A57,[4]Data!$A$1:$R$15000,2,0)</f>
        <v>931471</v>
      </c>
      <c r="AS57" s="52">
        <f>VLOOKUP($A57,[3]Data!$A$1:$K$15000,3,0)*$A$2</f>
        <v>2532400</v>
      </c>
      <c r="AU57" s="52">
        <f>VLOOKUP($A57,[4]Data!$A$1:$R$15000,13,0)-VLOOKUP($A57,[4]Data!$A$1:$R$15000,14,0)</f>
        <v>-84698</v>
      </c>
      <c r="AW57" s="52">
        <f>VLOOKUP($A57,[4]Data!$A$1:$R$15000,3,0)</f>
        <v>301792</v>
      </c>
      <c r="AX57" s="52">
        <f>VLOOKUP($A57,[3]Data!$A$1:$K$15000,10,0)*$A$2</f>
        <v>303100</v>
      </c>
      <c r="AY57" s="52">
        <f>VLOOKUP($A57,[4]Data!$A$1:$AH$15000,9,0)</f>
        <v>207928</v>
      </c>
      <c r="AZ57" s="52">
        <f>VLOOKUP($A57,[3]Data!$A$1:$K$15000,4,0)*$A$2</f>
        <v>1695700</v>
      </c>
      <c r="BA57" s="52">
        <f>VLOOKUP($A57,[4]Data!$A$1:$R$15000,5,0)</f>
        <v>265784</v>
      </c>
      <c r="BB57" s="52">
        <f>VLOOKUP($A57,[4]Data!$A$1:$R$15000,6,0)</f>
        <v>-391467</v>
      </c>
      <c r="BC57" s="52">
        <f>VLOOKUP($A57,[4]Data!$A$1:$R$15000,17,0)</f>
        <v>-146648</v>
      </c>
      <c r="BD57" s="52">
        <f>VLOOKUP($A57,[4]Data!$A$1:$R$15000,7,0)</f>
        <v>-206875</v>
      </c>
      <c r="BE57" s="84">
        <f>VLOOKUP($A57,[1]Data!$A$1:$AH$15000,28,0)</f>
        <v>9610</v>
      </c>
      <c r="BF57" s="18">
        <f>VLOOKUP($A57,[6]Data!$A$1:$P$15000,3,0)*$H$2</f>
        <v>180000</v>
      </c>
      <c r="BG57" s="18">
        <f>VLOOKUP($A57,[2]Data!$A$1:$AH$15000,34,0)</f>
        <v>429078</v>
      </c>
      <c r="BH57" s="18">
        <f>VLOOKUP($A57,[1]Data!$A$1:$BD$15000,54,0)</f>
        <v>979</v>
      </c>
      <c r="BI57" s="18">
        <f>VLOOKUP($A57,[1]Data!$A$1:$BD$15000,55,0)</f>
        <v>6868</v>
      </c>
      <c r="BJ57" s="18">
        <f>VLOOKUP($A57,[1]Data!$A$1:$BD$15000,56,0)</f>
        <v>44152</v>
      </c>
    </row>
    <row r="58" spans="1:62">
      <c r="A58" s="17">
        <v>36519</v>
      </c>
      <c r="B58" s="52">
        <f>VLOOKUP($A58,[5]Data!$A$1:$L$15000,3,0)</f>
        <v>535000</v>
      </c>
      <c r="C58" s="52">
        <f>VLOOKUP($A58,[5]Data!$A$1:$L$15000,4,0)</f>
        <v>896000</v>
      </c>
      <c r="D58" s="52">
        <f>VLOOKUP($A58,[5]Data!$A$1:$L$15000,7,0)</f>
        <v>611000</v>
      </c>
      <c r="E58" s="52">
        <f>VLOOKUP($A58,[5]Data!$A$1:$L$15000,6,0)</f>
        <v>184000</v>
      </c>
      <c r="F58" s="52">
        <f>VLOOKUP($A58,[5]Data!$A$1:$L$15000,5,0)</f>
        <v>179000</v>
      </c>
      <c r="G58" s="52">
        <f>VLOOKUP($A58,[5]Data!$A$1:$L$15000,8,0)</f>
        <v>254000</v>
      </c>
      <c r="H58" s="52">
        <f>VLOOKUP($A58,[6]Data!$A$1:$R$15000,9,0)*$H$2</f>
        <v>1728000</v>
      </c>
      <c r="I58" s="52">
        <f>VLOOKUP($A58,[6]Data!$A$1:$R$15000,12,0)*$H$2</f>
        <v>152000</v>
      </c>
      <c r="J58" s="52">
        <f>VLOOKUP($A58,[6]Data!$A$1:$R$15000,13,0)*$H$2</f>
        <v>254000</v>
      </c>
      <c r="K58" s="83">
        <f t="shared" si="3"/>
        <v>406000</v>
      </c>
      <c r="L58" s="52">
        <f>VLOOKUP($A58,[6]Data!$A$1:$R$15000,11,0)*$H$2</f>
        <v>158000</v>
      </c>
      <c r="M58" s="52">
        <f>VLOOKUP($A58,[6]Data!$A$1:$R$15000,10,0)*$H$2</f>
        <v>158000</v>
      </c>
      <c r="N58" s="52">
        <f>VLOOKUP($A58,[6]Data!$A$1:$R$15000,14,0)*$H$2</f>
        <v>19000</v>
      </c>
      <c r="O58" s="84"/>
      <c r="P58" s="84"/>
      <c r="Q58" s="84"/>
      <c r="R58" s="84"/>
      <c r="S58" s="84"/>
      <c r="T58" s="84"/>
      <c r="V58" s="52">
        <f>VLOOKUP($A58,[1]Data!$A$1:$AH$15000,6,0)</f>
        <v>1929747</v>
      </c>
      <c r="AA58" s="52">
        <f>VLOOKUP($A58,[1]Data!$A$1:$BF$15000,58,0)</f>
        <v>175992</v>
      </c>
      <c r="AB58" s="52">
        <f>VLOOKUP($A58,[1]Data!$A$1:$BF$15000,57,0)</f>
        <v>554453</v>
      </c>
      <c r="AH58" s="84">
        <f>VLOOKUP($A58,[1]Data!$A$1:$AH$15000,26,0)</f>
        <v>18689</v>
      </c>
      <c r="AI58" s="84">
        <f>VLOOKUP($A58,[1]Data!$A$1:$AH$15000,27,0)</f>
        <v>11687</v>
      </c>
      <c r="AJ58" s="84">
        <f>VLOOKUP($A58,[1]Data!$A$1:$AH$15000,25,0)</f>
        <v>101099</v>
      </c>
      <c r="AK58" s="84">
        <f>VLOOKUP($A58,[1]Data!$A$1:$AH$15000,30,0)</f>
        <v>136074</v>
      </c>
      <c r="AL58" s="84">
        <f>VLOOKUP($A58,[1]Data!$A$1:$AH$15000,31,0)</f>
        <v>77352</v>
      </c>
      <c r="AM58" s="84">
        <f>VLOOKUP($A58,[1]Data!$A$1:$AH$15000,32,0)</f>
        <v>21336</v>
      </c>
      <c r="AN58" s="84">
        <f>VLOOKUP($A58,[1]Data!$A$1:$AH$15000,33,0)</f>
        <v>21055</v>
      </c>
      <c r="AO58" s="84">
        <f>VLOOKUP($A58,[1]Data!$A$1:$AH$15000,29,0)</f>
        <v>0</v>
      </c>
      <c r="AR58" s="52">
        <f>VLOOKUP($A58,[4]Data!$A$1:$R$15000,2,0)</f>
        <v>931471</v>
      </c>
      <c r="AS58" s="52">
        <f>VLOOKUP($A58,[3]Data!$A$1:$K$15000,3,0)*$A$2</f>
        <v>2532400</v>
      </c>
      <c r="AU58" s="52">
        <f>VLOOKUP($A58,[4]Data!$A$1:$R$15000,13,0)-VLOOKUP($A58,[4]Data!$A$1:$R$15000,14,0)</f>
        <v>-84698</v>
      </c>
      <c r="AW58" s="52">
        <f>VLOOKUP($A58,[4]Data!$A$1:$R$15000,3,0)</f>
        <v>301792</v>
      </c>
      <c r="AX58" s="52">
        <f>VLOOKUP($A58,[3]Data!$A$1:$K$15000,10,0)*$A$2</f>
        <v>303100</v>
      </c>
      <c r="AY58" s="52">
        <f>VLOOKUP($A58,[4]Data!$A$1:$AH$15000,9,0)</f>
        <v>207928</v>
      </c>
      <c r="AZ58" s="52">
        <f>VLOOKUP($A58,[3]Data!$A$1:$K$15000,4,0)*$A$2</f>
        <v>1695700</v>
      </c>
      <c r="BA58" s="52">
        <f>VLOOKUP($A58,[4]Data!$A$1:$R$15000,5,0)</f>
        <v>265784</v>
      </c>
      <c r="BB58" s="52">
        <f>VLOOKUP($A58,[4]Data!$A$1:$R$15000,6,0)</f>
        <v>-391467</v>
      </c>
      <c r="BC58" s="52">
        <f>VLOOKUP($A58,[4]Data!$A$1:$R$15000,17,0)</f>
        <v>-146648</v>
      </c>
      <c r="BD58" s="52">
        <f>VLOOKUP($A58,[4]Data!$A$1:$R$15000,7,0)</f>
        <v>-206875</v>
      </c>
      <c r="BE58" s="84">
        <f>VLOOKUP($A58,[1]Data!$A$1:$AH$15000,28,0)</f>
        <v>9619</v>
      </c>
      <c r="BF58" s="18">
        <f>VLOOKUP($A58,[6]Data!$A$1:$P$15000,3,0)*$H$2</f>
        <v>203000</v>
      </c>
      <c r="BG58" s="18">
        <f>VLOOKUP($A58,[2]Data!$A$1:$AH$15000,34,0)</f>
        <v>728575</v>
      </c>
      <c r="BH58" s="18">
        <f>VLOOKUP($A58,[1]Data!$A$1:$BD$15000,54,0)</f>
        <v>981</v>
      </c>
      <c r="BI58" s="18">
        <f>VLOOKUP($A58,[1]Data!$A$1:$BD$15000,55,0)</f>
        <v>6868</v>
      </c>
      <c r="BJ58" s="18">
        <f>VLOOKUP($A58,[1]Data!$A$1:$BD$15000,56,0)</f>
        <v>44160</v>
      </c>
    </row>
    <row r="59" spans="1:62">
      <c r="A59" s="17">
        <v>36520</v>
      </c>
      <c r="B59" s="52">
        <f>VLOOKUP($A59,[5]Data!$A$1:$L$15000,3,0)</f>
        <v>533000</v>
      </c>
      <c r="C59" s="52">
        <f>VLOOKUP($A59,[5]Data!$A$1:$L$15000,4,0)</f>
        <v>905000</v>
      </c>
      <c r="D59" s="52">
        <f>VLOOKUP($A59,[5]Data!$A$1:$L$15000,7,0)</f>
        <v>622000</v>
      </c>
      <c r="E59" s="52">
        <f>VLOOKUP($A59,[5]Data!$A$1:$L$15000,6,0)</f>
        <v>184000</v>
      </c>
      <c r="F59" s="52">
        <f>VLOOKUP($A59,[5]Data!$A$1:$L$15000,5,0)</f>
        <v>178000</v>
      </c>
      <c r="G59" s="52">
        <f>VLOOKUP($A59,[5]Data!$A$1:$L$15000,8,0)</f>
        <v>253000</v>
      </c>
      <c r="H59" s="52">
        <f>VLOOKUP($A59,[6]Data!$A$1:$R$15000,9,0)*$H$2</f>
        <v>1725000</v>
      </c>
      <c r="I59" s="52">
        <f>VLOOKUP($A59,[6]Data!$A$1:$R$15000,12,0)*$H$2</f>
        <v>149000</v>
      </c>
      <c r="J59" s="52">
        <f>VLOOKUP($A59,[6]Data!$A$1:$R$15000,13,0)*$H$2</f>
        <v>254000</v>
      </c>
      <c r="K59" s="83">
        <f t="shared" si="3"/>
        <v>403000</v>
      </c>
      <c r="L59" s="52">
        <f>VLOOKUP($A59,[6]Data!$A$1:$R$15000,11,0)*$H$2</f>
        <v>156000</v>
      </c>
      <c r="M59" s="52">
        <f>VLOOKUP($A59,[6]Data!$A$1:$R$15000,10,0)*$H$2</f>
        <v>162000</v>
      </c>
      <c r="N59" s="52">
        <f>VLOOKUP($A59,[6]Data!$A$1:$R$15000,14,0)*$H$2</f>
        <v>19000</v>
      </c>
      <c r="O59" s="84"/>
      <c r="P59" s="84"/>
      <c r="Q59" s="84"/>
      <c r="R59" s="84"/>
      <c r="S59" s="84"/>
      <c r="T59" s="84"/>
      <c r="V59" s="52">
        <f>VLOOKUP($A59,[1]Data!$A$1:$AH$15000,6,0)</f>
        <v>1923587</v>
      </c>
      <c r="AA59" s="52">
        <f>VLOOKUP($A59,[1]Data!$A$1:$BF$15000,58,0)</f>
        <v>169110</v>
      </c>
      <c r="AB59" s="52">
        <f>VLOOKUP($A59,[1]Data!$A$1:$BF$15000,57,0)</f>
        <v>583930</v>
      </c>
      <c r="AH59" s="84">
        <f>VLOOKUP($A59,[1]Data!$A$1:$AH$15000,26,0)</f>
        <v>48159</v>
      </c>
      <c r="AI59" s="84">
        <f>VLOOKUP($A59,[1]Data!$A$1:$AH$15000,27,0)</f>
        <v>11711</v>
      </c>
      <c r="AJ59" s="84">
        <f>VLOOKUP($A59,[1]Data!$A$1:$AH$15000,25,0)</f>
        <v>101014</v>
      </c>
      <c r="AK59" s="84">
        <f>VLOOKUP($A59,[1]Data!$A$1:$AH$15000,30,0)</f>
        <v>138556</v>
      </c>
      <c r="AL59" s="84">
        <f>VLOOKUP($A59,[1]Data!$A$1:$AH$15000,31,0)</f>
        <v>75987</v>
      </c>
      <c r="AM59" s="84">
        <f>VLOOKUP($A59,[1]Data!$A$1:$AH$15000,32,0)</f>
        <v>20672</v>
      </c>
      <c r="AN59" s="84">
        <f>VLOOKUP($A59,[1]Data!$A$1:$AH$15000,33,0)</f>
        <v>20998</v>
      </c>
      <c r="AO59" s="84">
        <f>VLOOKUP($A59,[1]Data!$A$1:$AH$15000,29,0)</f>
        <v>0</v>
      </c>
      <c r="AR59" s="52">
        <f>VLOOKUP($A59,[4]Data!$A$1:$R$15000,2,0)</f>
        <v>931471</v>
      </c>
      <c r="AS59" s="52">
        <f>VLOOKUP($A59,[3]Data!$A$1:$K$15000,3,0)*$A$2</f>
        <v>2532400</v>
      </c>
      <c r="AU59" s="52">
        <f>VLOOKUP($A59,[4]Data!$A$1:$R$15000,13,0)-VLOOKUP($A59,[4]Data!$A$1:$R$15000,14,0)</f>
        <v>-84698</v>
      </c>
      <c r="AW59" s="52">
        <f>VLOOKUP($A59,[4]Data!$A$1:$R$15000,3,0)</f>
        <v>301792</v>
      </c>
      <c r="AX59" s="52">
        <f>VLOOKUP($A59,[3]Data!$A$1:$K$15000,10,0)*$A$2</f>
        <v>303100</v>
      </c>
      <c r="AY59" s="52">
        <f>VLOOKUP($A59,[4]Data!$A$1:$AH$15000,9,0)</f>
        <v>207928</v>
      </c>
      <c r="AZ59" s="52">
        <f>VLOOKUP($A59,[3]Data!$A$1:$K$15000,4,0)*$A$2</f>
        <v>1695700</v>
      </c>
      <c r="BA59" s="52">
        <f>VLOOKUP($A59,[4]Data!$A$1:$R$15000,5,0)</f>
        <v>265784</v>
      </c>
      <c r="BB59" s="52">
        <f>VLOOKUP($A59,[4]Data!$A$1:$R$15000,6,0)</f>
        <v>-391467</v>
      </c>
      <c r="BC59" s="52">
        <f>VLOOKUP($A59,[4]Data!$A$1:$R$15000,17,0)</f>
        <v>-146648</v>
      </c>
      <c r="BD59" s="52">
        <f>VLOOKUP($A59,[4]Data!$A$1:$R$15000,7,0)</f>
        <v>-206875</v>
      </c>
      <c r="BE59" s="84">
        <f>VLOOKUP($A59,[1]Data!$A$1:$AH$15000,28,0)</f>
        <v>9619</v>
      </c>
      <c r="BF59" s="18">
        <f>VLOOKUP($A59,[6]Data!$A$1:$P$15000,3,0)*$H$2</f>
        <v>184000</v>
      </c>
      <c r="BG59" s="18">
        <f>VLOOKUP($A59,[2]Data!$A$1:$AH$15000,34,0)</f>
        <v>745731</v>
      </c>
      <c r="BH59" s="18">
        <f>VLOOKUP($A59,[1]Data!$A$1:$BD$15000,54,0)</f>
        <v>981</v>
      </c>
      <c r="BI59" s="18">
        <f>VLOOKUP($A59,[1]Data!$A$1:$BD$15000,55,0)</f>
        <v>6868</v>
      </c>
      <c r="BJ59" s="18">
        <f>VLOOKUP($A59,[1]Data!$A$1:$BD$15000,56,0)</f>
        <v>44142</v>
      </c>
    </row>
    <row r="60" spans="1:62">
      <c r="A60" s="17">
        <v>36521</v>
      </c>
      <c r="B60" s="52">
        <f>VLOOKUP($A60,[5]Data!$A$1:$L$15000,3,0)</f>
        <v>539000</v>
      </c>
      <c r="C60" s="52">
        <f>VLOOKUP($A60,[5]Data!$A$1:$L$15000,4,0)</f>
        <v>904000</v>
      </c>
      <c r="D60" s="52">
        <f>VLOOKUP($A60,[5]Data!$A$1:$L$15000,7,0)</f>
        <v>626000</v>
      </c>
      <c r="E60" s="52">
        <f>VLOOKUP($A60,[5]Data!$A$1:$L$15000,6,0)</f>
        <v>184000</v>
      </c>
      <c r="F60" s="52">
        <f>VLOOKUP($A60,[5]Data!$A$1:$L$15000,5,0)</f>
        <v>152000</v>
      </c>
      <c r="G60" s="52">
        <f>VLOOKUP($A60,[5]Data!$A$1:$L$15000,8,0)</f>
        <v>250000</v>
      </c>
      <c r="H60" s="52">
        <f>VLOOKUP($A60,[6]Data!$A$1:$R$15000,9,0)*$H$2</f>
        <v>1745000</v>
      </c>
      <c r="I60" s="52">
        <f>VLOOKUP($A60,[6]Data!$A$1:$R$15000,12,0)*$H$2</f>
        <v>149000</v>
      </c>
      <c r="J60" s="52">
        <f>VLOOKUP($A60,[6]Data!$A$1:$R$15000,13,0)*$H$2</f>
        <v>278000</v>
      </c>
      <c r="K60" s="83">
        <f t="shared" si="3"/>
        <v>427000</v>
      </c>
      <c r="L60" s="52">
        <f>VLOOKUP($A60,[6]Data!$A$1:$R$15000,11,0)*$H$2</f>
        <v>151000</v>
      </c>
      <c r="M60" s="52">
        <f>VLOOKUP($A60,[6]Data!$A$1:$R$15000,10,0)*$H$2</f>
        <v>162000</v>
      </c>
      <c r="N60" s="52">
        <f>VLOOKUP($A60,[6]Data!$A$1:$R$15000,14,0)*$H$2</f>
        <v>19000</v>
      </c>
      <c r="O60" s="84"/>
      <c r="P60" s="84"/>
      <c r="Q60" s="84"/>
      <c r="R60" s="84"/>
      <c r="S60" s="84"/>
      <c r="T60" s="84"/>
      <c r="V60" s="52">
        <f>VLOOKUP($A60,[1]Data!$A$1:$AH$15000,6,0)</f>
        <v>1917985</v>
      </c>
      <c r="AA60" s="52">
        <f>VLOOKUP($A60,[1]Data!$A$1:$BF$15000,58,0)</f>
        <v>169372</v>
      </c>
      <c r="AB60" s="52">
        <f>VLOOKUP($A60,[1]Data!$A$1:$BF$15000,57,0)</f>
        <v>567021</v>
      </c>
      <c r="AH60" s="84">
        <f>VLOOKUP($A60,[1]Data!$A$1:$AH$15000,26,0)</f>
        <v>18689</v>
      </c>
      <c r="AI60" s="84">
        <f>VLOOKUP($A60,[1]Data!$A$1:$AH$15000,27,0)</f>
        <v>11711</v>
      </c>
      <c r="AJ60" s="84">
        <f>VLOOKUP($A60,[1]Data!$A$1:$AH$15000,25,0)</f>
        <v>101321</v>
      </c>
      <c r="AK60" s="84">
        <f>VLOOKUP($A60,[1]Data!$A$1:$AH$15000,30,0)</f>
        <v>142321</v>
      </c>
      <c r="AL60" s="84">
        <f>VLOOKUP($A60,[1]Data!$A$1:$AH$15000,31,0)</f>
        <v>74415</v>
      </c>
      <c r="AM60" s="84">
        <f>VLOOKUP($A60,[1]Data!$A$1:$AH$15000,32,0)</f>
        <v>20768</v>
      </c>
      <c r="AN60" s="84">
        <f>VLOOKUP($A60,[1]Data!$A$1:$AH$15000,33,0)</f>
        <v>20868</v>
      </c>
      <c r="AO60" s="84">
        <f>VLOOKUP($A60,[1]Data!$A$1:$AH$15000,29,0)</f>
        <v>4665</v>
      </c>
      <c r="AR60" s="52">
        <f>VLOOKUP($A60,[4]Data!$A$1:$R$15000,2,0)</f>
        <v>961101</v>
      </c>
      <c r="AS60" s="52">
        <f>VLOOKUP($A60,[3]Data!$A$1:$K$15000,3,0)*$A$2</f>
        <v>2532400</v>
      </c>
      <c r="AU60" s="52">
        <f>VLOOKUP($A60,[4]Data!$A$1:$R$15000,13,0)-VLOOKUP($A60,[4]Data!$A$1:$R$15000,14,0)</f>
        <v>-4777</v>
      </c>
      <c r="AW60" s="52">
        <f>VLOOKUP($A60,[4]Data!$A$1:$R$15000,3,0)</f>
        <v>312802</v>
      </c>
      <c r="AX60" s="52">
        <f>VLOOKUP($A60,[3]Data!$A$1:$K$15000,10,0)*$A$2</f>
        <v>303100</v>
      </c>
      <c r="AY60" s="52">
        <f>VLOOKUP($A60,[4]Data!$A$1:$AH$15000,9,0)</f>
        <v>175079</v>
      </c>
      <c r="AZ60" s="52">
        <f>VLOOKUP($A60,[3]Data!$A$1:$K$15000,4,0)*$A$2</f>
        <v>1695700</v>
      </c>
      <c r="BA60" s="52">
        <f>VLOOKUP($A60,[4]Data!$A$1:$R$15000,5,0)</f>
        <v>341442</v>
      </c>
      <c r="BB60" s="52">
        <f>VLOOKUP($A60,[4]Data!$A$1:$R$15000,6,0)</f>
        <v>-361512</v>
      </c>
      <c r="BC60" s="52">
        <f>VLOOKUP($A60,[4]Data!$A$1:$R$15000,17,0)</f>
        <v>-147687</v>
      </c>
      <c r="BD60" s="52">
        <f>VLOOKUP($A60,[4]Data!$A$1:$R$15000,7,0)</f>
        <v>-240050</v>
      </c>
      <c r="BE60" s="84">
        <f>VLOOKUP($A60,[1]Data!$A$1:$AH$15000,28,0)</f>
        <v>9619</v>
      </c>
      <c r="BF60" s="18">
        <f>VLOOKUP($A60,[6]Data!$A$1:$P$15000,3,0)*$H$2</f>
        <v>184000</v>
      </c>
      <c r="BG60" s="18">
        <f>VLOOKUP($A60,[2]Data!$A$1:$AH$15000,34,0)</f>
        <v>745731</v>
      </c>
      <c r="BH60" s="18">
        <f>VLOOKUP($A60,[1]Data!$A$1:$BD$15000,54,0)</f>
        <v>981</v>
      </c>
      <c r="BI60" s="18">
        <f>VLOOKUP($A60,[1]Data!$A$1:$BD$15000,55,0)</f>
        <v>6868</v>
      </c>
      <c r="BJ60" s="18">
        <f>VLOOKUP($A60,[1]Data!$A$1:$BD$15000,56,0)</f>
        <v>44143</v>
      </c>
    </row>
    <row r="61" spans="1:62">
      <c r="A61" s="17">
        <v>36522</v>
      </c>
      <c r="B61" s="52">
        <f>VLOOKUP($A61,[5]Data!$A$1:$L$15000,3,0)</f>
        <v>545000</v>
      </c>
      <c r="C61" s="52">
        <f>VLOOKUP($A61,[5]Data!$A$1:$L$15000,4,0)</f>
        <v>926000</v>
      </c>
      <c r="D61" s="52">
        <f>VLOOKUP($A61,[5]Data!$A$1:$L$15000,7,0)</f>
        <v>742000</v>
      </c>
      <c r="E61" s="52">
        <f>VLOOKUP($A61,[5]Data!$A$1:$L$15000,6,0)</f>
        <v>145000</v>
      </c>
      <c r="F61" s="52">
        <f>VLOOKUP($A61,[5]Data!$A$1:$L$15000,5,0)</f>
        <v>149000</v>
      </c>
      <c r="G61" s="52">
        <f>VLOOKUP($A61,[5]Data!$A$1:$L$15000,8,0)</f>
        <v>250000</v>
      </c>
      <c r="H61" s="52">
        <f>VLOOKUP($A61,[6]Data!$A$1:$R$15000,9,0)*$H$2</f>
        <v>1704000</v>
      </c>
      <c r="I61" s="52">
        <f>VLOOKUP($A61,[6]Data!$A$1:$R$15000,12,0)*$H$2</f>
        <v>179000</v>
      </c>
      <c r="J61" s="52">
        <f>VLOOKUP($A61,[6]Data!$A$1:$R$15000,13,0)*$H$2</f>
        <v>289000</v>
      </c>
      <c r="K61" s="83">
        <f t="shared" si="3"/>
        <v>468000</v>
      </c>
      <c r="L61" s="52">
        <f>VLOOKUP($A61,[6]Data!$A$1:$R$15000,11,0)*$H$2</f>
        <v>156000</v>
      </c>
      <c r="M61" s="52">
        <f>VLOOKUP($A61,[6]Data!$A$1:$R$15000,10,0)*$H$2</f>
        <v>162000</v>
      </c>
      <c r="N61" s="52">
        <f>VLOOKUP($A61,[6]Data!$A$1:$R$15000,14,0)*$H$2</f>
        <v>19000</v>
      </c>
      <c r="O61" s="84"/>
      <c r="P61" s="84"/>
      <c r="Q61" s="84"/>
      <c r="R61" s="84"/>
      <c r="S61" s="84"/>
      <c r="T61" s="84"/>
      <c r="V61" s="52">
        <f>VLOOKUP($A61,[1]Data!$A$1:$AH$15000,6,0)</f>
        <v>1969254</v>
      </c>
      <c r="AA61" s="52">
        <f>VLOOKUP($A61,[1]Data!$A$1:$BF$15000,58,0)</f>
        <v>179095</v>
      </c>
      <c r="AB61" s="52">
        <f>VLOOKUP($A61,[1]Data!$A$1:$BF$15000,57,0)</f>
        <v>588687</v>
      </c>
      <c r="AH61" s="84">
        <f>VLOOKUP($A61,[1]Data!$A$1:$AH$15000,26,0)</f>
        <v>42052</v>
      </c>
      <c r="AI61" s="84">
        <f>VLOOKUP($A61,[1]Data!$A$1:$AH$15000,27,0)</f>
        <v>11711</v>
      </c>
      <c r="AJ61" s="84">
        <f>VLOOKUP($A61,[1]Data!$A$1:$AH$15000,25,0)</f>
        <v>102952</v>
      </c>
      <c r="AK61" s="84">
        <f>VLOOKUP($A61,[1]Data!$A$1:$AH$15000,30,0)</f>
        <v>151261</v>
      </c>
      <c r="AL61" s="84">
        <f>VLOOKUP($A61,[1]Data!$A$1:$AH$15000,31,0)</f>
        <v>78662</v>
      </c>
      <c r="AM61" s="84">
        <f>VLOOKUP($A61,[1]Data!$A$1:$AH$15000,32,0)</f>
        <v>21411</v>
      </c>
      <c r="AN61" s="84">
        <f>VLOOKUP($A61,[1]Data!$A$1:$AH$15000,33,0)</f>
        <v>16398</v>
      </c>
      <c r="AO61" s="84">
        <f>VLOOKUP($A61,[1]Data!$A$1:$AH$15000,29,0)</f>
        <v>4665</v>
      </c>
      <c r="AR61" s="52">
        <f>VLOOKUP($A61,[4]Data!$A$1:$R$15000,2,0)</f>
        <v>871125</v>
      </c>
      <c r="AS61" s="52">
        <f>VLOOKUP($A61,[3]Data!$A$1:$K$15000,3,0)*$A$2</f>
        <v>2561700</v>
      </c>
      <c r="AU61" s="52">
        <f>VLOOKUP($A61,[4]Data!$A$1:$R$15000,13,0)-VLOOKUP($A61,[4]Data!$A$1:$R$15000,14,0)</f>
        <v>-25101</v>
      </c>
      <c r="AW61" s="52">
        <f>VLOOKUP($A61,[4]Data!$A$1:$R$15000,3,0)</f>
        <v>373398</v>
      </c>
      <c r="AX61" s="52">
        <f>VLOOKUP($A61,[3]Data!$A$1:$K$15000,10,0)*$A$2</f>
        <v>354000</v>
      </c>
      <c r="AY61" s="52">
        <f>VLOOKUP($A61,[4]Data!$A$1:$AH$15000,9,0)</f>
        <v>180560</v>
      </c>
      <c r="AZ61" s="52">
        <f>VLOOKUP($A61,[3]Data!$A$1:$K$15000,4,0)*$A$2</f>
        <v>1708000</v>
      </c>
      <c r="BA61" s="52">
        <f>VLOOKUP($A61,[4]Data!$A$1:$R$15000,5,0)</f>
        <v>254114</v>
      </c>
      <c r="BB61" s="52">
        <f>VLOOKUP($A61,[4]Data!$A$1:$R$15000,6,0)</f>
        <v>-473833</v>
      </c>
      <c r="BC61" s="52">
        <f>VLOOKUP($A61,[4]Data!$A$1:$R$15000,17,0)</f>
        <v>-192416</v>
      </c>
      <c r="BD61" s="52">
        <f>VLOOKUP($A61,[4]Data!$A$1:$R$15000,7,0)</f>
        <v>-357613</v>
      </c>
      <c r="BE61" s="84">
        <f>VLOOKUP($A61,[1]Data!$A$1:$AH$15000,28,0)</f>
        <v>9619</v>
      </c>
      <c r="BF61" s="18">
        <f>VLOOKUP($A61,[6]Data!$A$1:$P$15000,3,0)*$H$2</f>
        <v>136000</v>
      </c>
      <c r="BG61" s="18">
        <f>VLOOKUP($A61,[2]Data!$A$1:$AH$15000,34,0)</f>
        <v>715935</v>
      </c>
      <c r="BH61" s="18">
        <f>VLOOKUP($A61,[1]Data!$A$1:$BD$15000,54,0)</f>
        <v>981</v>
      </c>
      <c r="BI61" s="18">
        <f>VLOOKUP($A61,[1]Data!$A$1:$BD$15000,55,0)</f>
        <v>7400</v>
      </c>
      <c r="BJ61" s="18">
        <f>VLOOKUP($A61,[1]Data!$A$1:$BD$15000,56,0)</f>
        <v>28210</v>
      </c>
    </row>
    <row r="62" spans="1:62">
      <c r="A62" s="17">
        <v>36523</v>
      </c>
      <c r="B62" s="52">
        <f>VLOOKUP($A62,[5]Data!$A$1:$L$15000,3,0)</f>
        <v>541000</v>
      </c>
      <c r="C62" s="52">
        <f>VLOOKUP($A62,[5]Data!$A$1:$L$15000,4,0)</f>
        <v>953000</v>
      </c>
      <c r="D62" s="52">
        <f>VLOOKUP($A62,[5]Data!$A$1:$L$15000,7,0)</f>
        <v>745000</v>
      </c>
      <c r="E62" s="52">
        <f>VLOOKUP($A62,[5]Data!$A$1:$L$15000,6,0)</f>
        <v>186000</v>
      </c>
      <c r="F62" s="52">
        <f>VLOOKUP($A62,[5]Data!$A$1:$L$15000,5,0)</f>
        <v>166000</v>
      </c>
      <c r="G62" s="52">
        <f>VLOOKUP($A62,[5]Data!$A$1:$L$15000,8,0)</f>
        <v>265000</v>
      </c>
      <c r="H62" s="52">
        <f>VLOOKUP($A62,[6]Data!$A$1:$R$15000,9,0)*$H$2</f>
        <v>1713000</v>
      </c>
      <c r="I62" s="52">
        <f>VLOOKUP($A62,[6]Data!$A$1:$R$15000,12,0)*$H$2</f>
        <v>178000</v>
      </c>
      <c r="J62" s="52">
        <f>VLOOKUP($A62,[6]Data!$A$1:$R$15000,13,0)*$H$2</f>
        <v>273000</v>
      </c>
      <c r="K62" s="83">
        <f t="shared" si="3"/>
        <v>451000</v>
      </c>
      <c r="L62" s="52">
        <f>VLOOKUP($A62,[6]Data!$A$1:$R$15000,11,0)*$H$2</f>
        <v>154000</v>
      </c>
      <c r="M62" s="52">
        <f>VLOOKUP($A62,[6]Data!$A$1:$R$15000,10,0)*$H$2</f>
        <v>160000</v>
      </c>
      <c r="N62" s="52">
        <f>VLOOKUP($A62,[6]Data!$A$1:$R$15000,14,0)*$H$2</f>
        <v>19000</v>
      </c>
      <c r="O62" s="84"/>
      <c r="P62" s="84"/>
      <c r="Q62" s="84"/>
      <c r="R62" s="84"/>
      <c r="S62" s="84"/>
      <c r="T62" s="84"/>
      <c r="V62" s="52">
        <f>VLOOKUP($A62,[1]Data!$A$1:$AH$15000,6,0)</f>
        <v>1962499</v>
      </c>
      <c r="AA62" s="52">
        <f>VLOOKUP($A62,[1]Data!$A$1:$BF$15000,58,0)</f>
        <v>187628</v>
      </c>
      <c r="AB62" s="52">
        <f>VLOOKUP($A62,[1]Data!$A$1:$BF$15000,57,0)</f>
        <v>596461</v>
      </c>
      <c r="AH62" s="84">
        <f>VLOOKUP($A62,[1]Data!$A$1:$AH$15000,26,0)</f>
        <v>46726</v>
      </c>
      <c r="AI62" s="84">
        <f>VLOOKUP($A62,[1]Data!$A$1:$AH$15000,27,0)</f>
        <v>11711</v>
      </c>
      <c r="AJ62" s="84">
        <f>VLOOKUP($A62,[1]Data!$A$1:$AH$15000,25,0)</f>
        <v>119290</v>
      </c>
      <c r="AK62" s="84">
        <f>VLOOKUP($A62,[1]Data!$A$1:$AH$15000,30,0)</f>
        <v>155283</v>
      </c>
      <c r="AL62" s="84">
        <f>VLOOKUP($A62,[1]Data!$A$1:$AH$15000,31,0)</f>
        <v>75554</v>
      </c>
      <c r="AM62" s="84">
        <f>VLOOKUP($A62,[1]Data!$A$1:$AH$15000,32,0)</f>
        <v>22835</v>
      </c>
      <c r="AN62" s="84">
        <f>VLOOKUP($A62,[1]Data!$A$1:$AH$15000,33,0)</f>
        <v>20470</v>
      </c>
      <c r="AO62" s="84">
        <f>VLOOKUP($A62,[1]Data!$A$1:$AH$15000,29,0)</f>
        <v>4665</v>
      </c>
      <c r="AR62" s="52">
        <f>VLOOKUP($A62,[4]Data!$A$1:$R$15000,2,0)</f>
        <v>879912</v>
      </c>
      <c r="AS62" s="52">
        <f>VLOOKUP($A62,[3]Data!$A$1:$K$15000,3,0)*$A$2</f>
        <v>2563400</v>
      </c>
      <c r="AU62" s="52">
        <f>VLOOKUP($A62,[4]Data!$A$1:$R$15000,13,0)-VLOOKUP($A62,[4]Data!$A$1:$R$15000,14,0)</f>
        <v>-39283</v>
      </c>
      <c r="AW62" s="52">
        <f>VLOOKUP($A62,[4]Data!$A$1:$R$15000,3,0)</f>
        <v>370734</v>
      </c>
      <c r="AX62" s="52">
        <f>VLOOKUP($A62,[3]Data!$A$1:$K$15000,10,0)*$A$2</f>
        <v>353800</v>
      </c>
      <c r="AY62" s="52">
        <f>VLOOKUP($A62,[4]Data!$A$1:$AH$15000,9,0)</f>
        <v>130672</v>
      </c>
      <c r="AZ62" s="52">
        <f>VLOOKUP($A62,[3]Data!$A$1:$K$15000,4,0)*$A$2</f>
        <v>1695300</v>
      </c>
      <c r="BA62" s="52">
        <f>VLOOKUP($A62,[4]Data!$A$1:$R$15000,5,0)</f>
        <v>310658</v>
      </c>
      <c r="BB62" s="52">
        <f>VLOOKUP($A62,[4]Data!$A$1:$R$15000,6,0)</f>
        <v>-474652</v>
      </c>
      <c r="BC62" s="52">
        <f>VLOOKUP($A62,[4]Data!$A$1:$R$15000,17,0)</f>
        <v>-185135</v>
      </c>
      <c r="BD62" s="52">
        <f>VLOOKUP($A62,[4]Data!$A$1:$R$15000,7,0)</f>
        <v>-350763</v>
      </c>
      <c r="BE62" s="84">
        <f>VLOOKUP($A62,[1]Data!$A$1:$AH$15000,28,0)</f>
        <v>9619</v>
      </c>
      <c r="BF62" s="18">
        <f>VLOOKUP($A62,[6]Data!$A$1:$P$15000,3,0)*$H$2</f>
        <v>178000</v>
      </c>
      <c r="BG62" s="18">
        <f>VLOOKUP($A62,[2]Data!$A$1:$AH$15000,34,0)</f>
        <v>694335</v>
      </c>
      <c r="BH62" s="18">
        <f>VLOOKUP($A62,[1]Data!$A$1:$BD$15000,54,0)</f>
        <v>981</v>
      </c>
      <c r="BI62" s="18">
        <f>VLOOKUP($A62,[1]Data!$A$1:$BD$15000,55,0)</f>
        <v>7848</v>
      </c>
      <c r="BJ62" s="18">
        <f>VLOOKUP($A62,[1]Data!$A$1:$BD$15000,56,0)</f>
        <v>44161</v>
      </c>
    </row>
    <row r="63" spans="1:62">
      <c r="A63" s="17">
        <v>36524</v>
      </c>
      <c r="B63" s="52">
        <f>VLOOKUP($A63,[5]Data!$A$1:$L$15000,3,0)</f>
        <v>540000</v>
      </c>
      <c r="C63" s="52">
        <f>VLOOKUP($A63,[5]Data!$A$1:$L$15000,4,0)</f>
        <v>923000</v>
      </c>
      <c r="D63" s="52">
        <f>VLOOKUP($A63,[5]Data!$A$1:$L$15000,7,0)</f>
        <v>750000</v>
      </c>
      <c r="E63" s="52">
        <f>VLOOKUP($A63,[5]Data!$A$1:$L$15000,6,0)</f>
        <v>159000</v>
      </c>
      <c r="F63" s="52">
        <f>VLOOKUP($A63,[5]Data!$A$1:$L$15000,5,0)</f>
        <v>155000</v>
      </c>
      <c r="G63" s="52">
        <f>VLOOKUP($A63,[5]Data!$A$1:$L$15000,8,0)</f>
        <v>268000</v>
      </c>
      <c r="H63" s="52">
        <f>VLOOKUP($A63,[6]Data!$A$1:$R$15000,9,0)*$H$2</f>
        <v>1681000</v>
      </c>
      <c r="I63" s="52">
        <f>VLOOKUP($A63,[6]Data!$A$1:$R$15000,12,0)*$H$2</f>
        <v>164000</v>
      </c>
      <c r="J63" s="52">
        <f>VLOOKUP($A63,[6]Data!$A$1:$R$15000,13,0)*$H$2</f>
        <v>295000</v>
      </c>
      <c r="K63" s="83">
        <f t="shared" si="3"/>
        <v>459000</v>
      </c>
      <c r="L63" s="52">
        <f>VLOOKUP($A63,[6]Data!$A$1:$R$15000,11,0)*$H$2</f>
        <v>164000</v>
      </c>
      <c r="M63" s="52">
        <f>VLOOKUP($A63,[6]Data!$A$1:$R$15000,10,0)*$H$2</f>
        <v>160000</v>
      </c>
      <c r="N63" s="52">
        <f>VLOOKUP($A63,[6]Data!$A$1:$R$15000,14,0)*$H$2</f>
        <v>19000</v>
      </c>
      <c r="O63" s="84"/>
      <c r="P63" s="84"/>
      <c r="Q63" s="84"/>
      <c r="R63" s="84"/>
      <c r="S63" s="84"/>
      <c r="T63" s="84"/>
      <c r="V63" s="52">
        <f>VLOOKUP($A63,[1]Data!$A$1:$AH$15000,6,0)</f>
        <v>1980117</v>
      </c>
      <c r="AA63" s="52">
        <f>VLOOKUP($A63,[1]Data!$A$1:$BF$15000,58,0)</f>
        <v>183084</v>
      </c>
      <c r="AB63" s="52">
        <f>VLOOKUP($A63,[1]Data!$A$1:$BF$15000,57,0)</f>
        <v>593963</v>
      </c>
      <c r="AH63" s="84">
        <f>VLOOKUP($A63,[1]Data!$A$1:$AH$15000,26,0)</f>
        <v>42042</v>
      </c>
      <c r="AI63" s="84">
        <f>VLOOKUP($A63,[1]Data!$A$1:$AH$15000,27,0)</f>
        <v>11711</v>
      </c>
      <c r="AJ63" s="84">
        <f>VLOOKUP($A63,[1]Data!$A$1:$AH$15000,25,0)</f>
        <v>108255</v>
      </c>
      <c r="AK63" s="84">
        <f>VLOOKUP($A63,[1]Data!$A$1:$AH$15000,30,0)</f>
        <v>141733</v>
      </c>
      <c r="AL63" s="84">
        <f>VLOOKUP($A63,[1]Data!$A$1:$AH$15000,31,0)</f>
        <v>67991</v>
      </c>
      <c r="AM63" s="84">
        <f>VLOOKUP($A63,[1]Data!$A$1:$AH$15000,32,0)</f>
        <v>22274</v>
      </c>
      <c r="AN63" s="84">
        <f>VLOOKUP($A63,[1]Data!$A$1:$AH$15000,33,0)</f>
        <v>15357</v>
      </c>
      <c r="AO63" s="84">
        <f>VLOOKUP($A63,[1]Data!$A$1:$AH$15000,29,0)</f>
        <v>0</v>
      </c>
      <c r="AR63" s="52">
        <f>VLOOKUP($A63,[4]Data!$A$1:$R$15000,2,0)</f>
        <v>910159</v>
      </c>
      <c r="AS63" s="52">
        <f>VLOOKUP($A63,[3]Data!$A$1:$K$15000,3,0)*$A$2</f>
        <v>2563400</v>
      </c>
      <c r="AU63" s="52">
        <f>VLOOKUP($A63,[4]Data!$A$1:$R$15000,13,0)-VLOOKUP($A63,[4]Data!$A$1:$R$15000,14,0)</f>
        <v>-2846</v>
      </c>
      <c r="AW63" s="52">
        <f>VLOOKUP($A63,[4]Data!$A$1:$R$15000,3,0)</f>
        <v>393247</v>
      </c>
      <c r="AX63" s="52">
        <f>VLOOKUP($A63,[3]Data!$A$1:$K$15000,10,0)*$A$2</f>
        <v>353800</v>
      </c>
      <c r="AY63" s="52">
        <f>VLOOKUP($A63,[4]Data!$A$1:$AH$15000,9,0)</f>
        <v>140822</v>
      </c>
      <c r="AZ63" s="52">
        <f>VLOOKUP($A63,[3]Data!$A$1:$K$15000,4,0)*$A$2</f>
        <v>1695300</v>
      </c>
      <c r="BA63" s="52">
        <f>VLOOKUP($A63,[4]Data!$A$1:$R$15000,5,0)</f>
        <v>297575</v>
      </c>
      <c r="BB63" s="52">
        <f>VLOOKUP($A63,[4]Data!$A$1:$R$15000,6,0)</f>
        <v>-487924</v>
      </c>
      <c r="BC63" s="52">
        <f>VLOOKUP($A63,[4]Data!$A$1:$R$15000,17,0)</f>
        <v>-202629</v>
      </c>
      <c r="BD63" s="52">
        <f>VLOOKUP($A63,[4]Data!$A$1:$R$15000,7,0)</f>
        <v>-91320</v>
      </c>
      <c r="BE63" s="84">
        <f>VLOOKUP($A63,[1]Data!$A$1:$AH$15000,28,0)</f>
        <v>9619</v>
      </c>
      <c r="BF63" s="18">
        <f>VLOOKUP($A63,[6]Data!$A$1:$P$15000,3,0)*$H$2</f>
        <v>159000</v>
      </c>
      <c r="BG63" s="18">
        <f>VLOOKUP($A63,[2]Data!$A$1:$AH$15000,34,0)</f>
        <v>687974</v>
      </c>
      <c r="BH63" s="18">
        <f>VLOOKUP($A63,[1]Data!$A$1:$BD$15000,54,0)</f>
        <v>14152</v>
      </c>
      <c r="BI63" s="18">
        <f>VLOOKUP($A63,[1]Data!$A$1:$BD$15000,55,0)</f>
        <v>7720</v>
      </c>
      <c r="BJ63" s="18">
        <f>VLOOKUP($A63,[1]Data!$A$1:$BD$15000,56,0)</f>
        <v>44148</v>
      </c>
    </row>
    <row r="64" spans="1:62">
      <c r="A64" s="17">
        <v>36525</v>
      </c>
      <c r="B64" s="52">
        <f>VLOOKUP($A64,[5]Data!$A$1:$L$15000,3,0)</f>
        <v>521000</v>
      </c>
      <c r="C64" s="52">
        <f>VLOOKUP($A64,[5]Data!$A$1:$L$15000,4,0)</f>
        <v>942000</v>
      </c>
      <c r="D64" s="52">
        <f>VLOOKUP($A64,[5]Data!$A$1:$L$15000,7,0)</f>
        <v>745000</v>
      </c>
      <c r="E64" s="52">
        <f>VLOOKUP($A64,[5]Data!$A$1:$L$15000,6,0)</f>
        <v>114000</v>
      </c>
      <c r="F64" s="52">
        <f>VLOOKUP($A64,[5]Data!$A$1:$L$15000,5,0)</f>
        <v>114000</v>
      </c>
      <c r="G64" s="52">
        <f>VLOOKUP($A64,[5]Data!$A$1:$L$15000,8,0)</f>
        <v>268000</v>
      </c>
      <c r="H64" s="52">
        <f>VLOOKUP($A64,[6]Data!$A$1:$R$15000,9,0)*$H$2</f>
        <v>1656000</v>
      </c>
      <c r="I64" s="52">
        <f>VLOOKUP($A64,[6]Data!$A$1:$R$15000,12,0)*$H$2</f>
        <v>169000</v>
      </c>
      <c r="J64" s="52">
        <f>VLOOKUP($A64,[6]Data!$A$1:$R$15000,13,0)*$H$2</f>
        <v>309000</v>
      </c>
      <c r="K64" s="83">
        <f t="shared" ref="K64:K71" si="4">SUM(I64:J64)</f>
        <v>478000</v>
      </c>
      <c r="L64" s="52">
        <f>VLOOKUP($A64,[6]Data!$A$1:$R$15000,11,0)*$H$2</f>
        <v>166000</v>
      </c>
      <c r="M64" s="52">
        <f>VLOOKUP($A64,[6]Data!$A$1:$R$15000,10,0)*$H$2</f>
        <v>161000</v>
      </c>
      <c r="N64" s="52">
        <f>VLOOKUP($A64,[6]Data!$A$1:$R$15000,14,0)*$H$2</f>
        <v>19000</v>
      </c>
      <c r="O64" s="84"/>
      <c r="P64" s="84"/>
      <c r="Q64" s="84"/>
      <c r="R64" s="84"/>
      <c r="S64" s="84"/>
      <c r="T64" s="84"/>
      <c r="V64" s="52">
        <f>VLOOKUP($A64,[1]Data!$A$1:$AH$15000,6,0)</f>
        <v>1967245</v>
      </c>
      <c r="AA64" s="52">
        <f>VLOOKUP($A64,[1]Data!$A$1:$BF$15000,58,0)</f>
        <v>179751</v>
      </c>
      <c r="AB64" s="52">
        <f>VLOOKUP($A64,[1]Data!$A$1:$BF$15000,57,0)</f>
        <v>622758</v>
      </c>
      <c r="AH64" s="84">
        <f>VLOOKUP($A64,[1]Data!$A$1:$AH$15000,26,0)</f>
        <v>34999</v>
      </c>
      <c r="AI64" s="84">
        <f>VLOOKUP($A64,[1]Data!$A$1:$AH$15000,27,0)</f>
        <v>11663</v>
      </c>
      <c r="AJ64" s="84">
        <f>VLOOKUP($A64,[1]Data!$A$1:$AH$15000,25,0)</f>
        <v>102706</v>
      </c>
      <c r="AK64" s="84">
        <f>VLOOKUP($A64,[1]Data!$A$1:$AH$15000,30,0)</f>
        <v>162427</v>
      </c>
      <c r="AL64" s="84">
        <f>VLOOKUP($A64,[1]Data!$A$1:$AH$15000,31,0)</f>
        <v>78785</v>
      </c>
      <c r="AM64" s="84">
        <f>VLOOKUP($A64,[1]Data!$A$1:$AH$15000,32,0)</f>
        <v>21750</v>
      </c>
      <c r="AN64" s="84">
        <f>VLOOKUP($A64,[1]Data!$A$1:$AH$15000,33,0)</f>
        <v>15089</v>
      </c>
      <c r="AO64" s="84">
        <f>VLOOKUP($A64,[1]Data!$A$1:$AH$15000,29,0)</f>
        <v>5247</v>
      </c>
      <c r="AR64" s="52">
        <f>VLOOKUP($A64,[4]Data!$A$1:$R$15000,2,0)</f>
        <v>876876</v>
      </c>
      <c r="AS64" s="52">
        <f>VLOOKUP($A64,[3]Data!$A$1:$K$15000,3,0)*$A$2</f>
        <v>2559500</v>
      </c>
      <c r="AU64" s="52">
        <f>VLOOKUP($A64,[4]Data!$A$1:$R$15000,13,0)-VLOOKUP($A64,[4]Data!$A$1:$R$15000,14,0)</f>
        <v>-7848</v>
      </c>
      <c r="AW64" s="52">
        <f>VLOOKUP($A64,[4]Data!$A$1:$R$15000,3,0)</f>
        <v>374152</v>
      </c>
      <c r="AX64" s="52">
        <f>VLOOKUP($A64,[3]Data!$A$1:$K$15000,10,0)*$A$2</f>
        <v>367400</v>
      </c>
      <c r="AY64" s="52">
        <f>VLOOKUP($A64,[4]Data!$A$1:$AH$15000,9,0)</f>
        <v>133599</v>
      </c>
      <c r="AZ64" s="52">
        <f>VLOOKUP($A64,[3]Data!$A$1:$K$15000,4,0)*$A$2</f>
        <v>1660800</v>
      </c>
      <c r="BA64" s="52">
        <f>VLOOKUP($A64,[4]Data!$A$1:$R$15000,5,0)</f>
        <v>304893</v>
      </c>
      <c r="BB64" s="52">
        <f>VLOOKUP($A64,[4]Data!$A$1:$R$15000,6,0)</f>
        <v>-510016</v>
      </c>
      <c r="BC64" s="52">
        <f>VLOOKUP($A64,[4]Data!$A$1:$R$15000,17,0)</f>
        <v>-199432</v>
      </c>
      <c r="BD64" s="52">
        <f>VLOOKUP($A64,[4]Data!$A$1:$R$15000,7,0)</f>
        <v>-409411</v>
      </c>
      <c r="BE64" s="84">
        <f>VLOOKUP($A64,[1]Data!$A$1:$AH$15000,28,0)</f>
        <v>9619</v>
      </c>
      <c r="BF64" s="18">
        <f>VLOOKUP($A64,[6]Data!$A$1:$P$15000,3,0)*$H$2</f>
        <v>132000</v>
      </c>
      <c r="BG64" s="18">
        <f>VLOOKUP($A64,[2]Data!$A$1:$AH$15000,34,0)</f>
        <v>685767</v>
      </c>
      <c r="BH64" s="18">
        <f>VLOOKUP($A64,[1]Data!$A$1:$BD$15000,54,0)</f>
        <v>14706</v>
      </c>
      <c r="BI64" s="18">
        <f>VLOOKUP($A64,[1]Data!$A$1:$BD$15000,55,0)</f>
        <v>7849</v>
      </c>
      <c r="BJ64" s="18">
        <f>VLOOKUP($A64,[1]Data!$A$1:$BD$15000,56,0)</f>
        <v>40712</v>
      </c>
    </row>
    <row r="65" spans="1:62">
      <c r="A65" s="17">
        <v>36526</v>
      </c>
      <c r="B65" s="52">
        <f>VLOOKUP($A65,[5]Data!$A$1:$L$15000,3,0)</f>
        <v>542000</v>
      </c>
      <c r="C65" s="52">
        <f>VLOOKUP($A65,[5]Data!$A$1:$L$15000,4,0)</f>
        <v>885000</v>
      </c>
      <c r="D65" s="52">
        <f>VLOOKUP($A65,[5]Data!$A$1:$L$15000,7,0)</f>
        <v>644000</v>
      </c>
      <c r="E65" s="52">
        <f>VLOOKUP($A65,[5]Data!$A$1:$L$15000,6,0)</f>
        <v>63000</v>
      </c>
      <c r="F65" s="52">
        <f>VLOOKUP($A65,[5]Data!$A$1:$L$15000,5,0)</f>
        <v>205000</v>
      </c>
      <c r="G65" s="52">
        <f>VLOOKUP($A65,[5]Data!$A$1:$L$15000,8,0)</f>
        <v>264000</v>
      </c>
      <c r="H65" s="52">
        <f>VLOOKUP($A65,[6]Data!$A$1:$R$15000,9,0)*$H$2</f>
        <v>1612000</v>
      </c>
      <c r="I65" s="52">
        <f>VLOOKUP($A65,[6]Data!$A$1:$R$15000,12,0)*$H$2</f>
        <v>200000</v>
      </c>
      <c r="J65" s="52">
        <f>VLOOKUP($A65,[6]Data!$A$1:$R$15000,13,0)*$H$2</f>
        <v>346000</v>
      </c>
      <c r="K65" s="83">
        <f t="shared" si="4"/>
        <v>546000</v>
      </c>
      <c r="L65" s="52">
        <f>VLOOKUP($A65,[6]Data!$A$1:$R$15000,11,0)*$H$2</f>
        <v>111000</v>
      </c>
      <c r="M65" s="52">
        <f>VLOOKUP($A65,[6]Data!$A$1:$R$15000,10,0)*$H$2</f>
        <v>162000</v>
      </c>
      <c r="N65" s="52">
        <f>VLOOKUP($A65,[6]Data!$A$1:$R$15000,14,0)*$H$2</f>
        <v>26000</v>
      </c>
      <c r="O65" s="84"/>
      <c r="P65" s="84"/>
      <c r="Q65" s="84"/>
      <c r="R65" s="84"/>
      <c r="S65" s="84"/>
      <c r="T65" s="84"/>
      <c r="V65" s="52">
        <f>VLOOKUP($A65,[1]Data!$A$1:$AH$15000,6,0)</f>
        <v>2067351</v>
      </c>
      <c r="AA65" s="52">
        <f>VLOOKUP($A65,[1]Data!$A$1:$BF$15000,58,0)</f>
        <v>178248</v>
      </c>
      <c r="AB65" s="52">
        <f>VLOOKUP($A65,[1]Data!$A$1:$BF$15000,57,0)</f>
        <v>558076</v>
      </c>
      <c r="AH65" s="84">
        <f>VLOOKUP($A65,[1]Data!$A$1:$AH$15000,26,0)</f>
        <v>12646</v>
      </c>
      <c r="AI65" s="84">
        <f>VLOOKUP($A65,[1]Data!$A$1:$AH$15000,27,0)</f>
        <v>10909</v>
      </c>
      <c r="AJ65" s="84">
        <f>VLOOKUP($A65,[1]Data!$A$1:$AH$15000,25,0)</f>
        <v>108854</v>
      </c>
      <c r="AK65" s="84">
        <f>VLOOKUP($A65,[1]Data!$A$1:$AH$15000,30,0)</f>
        <v>135377</v>
      </c>
      <c r="AL65" s="84">
        <f>VLOOKUP($A65,[1]Data!$A$1:$AH$15000,31,0)</f>
        <v>72182</v>
      </c>
      <c r="AM65" s="84">
        <f>VLOOKUP($A65,[1]Data!$A$1:$AH$15000,32,0)</f>
        <v>20853</v>
      </c>
      <c r="AN65" s="84">
        <f>VLOOKUP($A65,[1]Data!$A$1:$AH$15000,33,0)</f>
        <v>17013</v>
      </c>
      <c r="AO65" s="84">
        <f>VLOOKUP($A65,[1]Data!$A$1:$AH$15000,29,0)</f>
        <v>4664</v>
      </c>
      <c r="AR65" s="52">
        <f>VLOOKUP($A65,[4]Data!$A$1:$R$15000,2,0)</f>
        <v>828198</v>
      </c>
      <c r="AS65" s="52">
        <f>VLOOKUP($A65,[3]Data!$A$1:$K$15000,3,0)*$A$2</f>
        <v>2540900</v>
      </c>
      <c r="AU65" s="52">
        <f>VLOOKUP($A65,[4]Data!$A$1:$R$15000,13,0)-VLOOKUP($A65,[4]Data!$A$1:$R$15000,14,0)</f>
        <v>-116256</v>
      </c>
      <c r="AW65" s="52">
        <f>VLOOKUP($A65,[4]Data!$A$1:$R$15000,3,0)</f>
        <v>387432</v>
      </c>
      <c r="AX65" s="52">
        <f>VLOOKUP($A65,[3]Data!$A$1:$K$15000,10,0)*$A$2</f>
        <v>384900</v>
      </c>
      <c r="AY65" s="52">
        <f>VLOOKUP($A65,[4]Data!$A$1:$AH$15000,9,0)</f>
        <v>6336</v>
      </c>
      <c r="AZ65" s="52">
        <f>VLOOKUP($A65,[3]Data!$A$1:$K$15000,4,0)*$A$2</f>
        <v>1616900</v>
      </c>
      <c r="BA65" s="52">
        <f>VLOOKUP($A65,[4]Data!$A$1:$R$15000,5,0)</f>
        <v>226995</v>
      </c>
      <c r="BB65" s="52">
        <f>VLOOKUP($A65,[4]Data!$A$1:$R$15000,6,0)</f>
        <v>-474659</v>
      </c>
      <c r="BC65" s="52">
        <f>VLOOKUP($A65,[4]Data!$A$1:$R$15000,17,0)</f>
        <v>-191025</v>
      </c>
      <c r="BD65" s="52">
        <f>VLOOKUP($A65,[4]Data!$A$1:$R$15000,7,0)</f>
        <v>-356004</v>
      </c>
      <c r="BE65" s="84">
        <f>VLOOKUP($A65,[1]Data!$A$1:$AH$15000,28,0)</f>
        <v>24189</v>
      </c>
      <c r="BF65" s="18">
        <f>VLOOKUP($A65,[6]Data!$A$1:$P$15000,3,0)*$H$2</f>
        <v>89000</v>
      </c>
      <c r="BG65" s="18">
        <f>VLOOKUP($A65,[2]Data!$A$1:$AH$15000,34,0)</f>
        <v>615747</v>
      </c>
      <c r="BH65" s="18">
        <f>VLOOKUP($A65,[1]Data!$A$1:$BD$15000,54,0)</f>
        <v>18464</v>
      </c>
      <c r="BI65" s="18">
        <f>VLOOKUP($A65,[1]Data!$A$1:$BD$15000,55,0)</f>
        <v>7851</v>
      </c>
      <c r="BJ65" s="18">
        <f>VLOOKUP($A65,[1]Data!$A$1:$BD$15000,56,0)</f>
        <v>56366</v>
      </c>
    </row>
    <row r="66" spans="1:62">
      <c r="A66" s="17">
        <v>36527</v>
      </c>
      <c r="B66" s="52">
        <f>VLOOKUP($A66,[5]Data!$A$1:$L$15000,3,0)</f>
        <v>540000</v>
      </c>
      <c r="C66" s="52">
        <f>VLOOKUP($A66,[5]Data!$A$1:$L$15000,4,0)</f>
        <v>930000</v>
      </c>
      <c r="D66" s="52">
        <f>VLOOKUP($A66,[5]Data!$A$1:$L$15000,7,0)</f>
        <v>723000</v>
      </c>
      <c r="E66" s="52">
        <f>VLOOKUP($A66,[5]Data!$A$1:$L$15000,6,0)</f>
        <v>64000</v>
      </c>
      <c r="F66" s="52">
        <f>VLOOKUP($A66,[5]Data!$A$1:$L$15000,5,0)</f>
        <v>187000</v>
      </c>
      <c r="G66" s="52">
        <f>VLOOKUP($A66,[5]Data!$A$1:$L$15000,8,0)</f>
        <v>264000</v>
      </c>
      <c r="H66" s="52">
        <f>VLOOKUP($A66,[6]Data!$A$1:$R$15000,9,0)*$H$2</f>
        <v>1647000</v>
      </c>
      <c r="I66" s="52">
        <f>VLOOKUP($A66,[6]Data!$A$1:$R$15000,12,0)*$H$2</f>
        <v>175000</v>
      </c>
      <c r="J66" s="52">
        <f>VLOOKUP($A66,[6]Data!$A$1:$R$15000,13,0)*$H$2</f>
        <v>366000</v>
      </c>
      <c r="K66" s="83">
        <f t="shared" si="4"/>
        <v>541000</v>
      </c>
      <c r="L66" s="52">
        <f>VLOOKUP($A66,[6]Data!$A$1:$R$15000,11,0)*$H$2</f>
        <v>111000</v>
      </c>
      <c r="M66" s="52">
        <f>VLOOKUP($A66,[6]Data!$A$1:$R$15000,10,0)*$H$2</f>
        <v>157000</v>
      </c>
      <c r="N66" s="52">
        <f>VLOOKUP($A66,[6]Data!$A$1:$R$15000,14,0)*$H$2</f>
        <v>26000</v>
      </c>
      <c r="O66" s="84"/>
      <c r="P66" s="84"/>
      <c r="Q66" s="84"/>
      <c r="R66" s="84"/>
      <c r="S66" s="84"/>
      <c r="T66" s="84"/>
      <c r="V66" s="52">
        <f>VLOOKUP($A66,[1]Data!$A$1:$AH$15000,6,0)</f>
        <v>2084112</v>
      </c>
      <c r="AA66" s="52">
        <f>VLOOKUP($A66,[1]Data!$A$1:$BF$15000,58,0)</f>
        <v>207398</v>
      </c>
      <c r="AB66" s="52">
        <f>VLOOKUP($A66,[1]Data!$A$1:$BF$15000,57,0)</f>
        <v>626431</v>
      </c>
      <c r="AH66" s="84">
        <f>VLOOKUP($A66,[1]Data!$A$1:$AH$15000,26,0)</f>
        <v>30734</v>
      </c>
      <c r="AI66" s="84">
        <f>VLOOKUP($A66,[1]Data!$A$1:$AH$15000,27,0)</f>
        <v>11459</v>
      </c>
      <c r="AJ66" s="84">
        <f>VLOOKUP($A66,[1]Data!$A$1:$AH$15000,25,0)</f>
        <v>126588</v>
      </c>
      <c r="AK66" s="84">
        <f>VLOOKUP($A66,[1]Data!$A$1:$AH$15000,30,0)</f>
        <v>152468</v>
      </c>
      <c r="AL66" s="84">
        <f>VLOOKUP($A66,[1]Data!$A$1:$AH$15000,31,0)</f>
        <v>77565</v>
      </c>
      <c r="AM66" s="84">
        <f>VLOOKUP($A66,[1]Data!$A$1:$AH$15000,32,0)</f>
        <v>20901</v>
      </c>
      <c r="AN66" s="84">
        <f>VLOOKUP($A66,[1]Data!$A$1:$AH$15000,33,0)</f>
        <v>17462</v>
      </c>
      <c r="AO66" s="84">
        <f>VLOOKUP($A66,[1]Data!$A$1:$AH$15000,29,0)</f>
        <v>31117</v>
      </c>
      <c r="AR66" s="52">
        <f>VLOOKUP($A66,[4]Data!$A$1:$R$15000,2,0)</f>
        <v>892199</v>
      </c>
      <c r="AS66" s="52">
        <f>VLOOKUP($A66,[3]Data!$A$1:$K$15000,3,0)*$A$2</f>
        <v>2539300</v>
      </c>
      <c r="AU66" s="52">
        <f>VLOOKUP($A66,[4]Data!$A$1:$R$15000,13,0)-VLOOKUP($A66,[4]Data!$A$1:$R$15000,14,0)</f>
        <v>-61165</v>
      </c>
      <c r="AW66" s="52">
        <f>VLOOKUP($A66,[4]Data!$A$1:$R$15000,3,0)</f>
        <v>389454</v>
      </c>
      <c r="AX66" s="52">
        <f>VLOOKUP($A66,[3]Data!$A$1:$K$15000,10,0)*$A$2</f>
        <v>386900</v>
      </c>
      <c r="AY66" s="52">
        <f>VLOOKUP($A66,[4]Data!$A$1:$AH$15000,9,0)</f>
        <v>62607</v>
      </c>
      <c r="AZ66" s="52">
        <f>VLOOKUP($A66,[3]Data!$A$1:$K$15000,4,0)*$A$2</f>
        <v>1615900</v>
      </c>
      <c r="BA66" s="52">
        <f>VLOOKUP($A66,[4]Data!$A$1:$R$15000,5,0)</f>
        <v>273854</v>
      </c>
      <c r="BB66" s="52">
        <f>VLOOKUP($A66,[4]Data!$A$1:$R$15000,6,0)</f>
        <v>-496801</v>
      </c>
      <c r="BC66" s="52">
        <f>VLOOKUP($A66,[4]Data!$A$1:$R$15000,17,0)</f>
        <v>-199378</v>
      </c>
      <c r="BD66" s="52">
        <f>VLOOKUP($A66,[4]Data!$A$1:$R$15000,7,0)</f>
        <v>-366724</v>
      </c>
      <c r="BE66" s="84">
        <f>VLOOKUP($A66,[1]Data!$A$1:$AH$15000,28,0)</f>
        <v>24462</v>
      </c>
      <c r="BF66" s="18">
        <f>VLOOKUP($A66,[6]Data!$A$1:$P$15000,3,0)*$H$2</f>
        <v>87000</v>
      </c>
      <c r="BG66" s="18">
        <f>VLOOKUP($A66,[2]Data!$A$1:$AH$15000,34,0)</f>
        <v>599428</v>
      </c>
      <c r="BH66" s="18">
        <f>VLOOKUP($A66,[1]Data!$A$1:$BD$15000,54,0)</f>
        <v>18134</v>
      </c>
      <c r="BI66" s="18">
        <f>VLOOKUP($A66,[1]Data!$A$1:$BD$15000,55,0)</f>
        <v>7851</v>
      </c>
      <c r="BJ66" s="18">
        <f>VLOOKUP($A66,[1]Data!$A$1:$BD$15000,56,0)</f>
        <v>53301</v>
      </c>
    </row>
    <row r="67" spans="1:62">
      <c r="A67" s="17">
        <v>36528</v>
      </c>
      <c r="B67" s="52">
        <f>VLOOKUP($A67,[5]Data!$A$1:$L$15000,3,0)</f>
        <v>498000</v>
      </c>
      <c r="C67" s="52">
        <f>VLOOKUP($A67,[5]Data!$A$1:$L$15000,4,0)</f>
        <v>892000</v>
      </c>
      <c r="D67" s="52">
        <f>VLOOKUP($A67,[5]Data!$A$1:$L$15000,7,0)</f>
        <v>718000</v>
      </c>
      <c r="E67" s="52">
        <f>VLOOKUP($A67,[5]Data!$A$1:$L$15000,6,0)</f>
        <v>62000</v>
      </c>
      <c r="F67" s="52">
        <f>VLOOKUP($A67,[5]Data!$A$1:$L$15000,5,0)</f>
        <v>181000</v>
      </c>
      <c r="G67" s="52">
        <f>VLOOKUP($A67,[5]Data!$A$1:$L$15000,8,0)</f>
        <v>264000</v>
      </c>
      <c r="H67" s="52">
        <f>VLOOKUP($A67,[6]Data!$A$1:$R$15000,9,0)*$H$2</f>
        <v>1606000</v>
      </c>
      <c r="I67" s="52">
        <f>VLOOKUP($A67,[6]Data!$A$1:$R$15000,12,0)*$H$2</f>
        <v>149000</v>
      </c>
      <c r="J67" s="52">
        <f>VLOOKUP($A67,[6]Data!$A$1:$R$15000,13,0)*$H$2</f>
        <v>342000</v>
      </c>
      <c r="K67" s="83">
        <f t="shared" si="4"/>
        <v>491000</v>
      </c>
      <c r="L67" s="52">
        <f>VLOOKUP($A67,[6]Data!$A$1:$R$15000,11,0)*$H$2</f>
        <v>110000</v>
      </c>
      <c r="M67" s="52">
        <f>VLOOKUP($A67,[6]Data!$A$1:$R$15000,10,0)*$H$2</f>
        <v>158000</v>
      </c>
      <c r="N67" s="52">
        <f>VLOOKUP($A67,[6]Data!$A$1:$R$15000,14,0)*$H$2</f>
        <v>26000</v>
      </c>
      <c r="O67" s="84"/>
      <c r="P67" s="84"/>
      <c r="Q67" s="84"/>
      <c r="R67" s="84"/>
      <c r="S67" s="84"/>
      <c r="T67" s="84"/>
      <c r="V67" s="52">
        <f>VLOOKUP($A67,[1]Data!$A$1:$AH$15000,6,0)</f>
        <v>2053827</v>
      </c>
      <c r="AA67" s="52">
        <f>VLOOKUP($A67,[1]Data!$A$1:$BF$15000,58,0)</f>
        <v>231612</v>
      </c>
      <c r="AB67" s="52">
        <f>VLOOKUP($A67,[1]Data!$A$1:$BF$15000,57,0)</f>
        <v>852074</v>
      </c>
      <c r="AH67" s="84">
        <f>VLOOKUP($A67,[1]Data!$A$1:$AH$15000,26,0)</f>
        <v>93379</v>
      </c>
      <c r="AI67" s="84">
        <f>VLOOKUP($A67,[1]Data!$A$1:$AH$15000,27,0)</f>
        <v>11446</v>
      </c>
      <c r="AJ67" s="84">
        <f>VLOOKUP($A67,[1]Data!$A$1:$AH$15000,25,0)</f>
        <v>136897</v>
      </c>
      <c r="AK67" s="84">
        <f>VLOOKUP($A67,[1]Data!$A$1:$AH$15000,30,0)</f>
        <v>221027</v>
      </c>
      <c r="AL67" s="84">
        <f>VLOOKUP($A67,[1]Data!$A$1:$AH$15000,31,0)</f>
        <v>116947</v>
      </c>
      <c r="AM67" s="84">
        <f>VLOOKUP($A67,[1]Data!$A$1:$AH$15000,32,0)</f>
        <v>21250</v>
      </c>
      <c r="AN67" s="84">
        <f>VLOOKUP($A67,[1]Data!$A$1:$AH$15000,33,0)</f>
        <v>17466</v>
      </c>
      <c r="AO67" s="84">
        <f>VLOOKUP($A67,[1]Data!$A$1:$AH$15000,29,0)</f>
        <v>60023</v>
      </c>
      <c r="AR67" s="52">
        <f>VLOOKUP($A67,[4]Data!$A$1:$R$15000,2,0)</f>
        <v>876876</v>
      </c>
      <c r="AS67" s="52">
        <f>VLOOKUP($A67,[3]Data!$A$1:$K$15000,3,0)*$A$2</f>
        <v>2557000</v>
      </c>
      <c r="AU67" s="52">
        <f>VLOOKUP($A67,[4]Data!$A$1:$R$15000,13,0)-VLOOKUP($A67,[4]Data!$A$1:$R$15000,14,0)</f>
        <v>-7848</v>
      </c>
      <c r="AW67" s="52">
        <f>VLOOKUP($A67,[4]Data!$A$1:$R$15000,3,0)</f>
        <v>374152</v>
      </c>
      <c r="AX67" s="52">
        <f>VLOOKUP($A67,[3]Data!$A$1:$K$15000,10,0)*$A$2</f>
        <v>384900</v>
      </c>
      <c r="AY67" s="52">
        <f>VLOOKUP($A67,[4]Data!$A$1:$AH$15000,9,0)</f>
        <v>133599</v>
      </c>
      <c r="AZ67" s="52">
        <f>VLOOKUP($A67,[3]Data!$A$1:$K$15000,4,0)*$A$2</f>
        <v>1636800</v>
      </c>
      <c r="BA67" s="52">
        <f>VLOOKUP($A67,[4]Data!$A$1:$R$15000,5,0)</f>
        <v>304893</v>
      </c>
      <c r="BB67" s="52">
        <f>VLOOKUP($A67,[4]Data!$A$1:$R$15000,6,0)</f>
        <v>-510016</v>
      </c>
      <c r="BC67" s="52">
        <f>VLOOKUP($A67,[4]Data!$A$1:$R$15000,17,0)</f>
        <v>-199432</v>
      </c>
      <c r="BD67" s="52">
        <f>VLOOKUP($A67,[4]Data!$A$1:$R$15000,7,0)</f>
        <v>-409411</v>
      </c>
      <c r="BE67" s="84">
        <f>VLOOKUP($A67,[1]Data!$A$1:$AH$15000,28,0)</f>
        <v>24462</v>
      </c>
      <c r="BF67" s="18">
        <f>VLOOKUP($A67,[6]Data!$A$1:$P$15000,3,0)*$H$2</f>
        <v>89000</v>
      </c>
      <c r="BG67" s="18">
        <f>VLOOKUP($A67,[2]Data!$A$1:$AH$15000,34,0)</f>
        <v>612374</v>
      </c>
      <c r="BH67" s="18">
        <f>VLOOKUP($A67,[1]Data!$A$1:$BD$15000,54,0)</f>
        <v>17120</v>
      </c>
      <c r="BI67" s="18">
        <f>VLOOKUP($A67,[1]Data!$A$1:$BD$15000,55,0)</f>
        <v>7851</v>
      </c>
      <c r="BJ67" s="18">
        <f>VLOOKUP($A67,[1]Data!$A$1:$BD$15000,56,0)</f>
        <v>56428</v>
      </c>
    </row>
    <row r="68" spans="1:62">
      <c r="A68" s="17">
        <v>36529</v>
      </c>
      <c r="B68" s="52">
        <f>VLOOKUP($A68,[5]Data!$A$1:$L$15000,3,0)</f>
        <v>462000</v>
      </c>
      <c r="C68" s="52">
        <f>VLOOKUP($A68,[5]Data!$A$1:$L$15000,4,0)</f>
        <v>893000</v>
      </c>
      <c r="D68" s="52">
        <f>VLOOKUP($A68,[5]Data!$A$1:$L$15000,7,0)</f>
        <v>716000</v>
      </c>
      <c r="E68" s="52">
        <f>VLOOKUP($A68,[5]Data!$A$1:$L$15000,6,0)</f>
        <v>95000</v>
      </c>
      <c r="F68" s="52">
        <f>VLOOKUP($A68,[5]Data!$A$1:$L$15000,5,0)</f>
        <v>130000</v>
      </c>
      <c r="G68" s="52">
        <f>VLOOKUP($A68,[5]Data!$A$1:$L$15000,8,0)</f>
        <v>252000</v>
      </c>
      <c r="H68" s="52">
        <f>VLOOKUP($A68,[6]Data!$A$1:$R$15000,9,0)*$H$2</f>
        <v>1650000</v>
      </c>
      <c r="I68" s="52">
        <f>VLOOKUP($A68,[6]Data!$A$1:$R$15000,12,0)*$H$2</f>
        <v>140000</v>
      </c>
      <c r="J68" s="52">
        <f>VLOOKUP($A68,[6]Data!$A$1:$R$15000,13,0)*$H$2</f>
        <v>297000</v>
      </c>
      <c r="K68" s="83">
        <f t="shared" si="4"/>
        <v>437000</v>
      </c>
      <c r="L68" s="52">
        <f>VLOOKUP($A68,[6]Data!$A$1:$R$15000,11,0)*$H$2</f>
        <v>107000</v>
      </c>
      <c r="M68" s="52">
        <f>VLOOKUP($A68,[6]Data!$A$1:$R$15000,10,0)*$H$2</f>
        <v>160000</v>
      </c>
      <c r="N68" s="52">
        <f>VLOOKUP($A68,[6]Data!$A$1:$R$15000,14,0)*$H$2</f>
        <v>27000</v>
      </c>
      <c r="O68" s="84"/>
      <c r="P68" s="84"/>
      <c r="Q68" s="84"/>
      <c r="R68" s="84"/>
      <c r="S68" s="84"/>
      <c r="T68" s="84"/>
      <c r="V68" s="52">
        <f>VLOOKUP($A68,[1]Data!$A$1:$AH$15000,6,0)</f>
        <v>2099069</v>
      </c>
      <c r="AA68" s="52">
        <f>VLOOKUP($A68,[1]Data!$A$1:$BF$15000,58,0)</f>
        <v>225673</v>
      </c>
      <c r="AB68" s="52">
        <f>VLOOKUP($A68,[1]Data!$A$1:$BF$15000,57,0)</f>
        <v>859469</v>
      </c>
      <c r="AH68" s="84">
        <f>VLOOKUP($A68,[1]Data!$A$1:$AH$15000,26,0)</f>
        <v>66745</v>
      </c>
      <c r="AI68" s="84">
        <f>VLOOKUP($A68,[1]Data!$A$1:$AH$15000,27,0)</f>
        <v>6591</v>
      </c>
      <c r="AJ68" s="84">
        <f>VLOOKUP($A68,[1]Data!$A$1:$AH$15000,25,0)</f>
        <v>133749</v>
      </c>
      <c r="AK68" s="84">
        <f>VLOOKUP($A68,[1]Data!$A$1:$AH$15000,30,0)</f>
        <v>216539</v>
      </c>
      <c r="AL68" s="84">
        <f>VLOOKUP($A68,[1]Data!$A$1:$AH$15000,31,0)</f>
        <v>150669</v>
      </c>
      <c r="AM68" s="84">
        <f>VLOOKUP($A68,[1]Data!$A$1:$AH$15000,32,0)</f>
        <v>25862</v>
      </c>
      <c r="AN68" s="84">
        <f>VLOOKUP($A68,[1]Data!$A$1:$AH$15000,33,0)</f>
        <v>20377</v>
      </c>
      <c r="AO68" s="84">
        <f>VLOOKUP($A68,[1]Data!$A$1:$AH$15000,29,0)</f>
        <v>50304</v>
      </c>
      <c r="AR68" s="52">
        <f>VLOOKUP($A68,[4]Data!$A$1:$R$15000,2,0)</f>
        <v>863476</v>
      </c>
      <c r="AS68" s="52">
        <f>VLOOKUP($A68,[3]Data!$A$1:$K$15000,3,0)*$A$2</f>
        <v>2557000</v>
      </c>
      <c r="AU68" s="52">
        <f>VLOOKUP($A68,[4]Data!$A$1:$R$15000,13,0)-VLOOKUP($A68,[4]Data!$A$1:$R$15000,14,0)</f>
        <v>27868</v>
      </c>
      <c r="AW68" s="52">
        <f>VLOOKUP($A68,[4]Data!$A$1:$R$15000,3,0)</f>
        <v>392464</v>
      </c>
      <c r="AX68" s="52">
        <f>VLOOKUP($A68,[3]Data!$A$1:$K$15000,10,0)*$A$2</f>
        <v>389900</v>
      </c>
      <c r="AY68" s="52">
        <f>VLOOKUP($A68,[4]Data!$A$1:$AH$15000,9,0)</f>
        <v>76281</v>
      </c>
      <c r="AZ68" s="52">
        <f>VLOOKUP($A68,[3]Data!$A$1:$K$15000,4,0)*$A$2</f>
        <v>1681400</v>
      </c>
      <c r="BA68" s="52">
        <f>VLOOKUP($A68,[4]Data!$A$1:$R$15000,5,0)</f>
        <v>302694</v>
      </c>
      <c r="BB68" s="52">
        <f>VLOOKUP($A68,[4]Data!$A$1:$R$15000,6,0)</f>
        <v>-510111</v>
      </c>
      <c r="BC68" s="52">
        <f>VLOOKUP($A68,[4]Data!$A$1:$R$15000,17,0)</f>
        <v>-209567</v>
      </c>
      <c r="BD68" s="52">
        <f>VLOOKUP($A68,[4]Data!$A$1:$R$15000,7,0)</f>
        <v>-391809</v>
      </c>
      <c r="BE68" s="84">
        <f>VLOOKUP($A68,[1]Data!$A$1:$AH$15000,28,0)</f>
        <v>24462</v>
      </c>
      <c r="BF68" s="18">
        <f>VLOOKUP($A68,[6]Data!$A$1:$P$15000,3,0)*$H$2</f>
        <v>122000</v>
      </c>
      <c r="BG68" s="18">
        <f>VLOOKUP($A68,[2]Data!$A$1:$AH$15000,34,0)</f>
        <v>548821</v>
      </c>
      <c r="BH68" s="18">
        <f>VLOOKUP($A68,[1]Data!$A$1:$BD$15000,54,0)</f>
        <v>18779</v>
      </c>
      <c r="BI68" s="18">
        <f>VLOOKUP($A68,[1]Data!$A$1:$BD$15000,55,0)</f>
        <v>7851</v>
      </c>
      <c r="BJ68" s="18">
        <f>VLOOKUP($A68,[1]Data!$A$1:$BD$15000,56,0)</f>
        <v>56428</v>
      </c>
    </row>
    <row r="69" spans="1:62">
      <c r="A69" s="17">
        <v>36530</v>
      </c>
      <c r="B69" s="52">
        <f>VLOOKUP($A69,[5]Data!$A$1:$L$15000,3,0)</f>
        <v>525000</v>
      </c>
      <c r="C69" s="52">
        <f>VLOOKUP($A69,[5]Data!$A$1:$L$15000,4,0)</f>
        <v>872000</v>
      </c>
      <c r="D69" s="52">
        <f>VLOOKUP($A69,[5]Data!$A$1:$L$15000,7,0)</f>
        <v>704000</v>
      </c>
      <c r="E69" s="52">
        <f>VLOOKUP($A69,[5]Data!$A$1:$L$15000,6,0)</f>
        <v>62000</v>
      </c>
      <c r="F69" s="52">
        <f>VLOOKUP($A69,[5]Data!$A$1:$L$15000,5,0)</f>
        <v>117000</v>
      </c>
      <c r="G69" s="52">
        <f>VLOOKUP($A69,[5]Data!$A$1:$L$15000,8,0)</f>
        <v>252000</v>
      </c>
      <c r="H69" s="52">
        <f>VLOOKUP($A69,[6]Data!$A$1:$R$15000,9,0)*$H$2</f>
        <v>1672000</v>
      </c>
      <c r="I69" s="52">
        <f>VLOOKUP($A69,[6]Data!$A$1:$R$15000,12,0)*$H$2</f>
        <v>152000</v>
      </c>
      <c r="J69" s="52">
        <f>VLOOKUP($A69,[6]Data!$A$1:$R$15000,13,0)*$H$2</f>
        <v>336000</v>
      </c>
      <c r="K69" s="83">
        <f t="shared" si="4"/>
        <v>488000</v>
      </c>
      <c r="L69" s="52">
        <f>VLOOKUP($A69,[6]Data!$A$1:$R$15000,11,0)*$H$2</f>
        <v>88000</v>
      </c>
      <c r="M69" s="52">
        <f>VLOOKUP($A69,[6]Data!$A$1:$R$15000,10,0)*$H$2</f>
        <v>154000</v>
      </c>
      <c r="N69" s="52">
        <f>VLOOKUP($A69,[6]Data!$A$1:$R$15000,14,0)*$H$2</f>
        <v>41000</v>
      </c>
      <c r="O69" s="84"/>
      <c r="P69" s="84"/>
      <c r="Q69" s="84"/>
      <c r="R69" s="84"/>
      <c r="S69" s="84"/>
      <c r="T69" s="84"/>
      <c r="V69" s="52">
        <f>VLOOKUP($A69,[1]Data!$A$1:$AH$15000,6,0)</f>
        <v>2049561</v>
      </c>
      <c r="AA69" s="52">
        <f>VLOOKUP($A69,[1]Data!$A$1:$BF$15000,58,0)</f>
        <v>223656</v>
      </c>
      <c r="AB69" s="52">
        <f>VLOOKUP($A69,[1]Data!$A$1:$BF$15000,57,0)</f>
        <v>875877</v>
      </c>
      <c r="AH69" s="84">
        <f>VLOOKUP($A69,[1]Data!$A$1:$AH$15000,26,0)</f>
        <v>67116</v>
      </c>
      <c r="AI69" s="84">
        <f>VLOOKUP($A69,[1]Data!$A$1:$AH$15000,27,0)</f>
        <v>6441</v>
      </c>
      <c r="AJ69" s="84">
        <f>VLOOKUP($A69,[1]Data!$A$1:$AH$15000,25,0)</f>
        <v>139269</v>
      </c>
      <c r="AK69" s="84">
        <f>VLOOKUP($A69,[1]Data!$A$1:$AH$15000,30,0)</f>
        <v>225079</v>
      </c>
      <c r="AL69" s="84">
        <f>VLOOKUP($A69,[1]Data!$A$1:$AH$15000,31,0)</f>
        <v>129575</v>
      </c>
      <c r="AM69" s="84">
        <f>VLOOKUP($A69,[1]Data!$A$1:$AH$15000,32,0)</f>
        <v>24482</v>
      </c>
      <c r="AN69" s="84">
        <f>VLOOKUP($A69,[1]Data!$A$1:$AH$15000,33,0)</f>
        <v>20164</v>
      </c>
      <c r="AO69" s="84">
        <f>VLOOKUP($A69,[1]Data!$A$1:$AH$15000,29,0)</f>
        <v>75346</v>
      </c>
      <c r="AR69" s="52">
        <f>VLOOKUP($A69,[4]Data!$A$1:$R$15000,2,0)</f>
        <v>817127</v>
      </c>
      <c r="AS69" s="52">
        <f>VLOOKUP($A69,[3]Data!$A$1:$K$15000,3,0)*$A$2</f>
        <v>2553800</v>
      </c>
      <c r="AU69" s="52">
        <f>VLOOKUP($A69,[4]Data!$A$1:$R$15000,13,0)-VLOOKUP($A69,[4]Data!$A$1:$R$15000,14,0)</f>
        <v>-93201</v>
      </c>
      <c r="AW69" s="52">
        <f>VLOOKUP($A69,[4]Data!$A$1:$R$15000,3,0)</f>
        <v>381268</v>
      </c>
      <c r="AX69" s="52">
        <f>VLOOKUP($A69,[3]Data!$A$1:$K$15000,10,0)*$A$2</f>
        <v>356700</v>
      </c>
      <c r="AY69" s="52">
        <f>VLOOKUP($A69,[4]Data!$A$1:$AH$15000,9,0)</f>
        <v>146205</v>
      </c>
      <c r="AZ69" s="52">
        <f>VLOOKUP($A69,[3]Data!$A$1:$K$15000,4,0)*$A$2</f>
        <v>1702800</v>
      </c>
      <c r="BA69" s="52">
        <f>VLOOKUP($A69,[4]Data!$A$1:$R$15000,5,0)</f>
        <v>283946</v>
      </c>
      <c r="BB69" s="52">
        <f>VLOOKUP($A69,[4]Data!$A$1:$R$15000,6,0)</f>
        <v>-460895</v>
      </c>
      <c r="BC69" s="52">
        <f>VLOOKUP($A69,[4]Data!$A$1:$R$15000,17,0)</f>
        <v>-181800</v>
      </c>
      <c r="BD69" s="52">
        <f>VLOOKUP($A69,[4]Data!$A$1:$R$15000,7,0)</f>
        <v>-316728</v>
      </c>
      <c r="BE69" s="84">
        <f>VLOOKUP($A69,[1]Data!$A$1:$AH$15000,28,0)</f>
        <v>24213</v>
      </c>
      <c r="BF69" s="18">
        <f>VLOOKUP($A69,[6]Data!$A$1:$P$15000,3,0)*$H$2</f>
        <v>103000</v>
      </c>
      <c r="BG69" s="18">
        <f>VLOOKUP($A69,[2]Data!$A$1:$AH$15000,34,0)</f>
        <v>618389</v>
      </c>
      <c r="BH69" s="18">
        <f>VLOOKUP($A69,[1]Data!$A$1:$BD$15000,54,0)</f>
        <v>3564</v>
      </c>
      <c r="BI69" s="18">
        <f>VLOOKUP($A69,[1]Data!$A$1:$BD$15000,55,0)</f>
        <v>7851</v>
      </c>
      <c r="BJ69" s="18">
        <f>VLOOKUP($A69,[1]Data!$A$1:$BD$15000,56,0)</f>
        <v>71639</v>
      </c>
    </row>
    <row r="70" spans="1:62">
      <c r="A70" s="17">
        <v>36531</v>
      </c>
      <c r="B70" s="52">
        <f>VLOOKUP($A70,[5]Data!$A$1:$L$15000,3,0)</f>
        <v>538000</v>
      </c>
      <c r="C70" s="52">
        <f>VLOOKUP($A70,[5]Data!$A$1:$L$15000,4,0)</f>
        <v>929000</v>
      </c>
      <c r="D70" s="52">
        <f>VLOOKUP($A70,[5]Data!$A$1:$L$15000,7,0)</f>
        <v>662000</v>
      </c>
      <c r="E70" s="52">
        <f>VLOOKUP($A70,[5]Data!$A$1:$L$15000,6,0)</f>
        <v>135000</v>
      </c>
      <c r="F70" s="52">
        <f>VLOOKUP($A70,[5]Data!$A$1:$L$15000,5,0)</f>
        <v>135000</v>
      </c>
      <c r="G70" s="52">
        <f>VLOOKUP($A70,[5]Data!$A$1:$L$15000,8,0)</f>
        <v>249000</v>
      </c>
      <c r="H70" s="52">
        <f>VLOOKUP($A70,[6]Data!$A$1:$R$15000,9,0)*$H$2</f>
        <v>1745000</v>
      </c>
      <c r="I70" s="52">
        <f>VLOOKUP($A70,[6]Data!$A$1:$R$15000,12,0)*$H$2</f>
        <v>189000</v>
      </c>
      <c r="J70" s="52">
        <f>VLOOKUP($A70,[6]Data!$A$1:$R$15000,13,0)*$H$2</f>
        <v>316000</v>
      </c>
      <c r="K70" s="83">
        <f t="shared" si="4"/>
        <v>505000</v>
      </c>
      <c r="L70" s="52">
        <f>VLOOKUP($A70,[6]Data!$A$1:$R$15000,11,0)*$H$2</f>
        <v>96000</v>
      </c>
      <c r="M70" s="52">
        <f>VLOOKUP($A70,[6]Data!$A$1:$R$15000,10,0)*$H$2</f>
        <v>160000</v>
      </c>
      <c r="N70" s="52">
        <f>VLOOKUP($A70,[6]Data!$A$1:$R$15000,14,0)*$H$2</f>
        <v>36000</v>
      </c>
      <c r="O70" s="84"/>
      <c r="P70" s="84"/>
      <c r="Q70" s="84"/>
      <c r="R70" s="84"/>
      <c r="S70" s="84"/>
      <c r="T70" s="84"/>
      <c r="V70" s="52">
        <f>VLOOKUP($A70,[1]Data!$A$1:$AH$15000,6,0)</f>
        <v>2056014</v>
      </c>
      <c r="AA70" s="52">
        <f>VLOOKUP($A70,[1]Data!$A$1:$BF$15000,58,0)</f>
        <v>228432</v>
      </c>
      <c r="AB70" s="52">
        <f>VLOOKUP($A70,[1]Data!$A$1:$BF$15000,57,0)</f>
        <v>876699</v>
      </c>
      <c r="AH70" s="84">
        <f>VLOOKUP($A70,[1]Data!$A$1:$AH$15000,26,0)</f>
        <v>70522</v>
      </c>
      <c r="AI70" s="84">
        <f>VLOOKUP($A70,[1]Data!$A$1:$AH$15000,27,0)</f>
        <v>9378</v>
      </c>
      <c r="AJ70" s="84">
        <f>VLOOKUP($A70,[1]Data!$A$1:$AH$15000,25,0)</f>
        <v>143907</v>
      </c>
      <c r="AK70" s="84">
        <f>VLOOKUP($A70,[1]Data!$A$1:$AH$15000,30,0)</f>
        <v>222647</v>
      </c>
      <c r="AL70" s="84">
        <f>VLOOKUP($A70,[1]Data!$A$1:$AH$15000,31,0)</f>
        <v>123720</v>
      </c>
      <c r="AM70" s="84">
        <f>VLOOKUP($A70,[1]Data!$A$1:$AH$15000,32,0)</f>
        <v>24837</v>
      </c>
      <c r="AN70" s="84">
        <f>VLOOKUP($A70,[1]Data!$A$1:$AH$15000,33,0)</f>
        <v>19894</v>
      </c>
      <c r="AO70" s="84">
        <f>VLOOKUP($A70,[1]Data!$A$1:$AH$15000,29,0)</f>
        <v>80471</v>
      </c>
      <c r="AR70" s="52">
        <f>VLOOKUP($A70,[4]Data!$A$1:$R$15000,2,0)</f>
        <v>895200</v>
      </c>
      <c r="AS70" s="52">
        <f>VLOOKUP($A70,[3]Data!$A$1:$K$15000,3,0)*$A$2</f>
        <v>2542400</v>
      </c>
      <c r="AU70" s="52">
        <f>VLOOKUP($A70,[4]Data!$A$1:$R$15000,13,0)-VLOOKUP($A70,[4]Data!$A$1:$R$15000,14,0)</f>
        <v>-108919</v>
      </c>
      <c r="AW70" s="52">
        <f>VLOOKUP($A70,[4]Data!$A$1:$R$15000,3,0)</f>
        <v>330053</v>
      </c>
      <c r="AX70" s="52">
        <f>VLOOKUP($A70,[3]Data!$A$1:$K$15000,10,0)*$A$2</f>
        <v>270200</v>
      </c>
      <c r="AY70" s="52">
        <f>VLOOKUP($A70,[4]Data!$A$1:$AH$15000,9,0)</f>
        <v>176019</v>
      </c>
      <c r="AZ70" s="52">
        <f>VLOOKUP($A70,[3]Data!$A$1:$K$15000,4,0)*$A$2</f>
        <v>1776000</v>
      </c>
      <c r="BA70" s="52">
        <f>VLOOKUP($A70,[4]Data!$A$1:$R$15000,5,0)</f>
        <v>332479</v>
      </c>
      <c r="BB70" s="52">
        <f>VLOOKUP($A70,[4]Data!$A$1:$R$15000,6,0)</f>
        <v>-468566</v>
      </c>
      <c r="BC70" s="52">
        <f>VLOOKUP($A70,[4]Data!$A$1:$R$15000,17,0)</f>
        <v>-182861</v>
      </c>
      <c r="BD70" s="52">
        <f>VLOOKUP($A70,[4]Data!$A$1:$R$15000,7,0)</f>
        <v>-243124</v>
      </c>
      <c r="BE70" s="84">
        <f>VLOOKUP($A70,[1]Data!$A$1:$AH$15000,28,0)</f>
        <v>24213</v>
      </c>
      <c r="BF70" s="18">
        <f>VLOOKUP($A70,[6]Data!$A$1:$P$15000,3,0)*$H$2</f>
        <v>165000</v>
      </c>
      <c r="BG70" s="18">
        <f>VLOOKUP($A70,[2]Data!$A$1:$AH$15000,34,0)</f>
        <v>629037</v>
      </c>
      <c r="BH70" s="18">
        <f>VLOOKUP($A70,[1]Data!$A$1:$BD$15000,54,0)</f>
        <v>3925</v>
      </c>
      <c r="BI70" s="18">
        <f>VLOOKUP($A70,[1]Data!$A$1:$BD$15000,55,0)</f>
        <v>7834</v>
      </c>
      <c r="BJ70" s="18">
        <f>VLOOKUP($A70,[1]Data!$A$1:$BD$15000,56,0)</f>
        <v>72621</v>
      </c>
    </row>
    <row r="71" spans="1:62">
      <c r="A71" s="17">
        <v>36532</v>
      </c>
      <c r="B71" s="52">
        <f>VLOOKUP($A71,[5]Data!$A$1:$L$15000,3,0)</f>
        <v>540000</v>
      </c>
      <c r="C71" s="52">
        <f>VLOOKUP($A71,[5]Data!$A$1:$L$15000,4,0)</f>
        <v>942000</v>
      </c>
      <c r="D71" s="52">
        <f>VLOOKUP($A71,[5]Data!$A$1:$L$15000,7,0)</f>
        <v>699000</v>
      </c>
      <c r="E71" s="52">
        <f>VLOOKUP($A71,[5]Data!$A$1:$L$15000,6,0)</f>
        <v>98000</v>
      </c>
      <c r="F71" s="52">
        <f>VLOOKUP($A71,[5]Data!$A$1:$L$15000,5,0)</f>
        <v>133000</v>
      </c>
      <c r="G71" s="52">
        <f>VLOOKUP($A71,[5]Data!$A$1:$L$15000,8,0)</f>
        <v>245000</v>
      </c>
      <c r="H71" s="52">
        <f>VLOOKUP($A71,[6]Data!$A$1:$R$15000,9,0)*$H$2</f>
        <v>1725000</v>
      </c>
      <c r="I71" s="52">
        <f>VLOOKUP($A71,[6]Data!$A$1:$R$15000,12,0)*$H$2</f>
        <v>173000</v>
      </c>
      <c r="J71" s="52">
        <f>VLOOKUP($A71,[6]Data!$A$1:$R$15000,13,0)*$H$2</f>
        <v>341000</v>
      </c>
      <c r="K71" s="83">
        <f t="shared" si="4"/>
        <v>514000</v>
      </c>
      <c r="L71" s="52">
        <f>VLOOKUP($A71,[6]Data!$A$1:$R$15000,11,0)*$H$2</f>
        <v>95000</v>
      </c>
      <c r="M71" s="52">
        <f>VLOOKUP($A71,[6]Data!$A$1:$R$15000,10,0)*$H$2</f>
        <v>159000</v>
      </c>
      <c r="N71" s="52">
        <f>VLOOKUP($A71,[6]Data!$A$1:$R$15000,14,0)*$H$2</f>
        <v>41000</v>
      </c>
      <c r="O71" s="84"/>
      <c r="P71" s="84"/>
      <c r="Q71" s="84"/>
      <c r="R71" s="84"/>
      <c r="S71" s="84"/>
      <c r="T71" s="84"/>
      <c r="V71" s="52">
        <f>VLOOKUP($A71,[1]Data!$A$1:$AH$15000,6,0)</f>
        <v>2041039</v>
      </c>
      <c r="AA71" s="52">
        <f>VLOOKUP($A71,[1]Data!$A$1:$BF$15000,58,0)</f>
        <v>202930</v>
      </c>
      <c r="AB71" s="52">
        <f>VLOOKUP($A71,[1]Data!$A$1:$BF$15000,57,0)</f>
        <v>845811</v>
      </c>
      <c r="AH71" s="84">
        <f>VLOOKUP($A71,[1]Data!$A$1:$AH$15000,26,0)</f>
        <v>96337</v>
      </c>
      <c r="AI71" s="84">
        <f>VLOOKUP($A71,[1]Data!$A$1:$AH$15000,27,0)</f>
        <v>10069</v>
      </c>
      <c r="AJ71" s="84">
        <f>VLOOKUP($A71,[1]Data!$A$1:$AH$15000,25,0)</f>
        <v>124112</v>
      </c>
      <c r="AK71" s="84">
        <f>VLOOKUP($A71,[1]Data!$A$1:$AH$15000,30,0)</f>
        <v>190368</v>
      </c>
      <c r="AL71" s="84">
        <f>VLOOKUP($A71,[1]Data!$A$1:$AH$15000,31,0)</f>
        <v>114498</v>
      </c>
      <c r="AM71" s="84">
        <f>VLOOKUP($A71,[1]Data!$A$1:$AH$15000,32,0)</f>
        <v>23174</v>
      </c>
      <c r="AN71" s="84">
        <f>VLOOKUP($A71,[1]Data!$A$1:$AH$15000,33,0)</f>
        <v>19179</v>
      </c>
      <c r="AO71" s="84">
        <f>VLOOKUP($A71,[1]Data!$A$1:$AH$15000,29,0)</f>
        <v>96015</v>
      </c>
      <c r="AR71" s="52">
        <f>VLOOKUP($A71,[4]Data!$A$1:$R$15000,2,0)</f>
        <v>871807</v>
      </c>
      <c r="AS71" s="52">
        <f>VLOOKUP($A71,[3]Data!$A$1:$K$15000,3,0)*$A$2</f>
        <v>2537400</v>
      </c>
      <c r="AU71" s="52">
        <f>VLOOKUP($A71,[4]Data!$A$1:$R$15000,13,0)-VLOOKUP($A71,[4]Data!$A$1:$R$15000,14,0)</f>
        <v>-115376</v>
      </c>
      <c r="AW71" s="52">
        <f>VLOOKUP($A71,[4]Data!$A$1:$R$15000,3,0)</f>
        <v>304306</v>
      </c>
      <c r="AX71" s="52">
        <f>VLOOKUP($A71,[3]Data!$A$1:$K$15000,10,0)*$A$2</f>
        <v>247000</v>
      </c>
      <c r="AY71" s="52">
        <f>VLOOKUP($A71,[4]Data!$A$1:$AH$15000,9,0)</f>
        <v>169121</v>
      </c>
      <c r="AZ71" s="52">
        <f>VLOOKUP($A71,[3]Data!$A$1:$K$15000,4,0)*$A$2</f>
        <v>1755900</v>
      </c>
      <c r="BA71" s="52">
        <f>VLOOKUP($A71,[4]Data!$A$1:$R$15000,5,0)</f>
        <v>336705</v>
      </c>
      <c r="BB71" s="52">
        <f>VLOOKUP($A71,[4]Data!$A$1:$R$15000,6,0)</f>
        <v>-453032</v>
      </c>
      <c r="BC71" s="52">
        <f>VLOOKUP($A71,[4]Data!$A$1:$R$15000,17,0)</f>
        <v>-173658</v>
      </c>
      <c r="BD71" s="52">
        <f>VLOOKUP($A71,[4]Data!$A$1:$R$15000,7,0)</f>
        <v>-211577</v>
      </c>
      <c r="BE71" s="84">
        <f>VLOOKUP($A71,[1]Data!$A$1:$AH$15000,28,0)</f>
        <v>37116</v>
      </c>
      <c r="BF71" s="18">
        <f>VLOOKUP($A71,[6]Data!$A$1:$P$15000,3,0)*$H$2</f>
        <v>139000</v>
      </c>
      <c r="BG71" s="18">
        <f>VLOOKUP($A71,[2]Data!$A$1:$AH$15000,34,0)</f>
        <v>636266</v>
      </c>
      <c r="BH71" s="18">
        <f>VLOOKUP($A71,[1]Data!$A$1:$BD$15000,54,0)</f>
        <v>3925</v>
      </c>
      <c r="BI71" s="18">
        <f>VLOOKUP($A71,[1]Data!$A$1:$BD$15000,55,0)</f>
        <v>7851</v>
      </c>
      <c r="BJ71" s="18">
        <f>VLOOKUP($A71,[1]Data!$A$1:$BD$15000,56,0)</f>
        <v>72621</v>
      </c>
    </row>
    <row r="72" spans="1:62">
      <c r="A72" s="17">
        <v>36533</v>
      </c>
      <c r="B72" s="52">
        <f>VLOOKUP($A72,[5]Data!$A$1:$L$15000,3,0)</f>
        <v>536000</v>
      </c>
      <c r="C72" s="52">
        <f>VLOOKUP($A72,[5]Data!$A$1:$L$15000,4,0)</f>
        <v>1110000</v>
      </c>
      <c r="D72" s="52">
        <f>VLOOKUP($A72,[5]Data!$A$1:$L$15000,7,0)</f>
        <v>710000</v>
      </c>
      <c r="E72" s="52">
        <f>VLOOKUP($A72,[5]Data!$A$1:$L$15000,6,0)</f>
        <v>82000</v>
      </c>
      <c r="F72" s="52">
        <f>VLOOKUP($A72,[5]Data!$A$1:$L$15000,5,0)</f>
        <v>200000</v>
      </c>
      <c r="G72" s="52">
        <f>VLOOKUP($A72,[5]Data!$A$1:$L$15000,8,0)</f>
        <v>252000</v>
      </c>
      <c r="H72" s="52">
        <f>VLOOKUP($A72,[6]Data!$A$1:$R$15000,9,0)*$H$2</f>
        <v>1723000</v>
      </c>
      <c r="I72" s="52">
        <f>VLOOKUP($A72,[6]Data!$A$1:$R$15000,12,0)*$H$2</f>
        <v>175000</v>
      </c>
      <c r="J72" s="52">
        <f>VLOOKUP($A72,[6]Data!$A$1:$R$15000,13,0)*$H$2</f>
        <v>346000</v>
      </c>
      <c r="K72" s="83">
        <f t="shared" ref="K72:K77" si="5">SUM(I72:J72)</f>
        <v>521000</v>
      </c>
      <c r="L72" s="52">
        <f>VLOOKUP($A72,[6]Data!$A$1:$R$15000,11,0)*$H$2</f>
        <v>94000</v>
      </c>
      <c r="M72" s="52">
        <f>VLOOKUP($A72,[6]Data!$A$1:$R$15000,10,0)*$H$2</f>
        <v>157000</v>
      </c>
      <c r="N72" s="52">
        <f>VLOOKUP($A72,[6]Data!$A$1:$R$15000,14,0)*$H$2</f>
        <v>36000</v>
      </c>
      <c r="O72" s="84"/>
      <c r="P72" s="84"/>
      <c r="Q72" s="84"/>
      <c r="R72" s="84"/>
      <c r="S72" s="84"/>
      <c r="T72" s="84"/>
      <c r="V72" s="52">
        <f>VLOOKUP($A72,[1]Data!$A$1:$AH$15000,6,0)</f>
        <v>2019929</v>
      </c>
      <c r="AA72" s="52">
        <f>VLOOKUP($A72,[1]Data!$A$1:$BF$15000,58,0)</f>
        <v>185561</v>
      </c>
      <c r="AB72" s="52">
        <f>VLOOKUP($A72,[1]Data!$A$1:$BF$15000,57,0)</f>
        <v>733811</v>
      </c>
      <c r="AH72" s="84">
        <f>VLOOKUP($A72,[1]Data!$A$1:$AH$15000,26,0)</f>
        <v>54169</v>
      </c>
      <c r="AI72" s="84">
        <f>VLOOKUP($A72,[1]Data!$A$1:$AH$15000,27,0)</f>
        <v>6483</v>
      </c>
      <c r="AJ72" s="84">
        <f>VLOOKUP($A72,[1]Data!$A$1:$AH$15000,25,0)</f>
        <v>113743</v>
      </c>
      <c r="AK72" s="84">
        <f>VLOOKUP($A72,[1]Data!$A$1:$AH$15000,30,0)</f>
        <v>185046</v>
      </c>
      <c r="AL72" s="84">
        <f>VLOOKUP($A72,[1]Data!$A$1:$AH$15000,31,0)</f>
        <v>97640</v>
      </c>
      <c r="AM72" s="84">
        <f>VLOOKUP($A72,[1]Data!$A$1:$AH$15000,32,0)</f>
        <v>21669</v>
      </c>
      <c r="AN72" s="84">
        <f>VLOOKUP($A72,[1]Data!$A$1:$AH$15000,33,0)</f>
        <v>18203</v>
      </c>
      <c r="AO72" s="84">
        <f>VLOOKUP($A72,[1]Data!$A$1:$AH$15000,29,0)</f>
        <v>79290</v>
      </c>
      <c r="AR72" s="52">
        <f>VLOOKUP($A72,[4]Data!$A$1:$R$15000,2,0)</f>
        <v>884019</v>
      </c>
      <c r="AS72" s="52">
        <f>VLOOKUP($A72,[3]Data!$A$1:$K$15000,3,0)*$A$2</f>
        <v>2557600</v>
      </c>
      <c r="AU72" s="52">
        <f>VLOOKUP($A72,[4]Data!$A$1:$R$15000,13,0)-VLOOKUP($A72,[4]Data!$A$1:$R$15000,14,0)</f>
        <v>-206392</v>
      </c>
      <c r="AW72" s="52">
        <f>VLOOKUP($A72,[4]Data!$A$1:$R$15000,3,0)</f>
        <v>318616</v>
      </c>
      <c r="AX72" s="52">
        <f>VLOOKUP($A72,[3]Data!$A$1:$K$15000,10,0)*$A$2</f>
        <v>294600</v>
      </c>
      <c r="AY72" s="52">
        <f>VLOOKUP($A72,[4]Data!$A$1:$AH$15000,9,0)</f>
        <v>121963</v>
      </c>
      <c r="AZ72" s="52">
        <f>VLOOKUP($A72,[3]Data!$A$1:$K$15000,4,0)*$A$2</f>
        <v>1733900</v>
      </c>
      <c r="BA72" s="52">
        <f>VLOOKUP($A72,[4]Data!$A$1:$R$15000,5,0)</f>
        <v>243006</v>
      </c>
      <c r="BB72" s="52">
        <f>VLOOKUP($A72,[4]Data!$A$1:$R$15000,6,0)</f>
        <v>-468739</v>
      </c>
      <c r="BC72" s="52">
        <f>VLOOKUP($A72,[4]Data!$A$1:$R$15000,17,0)</f>
        <v>-189461</v>
      </c>
      <c r="BD72" s="52">
        <f>VLOOKUP($A72,[4]Data!$A$1:$R$15000,7,0)</f>
        <v>-266008</v>
      </c>
      <c r="BE72" s="84">
        <f>VLOOKUP($A72,[1]Data!$A$1:$AH$15000,28,0)</f>
        <v>29801</v>
      </c>
      <c r="BF72" s="18">
        <f>VLOOKUP($A72,[6]Data!$A$1:$P$15000,3,0)*$H$2</f>
        <v>120000</v>
      </c>
      <c r="BG72" s="18">
        <f>VLOOKUP($A72,[2]Data!$A$1:$AH$15000,34,0)</f>
        <v>602808</v>
      </c>
      <c r="BH72" s="18">
        <f>VLOOKUP($A72,[1]Data!$A$1:$BD$15000,54,0)</f>
        <v>3925</v>
      </c>
      <c r="BI72" s="18">
        <f>VLOOKUP($A72,[1]Data!$A$1:$BD$15000,55,0)</f>
        <v>7837</v>
      </c>
      <c r="BJ72" s="18">
        <f>VLOOKUP($A72,[1]Data!$A$1:$BD$15000,56,0)</f>
        <v>62807</v>
      </c>
    </row>
    <row r="73" spans="1:62">
      <c r="A73" s="17">
        <v>36534</v>
      </c>
      <c r="B73" s="52">
        <f>VLOOKUP($A73,[5]Data!$A$1:$L$15000,3,0)</f>
        <v>542000</v>
      </c>
      <c r="C73" s="52">
        <f>VLOOKUP($A73,[5]Data!$A$1:$L$15000,4,0)</f>
        <v>1087000</v>
      </c>
      <c r="D73" s="52">
        <f>VLOOKUP($A73,[5]Data!$A$1:$L$15000,7,0)</f>
        <v>713000</v>
      </c>
      <c r="E73" s="52">
        <f>VLOOKUP($A73,[5]Data!$A$1:$L$15000,6,0)</f>
        <v>85000</v>
      </c>
      <c r="F73" s="52">
        <f>VLOOKUP($A73,[5]Data!$A$1:$L$15000,5,0)</f>
        <v>182000</v>
      </c>
      <c r="G73" s="52">
        <f>VLOOKUP($A73,[5]Data!$A$1:$L$15000,8,0)</f>
        <v>253000</v>
      </c>
      <c r="H73" s="52">
        <f>VLOOKUP($A73,[6]Data!$A$1:$R$15000,9,0)*$H$2</f>
        <v>1735000</v>
      </c>
      <c r="I73" s="52">
        <f>VLOOKUP($A73,[6]Data!$A$1:$R$15000,12,0)*$H$2</f>
        <v>179000</v>
      </c>
      <c r="J73" s="52">
        <f>VLOOKUP($A73,[6]Data!$A$1:$R$15000,13,0)*$H$2</f>
        <v>346000</v>
      </c>
      <c r="K73" s="83">
        <f t="shared" si="5"/>
        <v>525000</v>
      </c>
      <c r="L73" s="52">
        <f>VLOOKUP($A73,[6]Data!$A$1:$R$15000,11,0)*$H$2</f>
        <v>93000</v>
      </c>
      <c r="M73" s="52">
        <f>VLOOKUP($A73,[6]Data!$A$1:$R$15000,10,0)*$H$2</f>
        <v>159000</v>
      </c>
      <c r="N73" s="52">
        <f>VLOOKUP($A73,[6]Data!$A$1:$R$15000,14,0)*$H$2</f>
        <v>36000</v>
      </c>
      <c r="O73" s="84"/>
      <c r="P73" s="84"/>
      <c r="Q73" s="84"/>
      <c r="R73" s="84"/>
      <c r="S73" s="84"/>
      <c r="T73" s="84"/>
      <c r="V73" s="52">
        <f>VLOOKUP($A73,[1]Data!$A$1:$AH$15000,6,0)</f>
        <v>2041039</v>
      </c>
      <c r="AA73" s="52">
        <f>VLOOKUP($A73,[1]Data!$A$1:$BF$15000,58,0)</f>
        <v>202930</v>
      </c>
      <c r="AB73" s="52">
        <f>VLOOKUP($A73,[1]Data!$A$1:$BF$15000,57,0)</f>
        <v>845811</v>
      </c>
      <c r="AH73" s="84">
        <f>VLOOKUP($A73,[1]Data!$A$1:$AH$15000,26,0)</f>
        <v>96337</v>
      </c>
      <c r="AI73" s="84">
        <f>VLOOKUP($A73,[1]Data!$A$1:$AH$15000,27,0)</f>
        <v>10069</v>
      </c>
      <c r="AJ73" s="84">
        <f>VLOOKUP($A73,[1]Data!$A$1:$AH$15000,25,0)</f>
        <v>124112</v>
      </c>
      <c r="AK73" s="84">
        <f>VLOOKUP($A73,[1]Data!$A$1:$AH$15000,30,0)</f>
        <v>190368</v>
      </c>
      <c r="AL73" s="84">
        <f>VLOOKUP($A73,[1]Data!$A$1:$AH$15000,31,0)</f>
        <v>114498</v>
      </c>
      <c r="AM73" s="84">
        <f>VLOOKUP($A73,[1]Data!$A$1:$AH$15000,32,0)</f>
        <v>23174</v>
      </c>
      <c r="AN73" s="84">
        <f>VLOOKUP($A73,[1]Data!$A$1:$AH$15000,33,0)</f>
        <v>19179</v>
      </c>
      <c r="AO73" s="84">
        <f>VLOOKUP($A73,[1]Data!$A$1:$AH$15000,29,0)</f>
        <v>96015</v>
      </c>
      <c r="AR73" s="52">
        <f>VLOOKUP($A73,[4]Data!$A$1:$R$15000,2,0)</f>
        <v>863087</v>
      </c>
      <c r="AS73" s="52">
        <f>VLOOKUP($A73,[3]Data!$A$1:$K$15000,3,0)*$A$2</f>
        <v>2557300</v>
      </c>
      <c r="AU73" s="52">
        <f>VLOOKUP($A73,[4]Data!$A$1:$R$15000,13,0)-VLOOKUP($A73,[4]Data!$A$1:$R$15000,14,0)</f>
        <v>-361838</v>
      </c>
      <c r="AW73" s="52">
        <f>VLOOKUP($A73,[4]Data!$A$1:$R$15000,3,0)</f>
        <v>320552</v>
      </c>
      <c r="AX73" s="52">
        <f>VLOOKUP($A73,[3]Data!$A$1:$K$15000,10,0)*$A$2</f>
        <v>297500</v>
      </c>
      <c r="AY73" s="52">
        <f>VLOOKUP($A73,[4]Data!$A$1:$AH$15000,9,0)</f>
        <v>118145</v>
      </c>
      <c r="AZ73" s="52">
        <f>VLOOKUP($A73,[3]Data!$A$1:$K$15000,4,0)*$A$2</f>
        <v>1740000</v>
      </c>
      <c r="BA73" s="52">
        <f>VLOOKUP($A73,[4]Data!$A$1:$R$15000,5,0)</f>
        <v>202545</v>
      </c>
      <c r="BB73" s="52">
        <f>VLOOKUP($A73,[4]Data!$A$1:$R$15000,6,0)</f>
        <v>-464922</v>
      </c>
      <c r="BC73" s="52">
        <f>VLOOKUP($A73,[4]Data!$A$1:$R$15000,17,0)</f>
        <v>-197889</v>
      </c>
      <c r="BD73" s="52">
        <f>VLOOKUP($A73,[4]Data!$A$1:$R$15000,7,0)</f>
        <v>-270190</v>
      </c>
      <c r="BE73" s="84">
        <f>VLOOKUP($A73,[1]Data!$A$1:$AH$15000,28,0)</f>
        <v>37116</v>
      </c>
      <c r="BF73" s="18">
        <f>VLOOKUP($A73,[6]Data!$A$1:$P$15000,3,0)*$H$2</f>
        <v>121000</v>
      </c>
      <c r="BG73" s="18">
        <f>VLOOKUP($A73,[2]Data!$A$1:$AH$15000,34,0)</f>
        <v>633320</v>
      </c>
      <c r="BH73" s="18">
        <f>VLOOKUP($A73,[1]Data!$A$1:$BD$15000,54,0)</f>
        <v>3925</v>
      </c>
      <c r="BI73" s="18">
        <f>VLOOKUP($A73,[1]Data!$A$1:$BD$15000,55,0)</f>
        <v>7851</v>
      </c>
      <c r="BJ73" s="18">
        <f>VLOOKUP($A73,[1]Data!$A$1:$BD$15000,56,0)</f>
        <v>72621</v>
      </c>
    </row>
    <row r="74" spans="1:62">
      <c r="A74" s="17">
        <v>36535</v>
      </c>
      <c r="B74" s="52">
        <f>VLOOKUP($A74,[5]Data!$A$1:$L$15000,3,0)</f>
        <v>541000</v>
      </c>
      <c r="C74" s="52">
        <f>VLOOKUP($A74,[5]Data!$A$1:$L$15000,4,0)</f>
        <v>1108000</v>
      </c>
      <c r="D74" s="52">
        <f>VLOOKUP($A74,[5]Data!$A$1:$L$15000,7,0)</f>
        <v>699000</v>
      </c>
      <c r="E74" s="52">
        <f>VLOOKUP($A74,[5]Data!$A$1:$L$15000,6,0)</f>
        <v>88000</v>
      </c>
      <c r="F74" s="52">
        <f>VLOOKUP($A74,[5]Data!$A$1:$L$15000,5,0)</f>
        <v>157000</v>
      </c>
      <c r="G74" s="52">
        <f>VLOOKUP($A74,[5]Data!$A$1:$L$15000,8,0)</f>
        <v>250000</v>
      </c>
      <c r="H74" s="52">
        <f>VLOOKUP($A74,[6]Data!$A$1:$R$15000,9,0)*$H$2</f>
        <v>1744000</v>
      </c>
      <c r="I74" s="52">
        <f>VLOOKUP($A74,[6]Data!$A$1:$R$15000,12,0)*$H$2</f>
        <v>180000</v>
      </c>
      <c r="J74" s="52">
        <f>VLOOKUP($A74,[6]Data!$A$1:$R$15000,13,0)*$H$2</f>
        <v>350000</v>
      </c>
      <c r="K74" s="83">
        <f t="shared" si="5"/>
        <v>530000</v>
      </c>
      <c r="L74" s="52">
        <f>VLOOKUP($A74,[6]Data!$A$1:$R$15000,11,0)*$H$2</f>
        <v>94000</v>
      </c>
      <c r="M74" s="52">
        <f>VLOOKUP($A74,[6]Data!$A$1:$R$15000,10,0)*$H$2</f>
        <v>159000</v>
      </c>
      <c r="N74" s="52">
        <f>VLOOKUP($A74,[6]Data!$A$1:$R$15000,14,0)*$H$2</f>
        <v>36000</v>
      </c>
      <c r="O74" s="84"/>
      <c r="P74" s="84"/>
      <c r="Q74" s="84"/>
      <c r="R74" s="84"/>
      <c r="S74" s="84"/>
      <c r="T74" s="84"/>
      <c r="V74" s="52">
        <f>VLOOKUP($A74,[1]Data!$A$1:$AH$15000,6,0)</f>
        <v>2000875</v>
      </c>
      <c r="AA74" s="52">
        <f>VLOOKUP($A74,[1]Data!$A$1:$BF$15000,58,0)</f>
        <v>187372</v>
      </c>
      <c r="AB74" s="52">
        <f>VLOOKUP($A74,[1]Data!$A$1:$BF$15000,57,0)</f>
        <v>781374</v>
      </c>
      <c r="AH74" s="84">
        <f>VLOOKUP($A74,[1]Data!$A$1:$AH$15000,26,0)</f>
        <v>94675</v>
      </c>
      <c r="AI74" s="84">
        <f>VLOOKUP($A74,[1]Data!$A$1:$AH$15000,27,0)</f>
        <v>6534</v>
      </c>
      <c r="AJ74" s="84">
        <f>VLOOKUP($A74,[1]Data!$A$1:$AH$15000,25,0)</f>
        <v>114095</v>
      </c>
      <c r="AK74" s="84">
        <f>VLOOKUP($A74,[1]Data!$A$1:$AH$15000,30,0)</f>
        <v>175478</v>
      </c>
      <c r="AL74" s="84">
        <f>VLOOKUP($A74,[1]Data!$A$1:$AH$15000,31,0)</f>
        <v>96936</v>
      </c>
      <c r="AM74" s="84">
        <f>VLOOKUP($A74,[1]Data!$A$1:$AH$15000,32,0)</f>
        <v>22701</v>
      </c>
      <c r="AN74" s="84">
        <f>VLOOKUP($A74,[1]Data!$A$1:$AH$15000,33,0)</f>
        <v>17922</v>
      </c>
      <c r="AO74" s="84">
        <f>VLOOKUP($A74,[1]Data!$A$1:$AH$15000,29,0)</f>
        <v>79144</v>
      </c>
      <c r="AR74" s="52">
        <f>VLOOKUP($A74,[4]Data!$A$1:$R$15000,2,0)</f>
        <v>804615</v>
      </c>
      <c r="AS74" s="52">
        <f>VLOOKUP($A74,[3]Data!$A$1:$K$15000,3,0)*$A$2</f>
        <v>2557100</v>
      </c>
      <c r="AU74" s="52">
        <f>VLOOKUP($A74,[4]Data!$A$1:$R$15000,13,0)-VLOOKUP($A74,[4]Data!$A$1:$R$15000,14,0)</f>
        <v>-115658</v>
      </c>
      <c r="AW74" s="52">
        <f>VLOOKUP($A74,[4]Data!$A$1:$R$15000,3,0)</f>
        <v>321339</v>
      </c>
      <c r="AX74" s="52">
        <f>VLOOKUP($A74,[3]Data!$A$1:$K$15000,10,0)*$A$2</f>
        <v>298500</v>
      </c>
      <c r="AY74" s="52">
        <f>VLOOKUP($A74,[4]Data!$A$1:$AH$15000,9,0)</f>
        <v>117568</v>
      </c>
      <c r="AZ74" s="52">
        <f>VLOOKUP($A74,[3]Data!$A$1:$K$15000,4,0)*$A$2</f>
        <v>1748800</v>
      </c>
      <c r="BA74" s="52">
        <f>VLOOKUP($A74,[4]Data!$A$1:$R$15000,5,0)</f>
        <v>257913</v>
      </c>
      <c r="BB74" s="52">
        <f>VLOOKUP($A74,[4]Data!$A$1:$R$15000,6,0)</f>
        <v>-456930</v>
      </c>
      <c r="BC74" s="52">
        <f>VLOOKUP($A74,[4]Data!$A$1:$R$15000,17,0)</f>
        <v>-197214</v>
      </c>
      <c r="BD74" s="52">
        <f>VLOOKUP($A74,[4]Data!$A$1:$R$15000,7,0)</f>
        <v>-290286</v>
      </c>
      <c r="BE74" s="84">
        <f>VLOOKUP($A74,[1]Data!$A$1:$AH$15000,28,0)</f>
        <v>38061</v>
      </c>
      <c r="BF74" s="18">
        <f>VLOOKUP($A74,[6]Data!$A$1:$P$15000,3,0)*$H$2</f>
        <v>124000</v>
      </c>
      <c r="BG74" s="18">
        <f>VLOOKUP($A74,[2]Data!$A$1:$AH$15000,34,0)</f>
        <v>612310</v>
      </c>
      <c r="BH74" s="18">
        <f>VLOOKUP($A74,[1]Data!$A$1:$BD$15000,54,0)</f>
        <v>3885</v>
      </c>
      <c r="BI74" s="18">
        <f>VLOOKUP($A74,[1]Data!$A$1:$BD$15000,55,0)</f>
        <v>7851</v>
      </c>
      <c r="BJ74" s="18">
        <f>VLOOKUP($A74,[1]Data!$A$1:$BD$15000,56,0)</f>
        <v>62807</v>
      </c>
    </row>
    <row r="75" spans="1:62">
      <c r="A75" s="17">
        <v>36536</v>
      </c>
      <c r="B75" s="52">
        <f>VLOOKUP($A75,[5]Data!$A$1:$L$15000,3,0)</f>
        <v>542000</v>
      </c>
      <c r="C75" s="52">
        <f>VLOOKUP($A75,[5]Data!$A$1:$L$15000,4,0)</f>
        <v>1121000</v>
      </c>
      <c r="D75" s="52">
        <f>VLOOKUP($A75,[5]Data!$A$1:$L$15000,7,0)</f>
        <v>724000</v>
      </c>
      <c r="E75" s="52">
        <f>VLOOKUP($A75,[5]Data!$A$1:$L$15000,6,0)</f>
        <v>90000</v>
      </c>
      <c r="F75" s="52">
        <f>VLOOKUP($A75,[5]Data!$A$1:$L$15000,5,0)</f>
        <v>139000</v>
      </c>
      <c r="G75" s="52">
        <f>VLOOKUP($A75,[5]Data!$A$1:$L$15000,8,0)</f>
        <v>247000</v>
      </c>
      <c r="H75" s="52">
        <f>VLOOKUP($A75,[6]Data!$A$1:$R$15000,9,0)*$H$2</f>
        <v>1743000</v>
      </c>
      <c r="I75" s="52">
        <f>VLOOKUP($A75,[6]Data!$A$1:$R$15000,12,0)*$H$2</f>
        <v>179000</v>
      </c>
      <c r="J75" s="52">
        <f>VLOOKUP($A75,[6]Data!$A$1:$R$15000,13,0)*$H$2</f>
        <v>346000</v>
      </c>
      <c r="K75" s="83">
        <f t="shared" si="5"/>
        <v>525000</v>
      </c>
      <c r="L75" s="52">
        <f>VLOOKUP($A75,[6]Data!$A$1:$R$15000,11,0)*$H$2</f>
        <v>95000</v>
      </c>
      <c r="M75" s="52">
        <f>VLOOKUP($A75,[6]Data!$A$1:$R$15000,10,0)*$H$2</f>
        <v>158000</v>
      </c>
      <c r="N75" s="52">
        <f>VLOOKUP($A75,[6]Data!$A$1:$R$15000,14,0)*$H$2</f>
        <v>36000</v>
      </c>
      <c r="O75" s="84"/>
      <c r="P75" s="84"/>
      <c r="Q75" s="84"/>
      <c r="R75" s="84"/>
      <c r="S75" s="84"/>
      <c r="T75" s="84"/>
      <c r="V75" s="52">
        <f>VLOOKUP($A75,[1]Data!$A$1:$AH$15000,6,0)</f>
        <v>2022046</v>
      </c>
      <c r="AA75" s="52">
        <f>VLOOKUP($A75,[1]Data!$A$1:$BF$15000,58,0)</f>
        <v>204696</v>
      </c>
      <c r="AB75" s="52">
        <f>VLOOKUP($A75,[1]Data!$A$1:$BF$15000,57,0)</f>
        <v>764664</v>
      </c>
      <c r="AH75" s="84">
        <f>VLOOKUP($A75,[1]Data!$A$1:$AH$15000,26,0)</f>
        <v>72774</v>
      </c>
      <c r="AI75" s="84">
        <f>VLOOKUP($A75,[1]Data!$A$1:$AH$15000,27,0)</f>
        <v>11202</v>
      </c>
      <c r="AJ75" s="84">
        <f>VLOOKUP($A75,[1]Data!$A$1:$AH$15000,25,0)</f>
        <v>142106</v>
      </c>
      <c r="AK75" s="84">
        <f>VLOOKUP($A75,[1]Data!$A$1:$AH$15000,30,0)</f>
        <v>177859</v>
      </c>
      <c r="AL75" s="84">
        <f>VLOOKUP($A75,[1]Data!$A$1:$AH$15000,31,0)</f>
        <v>105222</v>
      </c>
      <c r="AM75" s="84">
        <f>VLOOKUP($A75,[1]Data!$A$1:$AH$15000,32,0)</f>
        <v>22225</v>
      </c>
      <c r="AN75" s="84">
        <f>VLOOKUP($A75,[1]Data!$A$1:$AH$15000,33,0)</f>
        <v>20104</v>
      </c>
      <c r="AO75" s="84">
        <f>VLOOKUP($A75,[1]Data!$A$1:$AH$15000,29,0)</f>
        <v>78814</v>
      </c>
      <c r="AR75" s="52">
        <f>VLOOKUP($A75,[4]Data!$A$1:$R$15000,2,0)</f>
        <v>819714</v>
      </c>
      <c r="AS75" s="52">
        <f>VLOOKUP($A75,[3]Data!$A$1:$K$15000,3,0)*$A$2</f>
        <v>2555800</v>
      </c>
      <c r="AU75" s="52">
        <f>VLOOKUP($A75,[4]Data!$A$1:$R$15000,13,0)-VLOOKUP($A75,[4]Data!$A$1:$R$15000,14,0)</f>
        <v>-127638</v>
      </c>
      <c r="AW75" s="52">
        <f>VLOOKUP($A75,[4]Data!$A$1:$R$15000,3,0)</f>
        <v>330891</v>
      </c>
      <c r="AX75" s="52">
        <f>VLOOKUP($A75,[3]Data!$A$1:$K$15000,10,0)*$A$2</f>
        <v>296000</v>
      </c>
      <c r="AY75" s="52">
        <f>VLOOKUP($A75,[4]Data!$A$1:$AH$15000,9,0)</f>
        <v>121747</v>
      </c>
      <c r="AZ75" s="52">
        <f>VLOOKUP($A75,[3]Data!$A$1:$K$15000,4,0)*$A$2</f>
        <v>1740700</v>
      </c>
      <c r="BA75" s="52">
        <f>VLOOKUP($A75,[4]Data!$A$1:$R$15000,5,0)</f>
        <v>250236</v>
      </c>
      <c r="BB75" s="52">
        <f>VLOOKUP($A75,[4]Data!$A$1:$R$15000,6,0)</f>
        <v>-482538</v>
      </c>
      <c r="BC75" s="52">
        <f>VLOOKUP($A75,[4]Data!$A$1:$R$15000,17,0)</f>
        <v>-186069</v>
      </c>
      <c r="BD75" s="52">
        <f>VLOOKUP($A75,[4]Data!$A$1:$R$15000,7,0)</f>
        <v>-289356</v>
      </c>
      <c r="BE75" s="84">
        <f>VLOOKUP($A75,[1]Data!$A$1:$AH$15000,28,0)</f>
        <v>33833</v>
      </c>
      <c r="BF75" s="18">
        <f>VLOOKUP($A75,[6]Data!$A$1:$P$15000,3,0)*$H$2</f>
        <v>125000</v>
      </c>
      <c r="BG75" s="18">
        <f>VLOOKUP($A75,[2]Data!$A$1:$AH$15000,34,0)</f>
        <v>640084</v>
      </c>
      <c r="BH75" s="18">
        <f>VLOOKUP($A75,[1]Data!$A$1:$BD$15000,54,0)</f>
        <v>3925</v>
      </c>
      <c r="BI75" s="18">
        <f>VLOOKUP($A75,[1]Data!$A$1:$BD$15000,55,0)</f>
        <v>7851</v>
      </c>
      <c r="BJ75" s="18">
        <f>VLOOKUP($A75,[1]Data!$A$1:$BD$15000,56,0)</f>
        <v>62807</v>
      </c>
    </row>
    <row r="76" spans="1:62">
      <c r="A76" s="17">
        <v>36537</v>
      </c>
      <c r="B76" s="52">
        <f>VLOOKUP($A76,[5]Data!$A$1:$L$15000,3,0)</f>
        <v>539000</v>
      </c>
      <c r="C76" s="52">
        <f>VLOOKUP($A76,[5]Data!$A$1:$L$15000,4,0)</f>
        <v>1008000</v>
      </c>
      <c r="D76" s="52">
        <f>VLOOKUP($A76,[5]Data!$A$1:$L$15000,7,0)</f>
        <v>723000</v>
      </c>
      <c r="E76" s="52">
        <f>VLOOKUP($A76,[5]Data!$A$1:$L$15000,6,0)</f>
        <v>62000</v>
      </c>
      <c r="F76" s="52">
        <f>VLOOKUP($A76,[5]Data!$A$1:$L$15000,5,0)</f>
        <v>171000</v>
      </c>
      <c r="G76" s="52">
        <f>VLOOKUP($A76,[5]Data!$A$1:$L$15000,8,0)</f>
        <v>241000</v>
      </c>
      <c r="H76" s="52">
        <f>VLOOKUP($A76,[6]Data!$A$1:$R$15000,9,0)*$H$2</f>
        <v>1735000</v>
      </c>
      <c r="I76" s="52">
        <f>VLOOKUP($A76,[6]Data!$A$1:$R$15000,12,0)*$H$2</f>
        <v>148000</v>
      </c>
      <c r="J76" s="52">
        <f>VLOOKUP($A76,[6]Data!$A$1:$R$15000,13,0)*$H$2</f>
        <v>338000</v>
      </c>
      <c r="K76" s="83">
        <f t="shared" si="5"/>
        <v>486000</v>
      </c>
      <c r="L76" s="52">
        <f>VLOOKUP($A76,[6]Data!$A$1:$R$15000,11,0)*$H$2</f>
        <v>97000</v>
      </c>
      <c r="M76" s="52">
        <f>VLOOKUP($A76,[6]Data!$A$1:$R$15000,10,0)*$H$2</f>
        <v>160000</v>
      </c>
      <c r="N76" s="52">
        <f>VLOOKUP($A76,[6]Data!$A$1:$R$15000,14,0)*$H$2</f>
        <v>36000</v>
      </c>
      <c r="O76" s="84"/>
      <c r="P76" s="84"/>
      <c r="Q76" s="84"/>
      <c r="R76" s="84"/>
      <c r="S76" s="84"/>
      <c r="T76" s="84"/>
      <c r="V76" s="52">
        <f>VLOOKUP($A76,[1]Data!$A$1:$AH$15000,6,0)</f>
        <v>2013268</v>
      </c>
      <c r="AA76" s="52">
        <f>VLOOKUP($A76,[1]Data!$A$1:$BF$15000,58,0)</f>
        <v>213466</v>
      </c>
      <c r="AB76" s="52">
        <f>VLOOKUP($A76,[1]Data!$A$1:$BF$15000,57,0)</f>
        <v>741769</v>
      </c>
      <c r="AH76" s="84">
        <f>VLOOKUP($A76,[1]Data!$A$1:$AH$15000,26,0)</f>
        <v>68094</v>
      </c>
      <c r="AI76" s="84">
        <f>VLOOKUP($A76,[1]Data!$A$1:$AH$15000,27,0)</f>
        <v>6480</v>
      </c>
      <c r="AJ76" s="84">
        <f>VLOOKUP($A76,[1]Data!$A$1:$AH$15000,25,0)</f>
        <v>147688</v>
      </c>
      <c r="AK76" s="84">
        <f>VLOOKUP($A76,[1]Data!$A$1:$AH$15000,30,0)</f>
        <v>175146</v>
      </c>
      <c r="AL76" s="84">
        <f>VLOOKUP($A76,[1]Data!$A$1:$AH$15000,31,0)</f>
        <v>85322</v>
      </c>
      <c r="AM76" s="84">
        <f>VLOOKUP($A76,[1]Data!$A$1:$AH$15000,32,0)</f>
        <v>21339</v>
      </c>
      <c r="AN76" s="84">
        <f>VLOOKUP($A76,[1]Data!$A$1:$AH$15000,33,0)</f>
        <v>17463</v>
      </c>
      <c r="AO76" s="84">
        <f>VLOOKUP($A76,[1]Data!$A$1:$AH$15000,29,0)</f>
        <v>78073</v>
      </c>
      <c r="AR76" s="52">
        <f>VLOOKUP($A76,[4]Data!$A$1:$R$15000,2,0)</f>
        <v>751732</v>
      </c>
      <c r="AS76" s="52">
        <f>VLOOKUP($A76,[3]Data!$A$1:$K$15000,3,0)*$A$2</f>
        <v>2547800</v>
      </c>
      <c r="AU76" s="52">
        <f>VLOOKUP($A76,[4]Data!$A$1:$R$15000,13,0)-VLOOKUP($A76,[4]Data!$A$1:$R$15000,14,0)</f>
        <v>-339293</v>
      </c>
      <c r="AW76" s="52">
        <f>VLOOKUP($A76,[4]Data!$A$1:$R$15000,3,0)</f>
        <v>343368</v>
      </c>
      <c r="AX76" s="52">
        <f>VLOOKUP($A76,[3]Data!$A$1:$K$15000,10,0)*$A$2</f>
        <v>306800</v>
      </c>
      <c r="AY76" s="52">
        <f>VLOOKUP($A76,[4]Data!$A$1:$AH$15000,9,0)</f>
        <v>111158</v>
      </c>
      <c r="AZ76" s="52">
        <f>VLOOKUP($A76,[3]Data!$A$1:$K$15000,4,0)*$A$2</f>
        <v>1720600</v>
      </c>
      <c r="BA76" s="52">
        <f>VLOOKUP($A76,[4]Data!$A$1:$R$15000,5,0)</f>
        <v>14526</v>
      </c>
      <c r="BB76" s="52">
        <f>VLOOKUP($A76,[4]Data!$A$1:$R$15000,6,0)</f>
        <v>-504408</v>
      </c>
      <c r="BC76" s="52">
        <f>VLOOKUP($A76,[4]Data!$A$1:$R$15000,17,0)</f>
        <v>-187850</v>
      </c>
      <c r="BD76" s="52">
        <f>VLOOKUP($A76,[4]Data!$A$1:$R$15000,7,0)</f>
        <v>-343203</v>
      </c>
      <c r="BE76" s="84">
        <f>VLOOKUP($A76,[1]Data!$A$1:$AH$15000,28,0)</f>
        <v>41528</v>
      </c>
      <c r="BF76" s="18">
        <f>VLOOKUP($A76,[6]Data!$A$1:$P$15000,3,0)*$H$2</f>
        <v>98000</v>
      </c>
      <c r="BG76" s="18">
        <f>VLOOKUP($A76,[2]Data!$A$1:$AH$15000,34,0)</f>
        <v>591014</v>
      </c>
      <c r="BH76" s="18">
        <f>VLOOKUP($A76,[1]Data!$A$1:$BD$15000,54,0)</f>
        <v>9528</v>
      </c>
      <c r="BI76" s="18">
        <f>VLOOKUP($A76,[1]Data!$A$1:$BD$15000,55,0)</f>
        <v>7851</v>
      </c>
      <c r="BJ76" s="18">
        <f>VLOOKUP($A76,[1]Data!$A$1:$BD$15000,56,0)</f>
        <v>58347</v>
      </c>
    </row>
    <row r="77" spans="1:62">
      <c r="A77" s="17">
        <v>36538</v>
      </c>
      <c r="B77" s="52">
        <f>VLOOKUP($A77,[5]Data!$A$1:$L$15000,3,0)</f>
        <v>541000</v>
      </c>
      <c r="C77" s="52">
        <f>VLOOKUP($A77,[5]Data!$A$1:$L$15000,4,0)</f>
        <v>993000</v>
      </c>
      <c r="D77" s="52">
        <f>VLOOKUP($A77,[5]Data!$A$1:$L$15000,7,0)</f>
        <v>718000</v>
      </c>
      <c r="E77" s="52">
        <f>VLOOKUP($A77,[5]Data!$A$1:$L$15000,6,0)</f>
        <v>74000</v>
      </c>
      <c r="F77" s="52">
        <f>VLOOKUP($A77,[5]Data!$A$1:$L$15000,5,0)</f>
        <v>152000</v>
      </c>
      <c r="G77" s="52">
        <f>VLOOKUP($A77,[5]Data!$A$1:$L$15000,8,0)</f>
        <v>259000</v>
      </c>
      <c r="H77" s="52">
        <f>VLOOKUP($A77,[6]Data!$A$1:$R$15000,9,0)*$H$2</f>
        <v>1734000</v>
      </c>
      <c r="I77" s="52">
        <f>VLOOKUP($A77,[6]Data!$A$1:$R$15000,12,0)*$H$2</f>
        <v>202000</v>
      </c>
      <c r="J77" s="52">
        <f>VLOOKUP($A77,[6]Data!$A$1:$R$15000,13,0)*$H$2</f>
        <v>336000</v>
      </c>
      <c r="K77" s="83">
        <f t="shared" si="5"/>
        <v>538000</v>
      </c>
      <c r="L77" s="52">
        <f>VLOOKUP($A77,[6]Data!$A$1:$R$15000,11,0)*$H$2</f>
        <v>107000</v>
      </c>
      <c r="M77" s="52">
        <f>VLOOKUP($A77,[6]Data!$A$1:$R$15000,10,0)*$H$2</f>
        <v>154000</v>
      </c>
      <c r="N77" s="52">
        <f>VLOOKUP($A77,[6]Data!$A$1:$R$15000,14,0)*$H$2</f>
        <v>26000</v>
      </c>
      <c r="O77" s="84"/>
      <c r="P77" s="84"/>
      <c r="Q77" s="84"/>
      <c r="R77" s="84"/>
      <c r="S77" s="84"/>
      <c r="T77" s="84"/>
      <c r="V77" s="52">
        <f>VLOOKUP($A77,[1]Data!$A$1:$AH$15000,6,0)</f>
        <v>1991221</v>
      </c>
      <c r="AA77" s="52">
        <f>VLOOKUP($A77,[1]Data!$A$1:$BF$15000,58,0)</f>
        <v>193781</v>
      </c>
      <c r="AB77" s="52">
        <f>VLOOKUP($A77,[1]Data!$A$1:$BF$15000,57,0)</f>
        <v>656130</v>
      </c>
      <c r="AH77" s="84">
        <f>VLOOKUP($A77,[1]Data!$A$1:$AH$15000,26,0)</f>
        <v>62719</v>
      </c>
      <c r="AI77" s="84">
        <f>VLOOKUP($A77,[1]Data!$A$1:$AH$15000,27,0)</f>
        <v>8957</v>
      </c>
      <c r="AJ77" s="84">
        <f>VLOOKUP($A77,[1]Data!$A$1:$AH$15000,25,0)</f>
        <v>129486</v>
      </c>
      <c r="AK77" s="84">
        <f>VLOOKUP($A77,[1]Data!$A$1:$AH$15000,30,0)</f>
        <v>122407</v>
      </c>
      <c r="AL77" s="84">
        <f>VLOOKUP($A77,[1]Data!$A$1:$AH$15000,31,0)</f>
        <v>65173</v>
      </c>
      <c r="AM77" s="84">
        <f>VLOOKUP($A77,[1]Data!$A$1:$AH$15000,32,0)</f>
        <v>20228</v>
      </c>
      <c r="AN77" s="84">
        <f>VLOOKUP($A77,[1]Data!$A$1:$AH$15000,33,0)</f>
        <v>16454</v>
      </c>
      <c r="AO77" s="84">
        <f>VLOOKUP($A77,[1]Data!$A$1:$AH$15000,29,0)</f>
        <v>76002</v>
      </c>
      <c r="AR77" s="52">
        <f>VLOOKUP($A77,[4]Data!$A$1:$R$15000,2,0)</f>
        <v>709544</v>
      </c>
      <c r="AS77" s="52">
        <f>VLOOKUP($A77,[3]Data!$A$1:$K$15000,3,0)*$A$2</f>
        <v>2557400</v>
      </c>
      <c r="AU77" s="52">
        <f>VLOOKUP($A77,[4]Data!$A$1:$R$15000,13,0)-VLOOKUP($A77,[4]Data!$A$1:$R$15000,14,0)</f>
        <v>-127914</v>
      </c>
      <c r="AW77" s="52">
        <f>VLOOKUP($A77,[4]Data!$A$1:$R$15000,3,0)</f>
        <v>358095</v>
      </c>
      <c r="AX77" s="52">
        <f>VLOOKUP($A77,[3]Data!$A$1:$K$15000,10,0)*$A$2</f>
        <v>330900</v>
      </c>
      <c r="AY77" s="52">
        <f>VLOOKUP($A77,[4]Data!$A$1:$AH$15000,9,0)</f>
        <v>95352</v>
      </c>
      <c r="AZ77" s="52">
        <f>VLOOKUP($A77,[3]Data!$A$1:$K$15000,4,0)*$A$2</f>
        <v>1723300</v>
      </c>
      <c r="BA77" s="52">
        <f>VLOOKUP($A77,[4]Data!$A$1:$R$15000,5,0)</f>
        <v>180066</v>
      </c>
      <c r="BB77" s="52">
        <f>VLOOKUP($A77,[4]Data!$A$1:$R$15000,6,0)</f>
        <v>-488097</v>
      </c>
      <c r="BC77" s="52">
        <f>VLOOKUP($A77,[4]Data!$A$1:$R$15000,17,0)</f>
        <v>-187447</v>
      </c>
      <c r="BD77" s="52">
        <f>VLOOKUP($A77,[4]Data!$A$1:$R$15000,7,0)</f>
        <v>-381750</v>
      </c>
      <c r="BE77" s="84">
        <f>VLOOKUP($A77,[1]Data!$A$1:$AH$15000,28,0)</f>
        <v>39733</v>
      </c>
      <c r="BF77" s="18">
        <f>VLOOKUP($A77,[6]Data!$A$1:$P$15000,3,0)*$H$2</f>
        <v>100000</v>
      </c>
      <c r="BG77" s="18">
        <f>VLOOKUP($A77,[2]Data!$A$1:$AH$15000,34,0)</f>
        <v>570884</v>
      </c>
      <c r="BH77" s="18">
        <f>VLOOKUP($A77,[1]Data!$A$1:$BD$15000,54,0)</f>
        <v>6869</v>
      </c>
      <c r="BI77" s="18">
        <f>VLOOKUP($A77,[1]Data!$A$1:$BD$15000,55,0)</f>
        <v>6869</v>
      </c>
      <c r="BJ77" s="18">
        <f>VLOOKUP($A77,[1]Data!$A$1:$BD$15000,56,0)</f>
        <v>62807</v>
      </c>
    </row>
    <row r="78" spans="1:62">
      <c r="A78" s="17">
        <v>36539</v>
      </c>
      <c r="B78" s="52">
        <f>VLOOKUP($A78,[5]Data!$A$1:$L$15000,3,0)</f>
        <v>541000</v>
      </c>
      <c r="C78" s="52">
        <f>VLOOKUP($A78,[5]Data!$A$1:$L$15000,4,0)</f>
        <v>978000</v>
      </c>
      <c r="D78" s="52">
        <f>VLOOKUP($A78,[5]Data!$A$1:$L$15000,7,0)</f>
        <v>767000</v>
      </c>
      <c r="E78" s="52">
        <f>VLOOKUP($A78,[5]Data!$A$1:$L$15000,6,0)</f>
        <v>64000</v>
      </c>
      <c r="F78" s="52">
        <f>VLOOKUP($A78,[5]Data!$A$1:$L$15000,5,0)</f>
        <v>239000</v>
      </c>
      <c r="G78" s="52">
        <f>VLOOKUP($A78,[5]Data!$A$1:$L$15000,8,0)</f>
        <v>266000</v>
      </c>
      <c r="H78" s="52">
        <f>VLOOKUP($A78,[6]Data!$A$1:$R$15000,9,0)*$H$2</f>
        <v>1666000</v>
      </c>
      <c r="I78" s="52">
        <f>VLOOKUP($A78,[6]Data!$A$1:$R$15000,12,0)*$H$2</f>
        <v>131000</v>
      </c>
      <c r="J78" s="52">
        <f>VLOOKUP($A78,[6]Data!$A$1:$R$15000,13,0)*$H$2</f>
        <v>341000</v>
      </c>
      <c r="K78" s="83">
        <f t="shared" ref="K78:K83" si="6">SUM(I78:J78)</f>
        <v>472000</v>
      </c>
      <c r="L78" s="52">
        <f>VLOOKUP($A78,[6]Data!$A$1:$R$15000,11,0)*$H$2</f>
        <v>100000</v>
      </c>
      <c r="M78" s="52">
        <f>VLOOKUP($A78,[6]Data!$A$1:$R$15000,10,0)*$H$2</f>
        <v>149000</v>
      </c>
      <c r="N78" s="52">
        <f>VLOOKUP($A78,[6]Data!$A$1:$R$15000,14,0)*$H$2</f>
        <v>32000</v>
      </c>
      <c r="O78" s="84"/>
      <c r="P78" s="84"/>
      <c r="Q78" s="84"/>
      <c r="R78" s="84"/>
      <c r="S78" s="84"/>
      <c r="T78" s="84"/>
      <c r="V78" s="52">
        <f>VLOOKUP($A78,[1]Data!$A$1:$AH$15000,6,0)</f>
        <v>1974167</v>
      </c>
      <c r="AA78" s="52">
        <f>VLOOKUP($A78,[1]Data!$A$1:$BF$15000,58,0)</f>
        <v>170113</v>
      </c>
      <c r="AB78" s="52">
        <f>VLOOKUP($A78,[1]Data!$A$1:$BF$15000,57,0)</f>
        <v>587049</v>
      </c>
      <c r="AH78" s="84">
        <f>VLOOKUP($A78,[1]Data!$A$1:$AH$15000,26,0)</f>
        <v>30494</v>
      </c>
      <c r="AI78" s="84">
        <f>VLOOKUP($A78,[1]Data!$A$1:$AH$15000,27,0)</f>
        <v>6491</v>
      </c>
      <c r="AJ78" s="84">
        <f>VLOOKUP($A78,[1]Data!$A$1:$AH$15000,25,0)</f>
        <v>105114</v>
      </c>
      <c r="AK78" s="84">
        <f>VLOOKUP($A78,[1]Data!$A$1:$AH$15000,30,0)</f>
        <v>122636</v>
      </c>
      <c r="AL78" s="84">
        <f>VLOOKUP($A78,[1]Data!$A$1:$AH$15000,31,0)</f>
        <v>61817</v>
      </c>
      <c r="AM78" s="84">
        <f>VLOOKUP($A78,[1]Data!$A$1:$AH$15000,32,0)</f>
        <v>17804</v>
      </c>
      <c r="AN78" s="84">
        <f>VLOOKUP($A78,[1]Data!$A$1:$AH$15000,33,0)</f>
        <v>16122</v>
      </c>
      <c r="AO78" s="84">
        <f>VLOOKUP($A78,[1]Data!$A$1:$AH$15000,29,0)</f>
        <v>60590</v>
      </c>
      <c r="AR78" s="52">
        <f>VLOOKUP($A78,[4]Data!$A$1:$R$15000,2,0)</f>
        <v>689064</v>
      </c>
      <c r="AS78" s="52">
        <f>VLOOKUP($A78,[3]Data!$A$1:$K$15000,3,0)*$A$2</f>
        <v>2539800</v>
      </c>
      <c r="AU78" s="52">
        <f>VLOOKUP($A78,[4]Data!$A$1:$R$15000,13,0)-VLOOKUP($A78,[4]Data!$A$1:$R$15000,14,0)</f>
        <v>-127725</v>
      </c>
      <c r="AW78" s="52">
        <f>VLOOKUP($A78,[4]Data!$A$1:$R$15000,3,0)</f>
        <v>369213</v>
      </c>
      <c r="AX78" s="52">
        <f>VLOOKUP($A78,[3]Data!$A$1:$K$15000,10,0)*$A$2</f>
        <v>359500</v>
      </c>
      <c r="AY78" s="52">
        <f>VLOOKUP($A78,[4]Data!$A$1:$AH$15000,9,0)</f>
        <v>88617</v>
      </c>
      <c r="AZ78" s="52">
        <f>VLOOKUP($A78,[3]Data!$A$1:$K$15000,4,0)*$A$2</f>
        <v>1677800</v>
      </c>
      <c r="BA78" s="52">
        <f>VLOOKUP($A78,[4]Data!$A$1:$R$15000,5,0)</f>
        <v>165950</v>
      </c>
      <c r="BB78" s="52">
        <f>VLOOKUP($A78,[4]Data!$A$1:$R$15000,6,0)</f>
        <v>-501424</v>
      </c>
      <c r="BC78" s="52">
        <f>VLOOKUP($A78,[4]Data!$A$1:$R$15000,17,0)</f>
        <v>-222382</v>
      </c>
      <c r="BD78" s="52">
        <f>VLOOKUP($A78,[4]Data!$A$1:$R$15000,7,0)</f>
        <v>-401870</v>
      </c>
      <c r="BE78" s="84">
        <f>VLOOKUP($A78,[1]Data!$A$1:$AH$15000,28,0)</f>
        <v>29634</v>
      </c>
      <c r="BF78" s="18">
        <f>VLOOKUP($A78,[6]Data!$A$1:$P$15000,3,0)*$H$2</f>
        <v>95000</v>
      </c>
      <c r="BG78" s="18">
        <f>VLOOKUP($A78,[2]Data!$A$1:$AH$15000,34,0)</f>
        <v>603035</v>
      </c>
      <c r="BH78" s="18">
        <f>VLOOKUP($A78,[1]Data!$A$1:$BD$15000,54,0)</f>
        <v>15492</v>
      </c>
      <c r="BI78" s="18">
        <f>VLOOKUP($A78,[1]Data!$A$1:$BD$15000,55,0)</f>
        <v>6869</v>
      </c>
      <c r="BJ78" s="18">
        <f>VLOOKUP($A78,[1]Data!$A$1:$BD$15000,56,0)</f>
        <v>62807</v>
      </c>
    </row>
    <row r="79" spans="1:62">
      <c r="A79" s="17">
        <v>36540</v>
      </c>
      <c r="B79" s="52">
        <f>VLOOKUP($A79,[5]Data!$A$1:$L$15000,3,0)</f>
        <v>537000</v>
      </c>
      <c r="C79" s="52">
        <f>VLOOKUP($A79,[5]Data!$A$1:$L$15000,4,0)</f>
        <v>951000</v>
      </c>
      <c r="D79" s="52">
        <f>VLOOKUP($A79,[5]Data!$A$1:$L$15000,7,0)</f>
        <v>724000</v>
      </c>
      <c r="E79" s="52">
        <f>VLOOKUP($A79,[5]Data!$A$1:$L$15000,6,0)</f>
        <v>58000</v>
      </c>
      <c r="F79" s="52">
        <f>VLOOKUP($A79,[5]Data!$A$1:$L$15000,5,0)</f>
        <v>214000</v>
      </c>
      <c r="G79" s="52">
        <f>VLOOKUP($A79,[5]Data!$A$1:$L$15000,8,0)</f>
        <v>268000</v>
      </c>
      <c r="H79" s="52">
        <f>VLOOKUP($A79,[6]Data!$A$1:$R$15000,9,0)*$H$2</f>
        <v>1643000</v>
      </c>
      <c r="I79" s="52">
        <f>VLOOKUP($A79,[6]Data!$A$1:$R$15000,12,0)*$H$2</f>
        <v>185000</v>
      </c>
      <c r="J79" s="52">
        <f>VLOOKUP($A79,[6]Data!$A$1:$R$15000,13,0)*$H$2</f>
        <v>339000</v>
      </c>
      <c r="K79" s="83">
        <f t="shared" si="6"/>
        <v>524000</v>
      </c>
      <c r="L79" s="52">
        <f>VLOOKUP($A79,[6]Data!$A$1:$R$15000,11,0)*$H$2</f>
        <v>96000</v>
      </c>
      <c r="M79" s="52">
        <f>VLOOKUP($A79,[6]Data!$A$1:$R$15000,10,0)*$H$2</f>
        <v>145000</v>
      </c>
      <c r="N79" s="52">
        <f>VLOOKUP($A79,[6]Data!$A$1:$R$15000,14,0)*$H$2</f>
        <v>26000</v>
      </c>
      <c r="O79" s="84"/>
      <c r="P79" s="84"/>
      <c r="Q79" s="84"/>
      <c r="R79" s="84"/>
      <c r="S79" s="84"/>
      <c r="T79" s="84"/>
      <c r="V79" s="52">
        <f>VLOOKUP($A79,[1]Data!$A$1:$AH$15000,6,0)</f>
        <v>2009684</v>
      </c>
      <c r="AA79" s="52">
        <f>VLOOKUP($A79,[1]Data!$A$1:$BF$15000,58,0)</f>
        <v>151082</v>
      </c>
      <c r="AB79" s="52">
        <f>VLOOKUP($A79,[1]Data!$A$1:$BF$15000,57,0)</f>
        <v>521754</v>
      </c>
      <c r="AH79" s="84">
        <f>VLOOKUP($A79,[1]Data!$A$1:$AH$15000,26,0)</f>
        <v>16596</v>
      </c>
      <c r="AI79" s="84">
        <f>VLOOKUP($A79,[1]Data!$A$1:$AH$15000,27,0)</f>
        <v>6400</v>
      </c>
      <c r="AJ79" s="84">
        <f>VLOOKUP($A79,[1]Data!$A$1:$AH$15000,25,0)</f>
        <v>94247</v>
      </c>
      <c r="AK79" s="84">
        <f>VLOOKUP($A79,[1]Data!$A$1:$AH$15000,30,0)</f>
        <v>105141</v>
      </c>
      <c r="AL79" s="84">
        <f>VLOOKUP($A79,[1]Data!$A$1:$AH$15000,31,0)</f>
        <v>61529</v>
      </c>
      <c r="AM79" s="84">
        <f>VLOOKUP($A79,[1]Data!$A$1:$AH$15000,32,0)</f>
        <v>17802</v>
      </c>
      <c r="AN79" s="84">
        <f>VLOOKUP($A79,[1]Data!$A$1:$AH$15000,33,0)</f>
        <v>15952</v>
      </c>
      <c r="AO79" s="84">
        <f>VLOOKUP($A79,[1]Data!$A$1:$AH$15000,29,0)</f>
        <v>23321</v>
      </c>
      <c r="AR79" s="52">
        <f>VLOOKUP($A79,[4]Data!$A$1:$R$15000,2,0)</f>
        <v>814749</v>
      </c>
      <c r="AS79" s="52">
        <f>VLOOKUP($A79,[3]Data!$A$1:$K$15000,3,0)*$A$2</f>
        <v>2500300</v>
      </c>
      <c r="AU79" s="52">
        <f>VLOOKUP($A79,[4]Data!$A$1:$R$15000,13,0)-VLOOKUP($A79,[4]Data!$A$1:$R$15000,14,0)</f>
        <v>-176131</v>
      </c>
      <c r="AW79" s="52">
        <f>VLOOKUP($A79,[4]Data!$A$1:$R$15000,3,0)</f>
        <v>374401</v>
      </c>
      <c r="AX79" s="52">
        <f>VLOOKUP($A79,[3]Data!$A$1:$K$15000,10,0)*$A$2</f>
        <v>358100</v>
      </c>
      <c r="AY79" s="52">
        <f>VLOOKUP($A79,[4]Data!$A$1:$AH$15000,9,0)</f>
        <v>71409</v>
      </c>
      <c r="AZ79" s="52">
        <f>VLOOKUP($A79,[3]Data!$A$1:$K$15000,4,0)*$A$2</f>
        <v>1655200</v>
      </c>
      <c r="BA79" s="52">
        <f>VLOOKUP($A79,[4]Data!$A$1:$R$15000,5,0)</f>
        <v>144842</v>
      </c>
      <c r="BB79" s="52">
        <f>VLOOKUP($A79,[4]Data!$A$1:$R$15000,6,0)</f>
        <v>-486419</v>
      </c>
      <c r="BC79" s="52">
        <f>VLOOKUP($A79,[4]Data!$A$1:$R$15000,17,0)</f>
        <v>-209854</v>
      </c>
      <c r="BD79" s="52">
        <f>VLOOKUP($A79,[4]Data!$A$1:$R$15000,7,0)</f>
        <v>-379164</v>
      </c>
      <c r="BE79" s="84">
        <f>VLOOKUP($A79,[1]Data!$A$1:$AH$15000,28,0)</f>
        <v>33833</v>
      </c>
      <c r="BF79" s="18">
        <f>VLOOKUP($A79,[6]Data!$A$1:$P$15000,3,0)*$H$2</f>
        <v>84000</v>
      </c>
      <c r="BG79" s="18">
        <f>VLOOKUP($A79,[2]Data!$A$1:$AH$15000,34,0)</f>
        <v>635528</v>
      </c>
      <c r="BH79" s="18">
        <f>VLOOKUP($A79,[1]Data!$A$1:$BD$15000,54,0)</f>
        <v>11285</v>
      </c>
      <c r="BI79" s="18">
        <f>VLOOKUP($A79,[1]Data!$A$1:$BD$15000,55,0)</f>
        <v>6869</v>
      </c>
      <c r="BJ79" s="18">
        <f>VLOOKUP($A79,[1]Data!$A$1:$BD$15000,56,0)</f>
        <v>52993</v>
      </c>
    </row>
    <row r="80" spans="1:62">
      <c r="A80" s="17">
        <v>36541</v>
      </c>
      <c r="B80" s="52">
        <f>VLOOKUP($A80,[5]Data!$A$1:$L$15000,3,0)</f>
        <v>543000</v>
      </c>
      <c r="C80" s="52">
        <f>VLOOKUP($A80,[5]Data!$A$1:$L$15000,4,0)</f>
        <v>934000</v>
      </c>
      <c r="D80" s="52">
        <f>VLOOKUP($A80,[5]Data!$A$1:$L$15000,7,0)</f>
        <v>733000</v>
      </c>
      <c r="E80" s="52">
        <f>VLOOKUP($A80,[5]Data!$A$1:$L$15000,6,0)</f>
        <v>57000</v>
      </c>
      <c r="F80" s="52">
        <f>VLOOKUP($A80,[5]Data!$A$1:$L$15000,5,0)</f>
        <v>229000</v>
      </c>
      <c r="G80" s="52">
        <f>VLOOKUP($A80,[5]Data!$A$1:$L$15000,8,0)</f>
        <v>265000</v>
      </c>
      <c r="H80" s="52">
        <f>VLOOKUP($A80,[6]Data!$A$1:$R$15000,9,0)*$H$2</f>
        <v>1643000</v>
      </c>
      <c r="I80" s="52">
        <f>VLOOKUP($A80,[6]Data!$A$1:$R$15000,12,0)*$H$2</f>
        <v>179000</v>
      </c>
      <c r="J80" s="52">
        <f>VLOOKUP($A80,[6]Data!$A$1:$R$15000,13,0)*$H$2</f>
        <v>368000</v>
      </c>
      <c r="K80" s="83">
        <f t="shared" si="6"/>
        <v>547000</v>
      </c>
      <c r="L80" s="52">
        <f>VLOOKUP($A80,[6]Data!$A$1:$R$15000,11,0)*$H$2</f>
        <v>97000</v>
      </c>
      <c r="M80" s="52">
        <f>VLOOKUP($A80,[6]Data!$A$1:$R$15000,10,0)*$H$2</f>
        <v>145000</v>
      </c>
      <c r="N80" s="52">
        <f>VLOOKUP($A80,[6]Data!$A$1:$R$15000,14,0)*$H$2</f>
        <v>26000</v>
      </c>
      <c r="O80" s="84"/>
      <c r="P80" s="84"/>
      <c r="Q80" s="84"/>
      <c r="R80" s="84"/>
      <c r="S80" s="84"/>
      <c r="T80" s="84"/>
      <c r="V80" s="52">
        <f>VLOOKUP($A80,[1]Data!$A$1:$AH$15000,6,0)</f>
        <v>2006781</v>
      </c>
      <c r="AA80" s="52">
        <f>VLOOKUP($A80,[1]Data!$A$1:$BF$15000,58,0)</f>
        <v>149162</v>
      </c>
      <c r="AB80" s="52">
        <f>VLOOKUP($A80,[1]Data!$A$1:$BF$15000,57,0)</f>
        <v>512286</v>
      </c>
      <c r="AH80" s="84">
        <f>VLOOKUP($A80,[1]Data!$A$1:$AH$15000,26,0)</f>
        <v>16308</v>
      </c>
      <c r="AI80" s="84">
        <f>VLOOKUP($A80,[1]Data!$A$1:$AH$15000,27,0)</f>
        <v>6146</v>
      </c>
      <c r="AJ80" s="84">
        <f>VLOOKUP($A80,[1]Data!$A$1:$AH$15000,25,0)</f>
        <v>93308</v>
      </c>
      <c r="AK80" s="84">
        <f>VLOOKUP($A80,[1]Data!$A$1:$AH$15000,30,0)</f>
        <v>106749</v>
      </c>
      <c r="AL80" s="84">
        <f>VLOOKUP($A80,[1]Data!$A$1:$AH$15000,31,0)</f>
        <v>64144</v>
      </c>
      <c r="AM80" s="84">
        <f>VLOOKUP($A80,[1]Data!$A$1:$AH$15000,32,0)</f>
        <v>17803</v>
      </c>
      <c r="AN80" s="84">
        <f>VLOOKUP($A80,[1]Data!$A$1:$AH$15000,33,0)</f>
        <v>16133</v>
      </c>
      <c r="AO80" s="84">
        <f>VLOOKUP($A80,[1]Data!$A$1:$AH$15000,29,0)</f>
        <v>13992</v>
      </c>
      <c r="AR80" s="52">
        <f>VLOOKUP($A80,[4]Data!$A$1:$R$15000,2,0)</f>
        <v>803527</v>
      </c>
      <c r="AS80" s="52">
        <f>VLOOKUP($A80,[3]Data!$A$1:$K$15000,3,0)*$A$2</f>
        <v>2528400</v>
      </c>
      <c r="AU80" s="52">
        <f>VLOOKUP($A80,[4]Data!$A$1:$R$15000,13,0)-VLOOKUP($A80,[4]Data!$A$1:$R$15000,14,0)</f>
        <v>-136128</v>
      </c>
      <c r="AW80" s="52">
        <f>VLOOKUP($A80,[4]Data!$A$1:$R$15000,3,0)</f>
        <v>371257</v>
      </c>
      <c r="AX80" s="52">
        <f>VLOOKUP($A80,[3]Data!$A$1:$K$15000,10,0)*$A$2</f>
        <v>354800</v>
      </c>
      <c r="AY80" s="52">
        <f>VLOOKUP($A80,[4]Data!$A$1:$AH$15000,9,0)</f>
        <v>74795</v>
      </c>
      <c r="AZ80" s="52">
        <f>VLOOKUP($A80,[3]Data!$A$1:$K$15000,4,0)*$A$2</f>
        <v>1654300</v>
      </c>
      <c r="BA80" s="52">
        <f>VLOOKUP($A80,[4]Data!$A$1:$R$15000,5,0)</f>
        <v>158557</v>
      </c>
      <c r="BB80" s="52">
        <f>VLOOKUP($A80,[4]Data!$A$1:$R$15000,6,0)</f>
        <v>-494889</v>
      </c>
      <c r="BC80" s="52">
        <f>VLOOKUP($A80,[4]Data!$A$1:$R$15000,17,0)</f>
        <v>-218059</v>
      </c>
      <c r="BD80" s="52">
        <f>VLOOKUP($A80,[4]Data!$A$1:$R$15000,7,0)</f>
        <v>-399770</v>
      </c>
      <c r="BE80" s="84">
        <f>VLOOKUP($A80,[1]Data!$A$1:$AH$15000,28,0)</f>
        <v>33833</v>
      </c>
      <c r="BF80" s="18">
        <f>VLOOKUP($A80,[6]Data!$A$1:$P$15000,3,0)*$H$2</f>
        <v>84000</v>
      </c>
      <c r="BG80" s="18">
        <f>VLOOKUP($A80,[2]Data!$A$1:$AH$15000,34,0)</f>
        <v>631692</v>
      </c>
      <c r="BH80" s="18">
        <f>VLOOKUP($A80,[1]Data!$A$1:$BD$15000,54,0)</f>
        <v>11117</v>
      </c>
      <c r="BI80" s="18">
        <f>VLOOKUP($A80,[1]Data!$A$1:$BD$15000,55,0)</f>
        <v>6869</v>
      </c>
      <c r="BJ80" s="18">
        <f>VLOOKUP($A80,[1]Data!$A$1:$BD$15000,56,0)</f>
        <v>52993</v>
      </c>
    </row>
    <row r="81" spans="1:62">
      <c r="A81" s="17">
        <v>36542</v>
      </c>
      <c r="B81" s="52">
        <f>VLOOKUP($A81,[5]Data!$A$1:$L$15000,3,0)</f>
        <v>527000</v>
      </c>
      <c r="C81" s="52">
        <f>VLOOKUP($A81,[5]Data!$A$1:$L$15000,4,0)</f>
        <v>924000</v>
      </c>
      <c r="D81" s="52">
        <f>VLOOKUP($A81,[5]Data!$A$1:$L$15000,7,0)</f>
        <v>729000</v>
      </c>
      <c r="E81" s="52">
        <f>VLOOKUP($A81,[5]Data!$A$1:$L$15000,6,0)</f>
        <v>121000</v>
      </c>
      <c r="F81" s="52">
        <f>VLOOKUP($A81,[5]Data!$A$1:$L$15000,5,0)</f>
        <v>209000</v>
      </c>
      <c r="G81" s="52">
        <f>VLOOKUP($A81,[5]Data!$A$1:$L$15000,8,0)</f>
        <v>243000</v>
      </c>
      <c r="H81" s="52">
        <f>VLOOKUP($A81,[6]Data!$A$1:$R$15000,9,0)*$H$2</f>
        <v>1659000</v>
      </c>
      <c r="I81" s="52">
        <f>VLOOKUP($A81,[6]Data!$A$1:$R$15000,12,0)*$H$2</f>
        <v>189000</v>
      </c>
      <c r="J81" s="52">
        <f>VLOOKUP($A81,[6]Data!$A$1:$R$15000,13,0)*$H$2</f>
        <v>342000</v>
      </c>
      <c r="K81" s="83">
        <f t="shared" si="6"/>
        <v>531000</v>
      </c>
      <c r="L81" s="52">
        <f>VLOOKUP($A81,[6]Data!$A$1:$R$15000,11,0)*$H$2</f>
        <v>97000</v>
      </c>
      <c r="M81" s="52">
        <f>VLOOKUP($A81,[6]Data!$A$1:$R$15000,10,0)*$H$2</f>
        <v>145000</v>
      </c>
      <c r="N81" s="52">
        <f>VLOOKUP($A81,[6]Data!$A$1:$R$15000,14,0)*$H$2</f>
        <v>26000</v>
      </c>
      <c r="O81" s="84"/>
      <c r="P81" s="84"/>
      <c r="Q81" s="84"/>
      <c r="R81" s="84"/>
      <c r="S81" s="84"/>
      <c r="T81" s="84"/>
      <c r="V81" s="52">
        <f>VLOOKUP($A81,[1]Data!$A$1:$AH$15000,6,0)</f>
        <v>2005941</v>
      </c>
      <c r="AA81" s="52">
        <f>VLOOKUP($A81,[1]Data!$A$1:$BF$15000,58,0)</f>
        <v>162657</v>
      </c>
      <c r="AB81" s="52">
        <f>VLOOKUP($A81,[1]Data!$A$1:$BF$15000,57,0)</f>
        <v>516637</v>
      </c>
      <c r="AH81" s="84">
        <f>VLOOKUP($A81,[1]Data!$A$1:$AH$15000,26,0)</f>
        <v>16534</v>
      </c>
      <c r="AI81" s="84">
        <f>VLOOKUP($A81,[1]Data!$A$1:$AH$15000,27,0)</f>
        <v>6345</v>
      </c>
      <c r="AJ81" s="84">
        <f>VLOOKUP($A81,[1]Data!$A$1:$AH$15000,25,0)</f>
        <v>96837</v>
      </c>
      <c r="AK81" s="84">
        <f>VLOOKUP($A81,[1]Data!$A$1:$AH$15000,30,0)</f>
        <v>105533</v>
      </c>
      <c r="AL81" s="84">
        <f>VLOOKUP($A81,[1]Data!$A$1:$AH$15000,31,0)</f>
        <v>65472</v>
      </c>
      <c r="AM81" s="84">
        <f>VLOOKUP($A81,[1]Data!$A$1:$AH$15000,32,0)</f>
        <v>17657</v>
      </c>
      <c r="AN81" s="84">
        <f>VLOOKUP($A81,[1]Data!$A$1:$AH$15000,33,0)</f>
        <v>15936</v>
      </c>
      <c r="AO81" s="84">
        <f>VLOOKUP($A81,[1]Data!$A$1:$AH$15000,29,0)</f>
        <v>23321</v>
      </c>
      <c r="AR81" s="52">
        <f>VLOOKUP($A81,[4]Data!$A$1:$R$15000,2,0)</f>
        <v>772864</v>
      </c>
      <c r="AS81" s="52">
        <f>VLOOKUP($A81,[3]Data!$A$1:$K$15000,3,0)*$A$2</f>
        <v>2527800</v>
      </c>
      <c r="AU81" s="52">
        <f>VLOOKUP($A81,[4]Data!$A$1:$R$15000,13,0)-VLOOKUP($A81,[4]Data!$A$1:$R$15000,14,0)</f>
        <v>-197045</v>
      </c>
      <c r="AW81" s="52">
        <f>VLOOKUP($A81,[4]Data!$A$1:$R$15000,3,0)</f>
        <v>369654</v>
      </c>
      <c r="AX81" s="52">
        <f>VLOOKUP($A81,[3]Data!$A$1:$K$15000,10,0)*$A$2</f>
        <v>353300</v>
      </c>
      <c r="AY81" s="52">
        <f>VLOOKUP($A81,[4]Data!$A$1:$AH$15000,9,0)</f>
        <v>76405</v>
      </c>
      <c r="AZ81" s="52">
        <f>VLOOKUP($A81,[3]Data!$A$1:$K$15000,4,0)*$A$2</f>
        <v>1668300</v>
      </c>
      <c r="BA81" s="52">
        <f>VLOOKUP($A81,[4]Data!$A$1:$R$15000,5,0)</f>
        <v>106439</v>
      </c>
      <c r="BB81" s="52">
        <f>VLOOKUP($A81,[4]Data!$A$1:$R$15000,6,0)</f>
        <v>-501279</v>
      </c>
      <c r="BC81" s="52">
        <f>VLOOKUP($A81,[4]Data!$A$1:$R$15000,17,0)</f>
        <v>-217820</v>
      </c>
      <c r="BD81" s="52">
        <f>VLOOKUP($A81,[4]Data!$A$1:$R$15000,7,0)</f>
        <v>-394523</v>
      </c>
      <c r="BE81" s="84">
        <f>VLOOKUP($A81,[1]Data!$A$1:$AH$15000,28,0)</f>
        <v>32570</v>
      </c>
      <c r="BF81" s="18">
        <f>VLOOKUP($A81,[6]Data!$A$1:$P$15000,3,0)*$H$2</f>
        <v>87000</v>
      </c>
      <c r="BG81" s="18">
        <f>VLOOKUP($A81,[2]Data!$A$1:$AH$15000,34,0)</f>
        <v>636513</v>
      </c>
      <c r="BH81" s="18">
        <f>VLOOKUP($A81,[1]Data!$A$1:$BD$15000,54,0)</f>
        <v>11093</v>
      </c>
      <c r="BI81" s="18">
        <f>VLOOKUP($A81,[1]Data!$A$1:$BD$15000,55,0)</f>
        <v>6969</v>
      </c>
      <c r="BJ81" s="18">
        <f>VLOOKUP($A81,[1]Data!$A$1:$BD$15000,56,0)</f>
        <v>52993</v>
      </c>
    </row>
    <row r="82" spans="1:62">
      <c r="A82" s="17">
        <v>36543</v>
      </c>
      <c r="B82" s="52">
        <f>VLOOKUP($A82,[5]Data!$A$1:$L$15000,3,0)</f>
        <v>512000</v>
      </c>
      <c r="C82" s="52">
        <f>VLOOKUP($A82,[5]Data!$A$1:$L$15000,4,0)</f>
        <v>899000</v>
      </c>
      <c r="D82" s="52">
        <f>VLOOKUP($A82,[5]Data!$A$1:$L$15000,7,0)</f>
        <v>717000</v>
      </c>
      <c r="E82" s="52">
        <f>VLOOKUP($A82,[5]Data!$A$1:$L$15000,6,0)</f>
        <v>56000</v>
      </c>
      <c r="F82" s="52">
        <f>VLOOKUP($A82,[5]Data!$A$1:$L$15000,5,0)</f>
        <v>204000</v>
      </c>
      <c r="G82" s="52">
        <f>VLOOKUP($A82,[5]Data!$A$1:$L$15000,8,0)</f>
        <v>214000</v>
      </c>
      <c r="H82" s="52">
        <f>VLOOKUP($A82,[6]Data!$A$1:$R$15000,9,0)*$H$2</f>
        <v>1647000</v>
      </c>
      <c r="I82" s="52">
        <f>VLOOKUP($A82,[6]Data!$A$1:$R$15000,12,0)*$H$2</f>
        <v>187000</v>
      </c>
      <c r="J82" s="52">
        <f>VLOOKUP($A82,[6]Data!$A$1:$R$15000,13,0)*$H$2</f>
        <v>351000</v>
      </c>
      <c r="K82" s="83">
        <f t="shared" si="6"/>
        <v>538000</v>
      </c>
      <c r="L82" s="52">
        <f>VLOOKUP($A82,[6]Data!$A$1:$R$15000,11,0)*$H$2</f>
        <v>105000</v>
      </c>
      <c r="M82" s="52">
        <f>VLOOKUP($A82,[6]Data!$A$1:$R$15000,10,0)*$H$2</f>
        <v>147000</v>
      </c>
      <c r="N82" s="52">
        <f>VLOOKUP($A82,[6]Data!$A$1:$R$15000,14,0)*$H$2</f>
        <v>26000</v>
      </c>
      <c r="O82" s="84"/>
      <c r="P82" s="84"/>
      <c r="Q82" s="84"/>
      <c r="R82" s="84"/>
      <c r="S82" s="84"/>
      <c r="T82" s="84"/>
      <c r="V82" s="52">
        <f>VLOOKUP($A82,[1]Data!$A$1:$AH$15000,6,0)</f>
        <v>1956959</v>
      </c>
      <c r="AA82" s="52">
        <f>VLOOKUP($A82,[1]Data!$A$1:$BF$15000,58,0)</f>
        <v>125060</v>
      </c>
      <c r="AB82" s="52">
        <f>VLOOKUP($A82,[1]Data!$A$1:$BF$15000,57,0)</f>
        <v>493270</v>
      </c>
      <c r="AH82" s="84">
        <f>VLOOKUP($A82,[1]Data!$A$1:$AH$15000,26,0)</f>
        <v>28040</v>
      </c>
      <c r="AI82" s="84">
        <f>VLOOKUP($A82,[1]Data!$A$1:$AH$15000,27,0)</f>
        <v>8339</v>
      </c>
      <c r="AJ82" s="84">
        <f>VLOOKUP($A82,[1]Data!$A$1:$AH$15000,25,0)</f>
        <v>86665</v>
      </c>
      <c r="AK82" s="84">
        <f>VLOOKUP($A82,[1]Data!$A$1:$AH$15000,30,0)</f>
        <v>122497</v>
      </c>
      <c r="AL82" s="84">
        <f>VLOOKUP($A82,[1]Data!$A$1:$AH$15000,31,0)</f>
        <v>52473</v>
      </c>
      <c r="AM82" s="84">
        <f>VLOOKUP($A82,[1]Data!$A$1:$AH$15000,32,0)</f>
        <v>4855</v>
      </c>
      <c r="AN82" s="84">
        <f>VLOOKUP($A82,[1]Data!$A$1:$AH$15000,33,0)</f>
        <v>15934</v>
      </c>
      <c r="AO82" s="84">
        <f>VLOOKUP($A82,[1]Data!$A$1:$AH$15000,29,0)</f>
        <v>27756</v>
      </c>
      <c r="AR82" s="52">
        <f>VLOOKUP($A82,[4]Data!$A$1:$R$15000,2,0)</f>
        <v>712013</v>
      </c>
      <c r="AS82" s="52">
        <f>VLOOKUP($A82,[3]Data!$A$1:$K$15000,3,0)*$A$2</f>
        <v>2523900</v>
      </c>
      <c r="AU82" s="52">
        <f>VLOOKUP($A82,[4]Data!$A$1:$R$15000,13,0)-VLOOKUP($A82,[4]Data!$A$1:$R$15000,14,0)</f>
        <v>-113981</v>
      </c>
      <c r="AW82" s="52">
        <f>VLOOKUP($A82,[4]Data!$A$1:$R$15000,3,0)</f>
        <v>369815</v>
      </c>
      <c r="AX82" s="52">
        <f>VLOOKUP($A82,[3]Data!$A$1:$K$15000,10,0)*$A$2</f>
        <v>353900</v>
      </c>
      <c r="AY82" s="52">
        <f>VLOOKUP($A82,[4]Data!$A$1:$AH$15000,9,0)</f>
        <v>85097</v>
      </c>
      <c r="AZ82" s="52">
        <f>VLOOKUP($A82,[3]Data!$A$1:$K$15000,4,0)*$A$2</f>
        <v>1683600</v>
      </c>
      <c r="BA82" s="52">
        <f>VLOOKUP($A82,[4]Data!$A$1:$R$15000,5,0)</f>
        <v>182845</v>
      </c>
      <c r="BB82" s="52">
        <f>VLOOKUP($A82,[4]Data!$A$1:$R$15000,6,0)</f>
        <v>-496887</v>
      </c>
      <c r="BC82" s="52">
        <f>VLOOKUP($A82,[4]Data!$A$1:$R$15000,17,0)</f>
        <v>-212623</v>
      </c>
      <c r="BD82" s="52">
        <f>VLOOKUP($A82,[4]Data!$A$1:$R$15000,7,0)</f>
        <v>-402528</v>
      </c>
      <c r="BE82" s="84">
        <f>VLOOKUP($A82,[1]Data!$A$1:$AH$15000,28,0)</f>
        <v>24213</v>
      </c>
      <c r="BF82" s="18">
        <f>VLOOKUP($A82,[6]Data!$A$1:$P$15000,3,0)*$H$2</f>
        <v>82000</v>
      </c>
      <c r="BG82" s="18">
        <f>VLOOKUP($A82,[2]Data!$A$1:$AH$15000,34,0)</f>
        <v>662173</v>
      </c>
      <c r="BH82" s="18">
        <f>VLOOKUP($A82,[1]Data!$A$1:$BD$15000,54,0)</f>
        <v>11285</v>
      </c>
      <c r="BI82" s="18">
        <f>VLOOKUP($A82,[1]Data!$A$1:$BD$15000,55,0)</f>
        <v>6869</v>
      </c>
      <c r="BJ82" s="18">
        <f>VLOOKUP($A82,[1]Data!$A$1:$BD$15000,56,0)</f>
        <v>52837</v>
      </c>
    </row>
    <row r="83" spans="1:62">
      <c r="A83" s="17">
        <v>36544</v>
      </c>
      <c r="B83" s="52">
        <f>VLOOKUP($A83,[5]Data!$A$1:$L$15000,3,0)</f>
        <v>540000</v>
      </c>
      <c r="C83" s="52">
        <f>VLOOKUP($A83,[5]Data!$A$1:$L$15000,4,0)</f>
        <v>927000</v>
      </c>
      <c r="D83" s="52">
        <f>VLOOKUP($A83,[5]Data!$A$1:$L$15000,7,0)</f>
        <v>703000</v>
      </c>
      <c r="E83" s="52">
        <f>VLOOKUP($A83,[5]Data!$A$1:$L$15000,6,0)</f>
        <v>82000</v>
      </c>
      <c r="F83" s="52">
        <f>VLOOKUP($A83,[5]Data!$A$1:$L$15000,5,0)</f>
        <v>213000</v>
      </c>
      <c r="G83" s="52">
        <f>VLOOKUP($A83,[5]Data!$A$1:$L$15000,8,0)</f>
        <v>211000</v>
      </c>
      <c r="H83" s="52">
        <f>VLOOKUP($A83,[6]Data!$A$1:$R$15000,9,0)*$H$2</f>
        <v>1589000</v>
      </c>
      <c r="I83" s="52">
        <f>VLOOKUP($A83,[6]Data!$A$1:$R$15000,12,0)*$H$2</f>
        <v>185000</v>
      </c>
      <c r="J83" s="52">
        <f>VLOOKUP($A83,[6]Data!$A$1:$R$15000,13,0)*$H$2</f>
        <v>327000</v>
      </c>
      <c r="K83" s="83">
        <f t="shared" si="6"/>
        <v>512000</v>
      </c>
      <c r="L83" s="52">
        <f>VLOOKUP($A83,[6]Data!$A$1:$R$15000,11,0)*$H$2</f>
        <v>99000</v>
      </c>
      <c r="M83" s="52">
        <f>VLOOKUP($A83,[6]Data!$A$1:$R$15000,10,0)*$H$2</f>
        <v>147000</v>
      </c>
      <c r="N83" s="52">
        <f>VLOOKUP($A83,[6]Data!$A$1:$R$15000,14,0)*$H$2</f>
        <v>36000</v>
      </c>
      <c r="O83" s="84"/>
      <c r="P83" s="84"/>
      <c r="Q83" s="84"/>
      <c r="R83" s="84"/>
      <c r="S83" s="84"/>
      <c r="T83" s="84"/>
      <c r="V83" s="52">
        <f>VLOOKUP($A83,[1]Data!$A$1:$AH$15000,6,0)</f>
        <v>1942711</v>
      </c>
      <c r="AA83" s="52">
        <f>VLOOKUP($A83,[1]Data!$A$1:$BF$15000,58,0)</f>
        <v>145119</v>
      </c>
      <c r="AB83" s="52">
        <f>VLOOKUP($A83,[1]Data!$A$1:$BF$15000,57,0)</f>
        <v>474717</v>
      </c>
      <c r="AH83" s="84">
        <f>VLOOKUP($A83,[1]Data!$A$1:$AH$15000,26,0)</f>
        <v>33235</v>
      </c>
      <c r="AI83" s="84">
        <f>VLOOKUP($A83,[1]Data!$A$1:$AH$15000,27,0)</f>
        <v>6545</v>
      </c>
      <c r="AJ83" s="84">
        <f>VLOOKUP($A83,[1]Data!$A$1:$AH$15000,25,0)</f>
        <v>91084</v>
      </c>
      <c r="AK83" s="84">
        <f>VLOOKUP($A83,[1]Data!$A$1:$AH$15000,30,0)</f>
        <v>98364</v>
      </c>
      <c r="AL83" s="84">
        <f>VLOOKUP($A83,[1]Data!$A$1:$AH$15000,31,0)</f>
        <v>46462</v>
      </c>
      <c r="AM83" s="84">
        <f>VLOOKUP($A83,[1]Data!$A$1:$AH$15000,32,0)</f>
        <v>4855</v>
      </c>
      <c r="AN83" s="84">
        <f>VLOOKUP($A83,[1]Data!$A$1:$AH$15000,33,0)</f>
        <v>15615</v>
      </c>
      <c r="AO83" s="84">
        <f>VLOOKUP($A83,[1]Data!$A$1:$AH$15000,29,0)</f>
        <v>36268</v>
      </c>
      <c r="AR83" s="52">
        <f>VLOOKUP($A83,[4]Data!$A$1:$R$15000,2,0)</f>
        <v>687929</v>
      </c>
      <c r="AS83" s="52">
        <f>VLOOKUP($A83,[3]Data!$A$1:$K$15000,3,0)*$A$2</f>
        <v>2514400</v>
      </c>
      <c r="AU83" s="52">
        <f>VLOOKUP($A83,[4]Data!$A$1:$R$15000,13,0)-VLOOKUP($A83,[4]Data!$A$1:$R$15000,14,0)</f>
        <v>-112591</v>
      </c>
      <c r="AW83" s="52">
        <f>VLOOKUP($A83,[4]Data!$A$1:$R$15000,3,0)</f>
        <v>366680</v>
      </c>
      <c r="AX83" s="52">
        <f>VLOOKUP($A83,[3]Data!$A$1:$K$15000,10,0)*$A$2</f>
        <v>354900</v>
      </c>
      <c r="AY83" s="52">
        <f>VLOOKUP($A83,[4]Data!$A$1:$AH$15000,9,0)</f>
        <v>114004</v>
      </c>
      <c r="AZ83" s="52">
        <f>VLOOKUP($A83,[3]Data!$A$1:$K$15000,4,0)*$A$2</f>
        <v>1681700</v>
      </c>
      <c r="BA83" s="52">
        <f>VLOOKUP($A83,[4]Data!$A$1:$R$15000,5,0)</f>
        <v>195731</v>
      </c>
      <c r="BB83" s="52">
        <f>VLOOKUP($A83,[4]Data!$A$1:$R$15000,6,0)</f>
        <v>-479382</v>
      </c>
      <c r="BC83" s="52">
        <f>VLOOKUP($A83,[4]Data!$A$1:$R$15000,17,0)</f>
        <v>-207135</v>
      </c>
      <c r="BD83" s="52">
        <f>VLOOKUP($A83,[4]Data!$A$1:$R$15000,7,0)</f>
        <v>-37307</v>
      </c>
      <c r="BE83" s="84">
        <f>VLOOKUP($A83,[1]Data!$A$1:$AH$15000,28,0)</f>
        <v>24213</v>
      </c>
      <c r="BF83" s="18">
        <f>VLOOKUP($A83,[6]Data!$A$1:$P$15000,3,0)*$H$2</f>
        <v>118000</v>
      </c>
      <c r="BG83" s="18">
        <f>VLOOKUP($A83,[2]Data!$A$1:$AH$15000,34,0)</f>
        <v>603367</v>
      </c>
      <c r="BH83" s="18">
        <f>VLOOKUP($A83,[1]Data!$A$1:$BD$15000,54,0)</f>
        <v>21547</v>
      </c>
      <c r="BI83" s="18">
        <f>VLOOKUP($A83,[1]Data!$A$1:$BD$15000,55,0)</f>
        <v>6756</v>
      </c>
      <c r="BJ83" s="18">
        <f>VLOOKUP($A83,[1]Data!$A$1:$BD$15000,56,0)</f>
        <v>52992</v>
      </c>
    </row>
    <row r="84" spans="1:62">
      <c r="A84" s="17">
        <v>36545</v>
      </c>
      <c r="B84" s="52">
        <f>VLOOKUP($A84,[5]Data!$A$1:$L$15000,3,0)</f>
        <v>535000</v>
      </c>
      <c r="C84" s="52">
        <f>VLOOKUP($A84,[5]Data!$A$1:$L$15000,4,0)</f>
        <v>897000</v>
      </c>
      <c r="D84" s="52">
        <f>VLOOKUP($A84,[5]Data!$A$1:$L$15000,7,0)</f>
        <v>746000</v>
      </c>
      <c r="E84" s="52">
        <f>VLOOKUP($A84,[5]Data!$A$1:$L$15000,6,0)</f>
        <v>85000</v>
      </c>
      <c r="F84" s="52">
        <f>VLOOKUP($A84,[5]Data!$A$1:$L$15000,5,0)</f>
        <v>271000</v>
      </c>
      <c r="G84" s="52">
        <f>VLOOKUP($A84,[5]Data!$A$1:$L$15000,8,0)</f>
        <v>217000</v>
      </c>
      <c r="H84" s="52">
        <f>VLOOKUP($A84,[6]Data!$A$1:$R$15000,9,0)*$H$2</f>
        <v>1692000</v>
      </c>
      <c r="I84" s="52">
        <f>VLOOKUP($A84,[6]Data!$A$1:$R$15000,12,0)*$H$2</f>
        <v>82000</v>
      </c>
      <c r="J84" s="52">
        <f>VLOOKUP($A84,[6]Data!$A$1:$R$15000,13,0)*$H$2</f>
        <v>305000</v>
      </c>
      <c r="K84" s="83">
        <f t="shared" ref="K84:K89" si="7">SUM(I84:J84)</f>
        <v>387000</v>
      </c>
      <c r="L84" s="52">
        <f>VLOOKUP($A84,[6]Data!$A$1:$R$15000,11,0)*$H$2</f>
        <v>85000</v>
      </c>
      <c r="M84" s="52">
        <f>VLOOKUP($A84,[6]Data!$A$1:$R$15000,10,0)*$H$2</f>
        <v>151000</v>
      </c>
      <c r="N84" s="52">
        <f>VLOOKUP($A84,[6]Data!$A$1:$R$15000,14,0)*$H$2</f>
        <v>36000</v>
      </c>
      <c r="O84" s="84"/>
      <c r="P84" s="84"/>
      <c r="Q84" s="84"/>
      <c r="R84" s="84"/>
      <c r="S84" s="84"/>
      <c r="T84" s="84"/>
      <c r="V84" s="52">
        <f>VLOOKUP($A84,[1]Data!$A$1:$AH$15000,6,0)</f>
        <v>1953768</v>
      </c>
      <c r="AA84" s="52">
        <f>VLOOKUP($A84,[1]Data!$A$1:$BF$15000,58,0)</f>
        <v>139704</v>
      </c>
      <c r="AB84" s="52">
        <f>VLOOKUP($A84,[1]Data!$A$1:$BF$15000,57,0)</f>
        <v>440211</v>
      </c>
      <c r="AH84" s="84">
        <f>VLOOKUP($A84,[1]Data!$A$1:$AH$15000,26,0)</f>
        <v>26711</v>
      </c>
      <c r="AI84" s="84">
        <f>VLOOKUP($A84,[1]Data!$A$1:$AH$15000,27,0)</f>
        <v>6404</v>
      </c>
      <c r="AJ84" s="84">
        <f>VLOOKUP($A84,[1]Data!$A$1:$AH$15000,25,0)</f>
        <v>81716</v>
      </c>
      <c r="AK84" s="84">
        <f>VLOOKUP($A84,[1]Data!$A$1:$AH$15000,30,0)</f>
        <v>82798</v>
      </c>
      <c r="AL84" s="84">
        <f>VLOOKUP($A84,[1]Data!$A$1:$AH$15000,31,0)</f>
        <v>46082</v>
      </c>
      <c r="AM84" s="84">
        <f>VLOOKUP($A84,[1]Data!$A$1:$AH$15000,32,0)</f>
        <v>4755</v>
      </c>
      <c r="AN84" s="84">
        <f>VLOOKUP($A84,[1]Data!$A$1:$AH$15000,33,0)</f>
        <v>15150</v>
      </c>
      <c r="AO84" s="84">
        <f>VLOOKUP($A84,[1]Data!$A$1:$AH$15000,29,0)</f>
        <v>29206</v>
      </c>
      <c r="AR84" s="52">
        <f>VLOOKUP($A84,[4]Data!$A$1:$R$15000,2,0)</f>
        <v>745271</v>
      </c>
      <c r="AS84" s="52">
        <f>VLOOKUP($A84,[3]Data!$A$1:$K$15000,3,0)*$A$2</f>
        <v>2518300</v>
      </c>
      <c r="AU84" s="52">
        <f>VLOOKUP($A84,[4]Data!$A$1:$R$15000,13,0)-VLOOKUP($A84,[4]Data!$A$1:$R$15000,14,0)</f>
        <v>-115137</v>
      </c>
      <c r="AW84" s="52">
        <f>VLOOKUP($A84,[4]Data!$A$1:$R$15000,3,0)</f>
        <v>376856</v>
      </c>
      <c r="AX84" s="52">
        <f>VLOOKUP($A84,[3]Data!$A$1:$K$15000,10,0)*$A$2</f>
        <v>356100</v>
      </c>
      <c r="AY84" s="52">
        <f>VLOOKUP($A84,[4]Data!$A$1:$AH$15000,9,0)</f>
        <v>129440</v>
      </c>
      <c r="AZ84" s="52">
        <f>VLOOKUP($A84,[3]Data!$A$1:$K$15000,4,0)*$A$2</f>
        <v>1681200</v>
      </c>
      <c r="BA84" s="52">
        <f>VLOOKUP($A84,[4]Data!$A$1:$R$15000,5,0)</f>
        <v>174322</v>
      </c>
      <c r="BB84" s="52">
        <f>VLOOKUP($A84,[4]Data!$A$1:$R$15000,6,0)</f>
        <v>-510586</v>
      </c>
      <c r="BC84" s="52">
        <f>VLOOKUP($A84,[4]Data!$A$1:$R$15000,17,0)</f>
        <v>-246767</v>
      </c>
      <c r="BD84" s="52">
        <f>VLOOKUP($A84,[4]Data!$A$1:$R$15000,7,0)</f>
        <v>-434116</v>
      </c>
      <c r="BE84" s="84">
        <f>VLOOKUP($A84,[1]Data!$A$1:$AH$15000,28,0)</f>
        <v>23484</v>
      </c>
      <c r="BF84" s="18">
        <f>VLOOKUP($A84,[6]Data!$A$1:$P$15000,3,0)*$H$2</f>
        <v>106000</v>
      </c>
      <c r="BG84" s="18">
        <f>VLOOKUP($A84,[2]Data!$A$1:$AH$15000,34,0)</f>
        <v>637848</v>
      </c>
      <c r="BH84" s="18">
        <f>VLOOKUP($A84,[1]Data!$A$1:$BD$15000,54,0)</f>
        <v>18839</v>
      </c>
      <c r="BI84" s="18">
        <f>VLOOKUP($A84,[1]Data!$A$1:$BD$15000,55,0)</f>
        <v>6869</v>
      </c>
      <c r="BJ84" s="18">
        <f>VLOOKUP($A84,[1]Data!$A$1:$BD$15000,56,0)</f>
        <v>52945</v>
      </c>
    </row>
    <row r="85" spans="1:62">
      <c r="A85" s="17">
        <v>36546</v>
      </c>
      <c r="B85" s="52">
        <f>VLOOKUP($A85,[5]Data!$A$1:$L$15000,3,0)</f>
        <v>533000</v>
      </c>
      <c r="C85" s="52">
        <f>VLOOKUP($A85,[5]Data!$A$1:$L$15000,4,0)</f>
        <v>796000</v>
      </c>
      <c r="D85" s="52">
        <f>VLOOKUP($A85,[5]Data!$A$1:$L$15000,7,0)</f>
        <v>735000</v>
      </c>
      <c r="E85" s="52">
        <f>VLOOKUP($A85,[5]Data!$A$1:$L$15000,6,0)</f>
        <v>101000</v>
      </c>
      <c r="F85" s="52">
        <f>VLOOKUP($A85,[5]Data!$A$1:$L$15000,5,0)</f>
        <v>253000</v>
      </c>
      <c r="G85" s="52">
        <f>VLOOKUP($A85,[5]Data!$A$1:$L$15000,8,0)</f>
        <v>271000</v>
      </c>
      <c r="H85" s="52">
        <f>VLOOKUP($A85,[6]Data!$A$1:$R$15000,9,0)*$H$2</f>
        <v>1652000</v>
      </c>
      <c r="I85" s="52">
        <f>VLOOKUP($A85,[6]Data!$A$1:$R$15000,12,0)*$H$2</f>
        <v>30000</v>
      </c>
      <c r="J85" s="52">
        <f>VLOOKUP($A85,[6]Data!$A$1:$R$15000,13,0)*$H$2</f>
        <v>338000</v>
      </c>
      <c r="K85" s="83">
        <f t="shared" si="7"/>
        <v>368000</v>
      </c>
      <c r="L85" s="52">
        <f>VLOOKUP($A85,[6]Data!$A$1:$R$15000,11,0)*$H$2</f>
        <v>97000</v>
      </c>
      <c r="M85" s="52">
        <f>VLOOKUP($A85,[6]Data!$A$1:$R$15000,10,0)*$H$2</f>
        <v>149000</v>
      </c>
      <c r="N85" s="52">
        <f>VLOOKUP($A85,[6]Data!$A$1:$R$15000,14,0)*$H$2</f>
        <v>36000</v>
      </c>
      <c r="O85" s="84"/>
      <c r="P85" s="84"/>
      <c r="Q85" s="84"/>
      <c r="R85" s="84"/>
      <c r="S85" s="84"/>
      <c r="T85" s="84"/>
      <c r="V85" s="52">
        <f>VLOOKUP($A85,[1]Data!$A$1:$AH$15000,6,0)</f>
        <v>1940750</v>
      </c>
      <c r="AA85" s="52">
        <f>VLOOKUP($A85,[1]Data!$A$1:$BF$15000,58,0)</f>
        <v>143723</v>
      </c>
      <c r="AB85" s="52">
        <f>VLOOKUP($A85,[1]Data!$A$1:$BF$15000,57,0)</f>
        <v>455873</v>
      </c>
      <c r="AH85" s="84">
        <f>VLOOKUP($A85,[1]Data!$A$1:$AH$15000,26,0)</f>
        <v>29987</v>
      </c>
      <c r="AI85" s="84">
        <f>VLOOKUP($A85,[1]Data!$A$1:$AH$15000,27,0)</f>
        <v>6330</v>
      </c>
      <c r="AJ85" s="84">
        <f>VLOOKUP($A85,[1]Data!$A$1:$AH$15000,25,0)</f>
        <v>91084</v>
      </c>
      <c r="AK85" s="84">
        <f>VLOOKUP($A85,[1]Data!$A$1:$AH$15000,30,0)</f>
        <v>88816</v>
      </c>
      <c r="AL85" s="84">
        <f>VLOOKUP($A85,[1]Data!$A$1:$AH$15000,31,0)</f>
        <v>44881</v>
      </c>
      <c r="AM85" s="84">
        <f>VLOOKUP($A85,[1]Data!$A$1:$AH$15000,32,0)</f>
        <v>4470</v>
      </c>
      <c r="AN85" s="84">
        <f>VLOOKUP($A85,[1]Data!$A$1:$AH$15000,33,0)</f>
        <v>13696</v>
      </c>
      <c r="AO85" s="84">
        <f>VLOOKUP($A85,[1]Data!$A$1:$AH$15000,29,0)</f>
        <v>27850</v>
      </c>
      <c r="AR85" s="52">
        <f>VLOOKUP($A85,[4]Data!$A$1:$R$15000,2,0)</f>
        <v>681388</v>
      </c>
      <c r="AS85" s="52">
        <f>VLOOKUP($A85,[3]Data!$A$1:$K$15000,3,0)*$A$2</f>
        <v>2514900</v>
      </c>
      <c r="AU85" s="52">
        <f>VLOOKUP($A85,[4]Data!$A$1:$R$15000,13,0)-VLOOKUP($A85,[4]Data!$A$1:$R$15000,14,0)</f>
        <v>-118093</v>
      </c>
      <c r="AW85" s="52">
        <f>VLOOKUP($A85,[4]Data!$A$1:$R$15000,3,0)</f>
        <v>381902</v>
      </c>
      <c r="AX85" s="52">
        <f>VLOOKUP($A85,[3]Data!$A$1:$K$15000,10,0)*$A$2</f>
        <v>366800</v>
      </c>
      <c r="AY85" s="52">
        <f>VLOOKUP($A85,[4]Data!$A$1:$AH$15000,9,0)</f>
        <v>98061</v>
      </c>
      <c r="AZ85" s="52">
        <f>VLOOKUP($A85,[3]Data!$A$1:$K$15000,4,0)*$A$2</f>
        <v>1635700</v>
      </c>
      <c r="BA85" s="52">
        <f>VLOOKUP($A85,[4]Data!$A$1:$R$15000,5,0)</f>
        <v>125296</v>
      </c>
      <c r="BB85" s="52">
        <f>VLOOKUP($A85,[4]Data!$A$1:$R$15000,6,0)</f>
        <v>-499615</v>
      </c>
      <c r="BC85" s="52">
        <f>VLOOKUP($A85,[4]Data!$A$1:$R$15000,17,0)</f>
        <v>-224863</v>
      </c>
      <c r="BD85" s="52">
        <f>VLOOKUP($A85,[4]Data!$A$1:$R$15000,7,0)</f>
        <v>-440520</v>
      </c>
      <c r="BE85" s="84">
        <f>VLOOKUP($A85,[1]Data!$A$1:$AH$15000,28,0)</f>
        <v>23264</v>
      </c>
      <c r="BF85" s="18">
        <f>VLOOKUP($A85,[6]Data!$A$1:$P$15000,3,0)*$H$2</f>
        <v>103000</v>
      </c>
      <c r="BG85" s="18">
        <f>VLOOKUP($A85,[2]Data!$A$1:$AH$15000,34,0)</f>
        <v>673408</v>
      </c>
      <c r="BH85" s="18">
        <f>VLOOKUP($A85,[1]Data!$A$1:$BD$15000,54,0)</f>
        <v>18786</v>
      </c>
      <c r="BI85" s="18">
        <f>VLOOKUP($A85,[1]Data!$A$1:$BD$15000,55,0)</f>
        <v>6869</v>
      </c>
      <c r="BJ85" s="18">
        <f>VLOOKUP($A85,[1]Data!$A$1:$BD$15000,56,0)</f>
        <v>50978</v>
      </c>
    </row>
    <row r="86" spans="1:62">
      <c r="A86" s="17">
        <v>36547</v>
      </c>
      <c r="B86" s="52">
        <f>VLOOKUP($A86,[5]Data!$A$1:$L$15000,3,0)</f>
        <v>542000</v>
      </c>
      <c r="C86" s="52">
        <f>VLOOKUP($A86,[5]Data!$A$1:$L$15000,4,0)</f>
        <v>826000</v>
      </c>
      <c r="D86" s="52">
        <f>VLOOKUP($A86,[5]Data!$A$1:$L$15000,7,0)</f>
        <v>620000</v>
      </c>
      <c r="E86" s="52">
        <f>VLOOKUP($A86,[5]Data!$A$1:$L$15000,6,0)</f>
        <v>64000</v>
      </c>
      <c r="F86" s="52">
        <f>VLOOKUP($A86,[5]Data!$A$1:$L$15000,5,0)</f>
        <v>320000</v>
      </c>
      <c r="G86" s="52">
        <f>VLOOKUP($A86,[5]Data!$A$1:$L$15000,8,0)</f>
        <v>283000</v>
      </c>
      <c r="H86" s="52">
        <f>VLOOKUP($A86,[6]Data!$A$1:$R$15000,9,0)*$H$2</f>
        <v>1637000</v>
      </c>
      <c r="I86" s="52">
        <f>VLOOKUP($A86,[6]Data!$A$1:$R$15000,12,0)*$H$2</f>
        <v>157000</v>
      </c>
      <c r="J86" s="52">
        <f>VLOOKUP($A86,[6]Data!$A$1:$R$15000,13,0)*$H$2</f>
        <v>324000</v>
      </c>
      <c r="K86" s="83">
        <f t="shared" si="7"/>
        <v>481000</v>
      </c>
      <c r="L86" s="52">
        <f>VLOOKUP($A86,[6]Data!$A$1:$R$15000,11,0)*$H$2</f>
        <v>117000</v>
      </c>
      <c r="M86" s="52">
        <f>VLOOKUP($A86,[6]Data!$A$1:$R$15000,10,0)*$H$2</f>
        <v>150000</v>
      </c>
      <c r="N86" s="52">
        <f>VLOOKUP($A86,[6]Data!$A$1:$R$15000,14,0)*$H$2</f>
        <v>36000</v>
      </c>
      <c r="O86" s="84"/>
      <c r="P86" s="84"/>
      <c r="Q86" s="84"/>
      <c r="R86" s="84"/>
      <c r="S86" s="84"/>
      <c r="T86" s="84"/>
      <c r="V86" s="52">
        <f>VLOOKUP($A86,[1]Data!$A$1:$AH$15000,6,0)</f>
        <v>2025504</v>
      </c>
      <c r="AA86" s="52">
        <f>VLOOKUP($A86,[1]Data!$A$1:$BF$15000,58,0)</f>
        <v>169134</v>
      </c>
      <c r="AB86" s="52">
        <f>VLOOKUP($A86,[1]Data!$A$1:$BF$15000,57,0)</f>
        <v>486213</v>
      </c>
      <c r="AH86" s="84">
        <f>VLOOKUP($A86,[1]Data!$A$1:$AH$15000,26,0)</f>
        <v>26108</v>
      </c>
      <c r="AI86" s="84">
        <f>VLOOKUP($A86,[1]Data!$A$1:$AH$15000,27,0)</f>
        <v>6547</v>
      </c>
      <c r="AJ86" s="84">
        <f>VLOOKUP($A86,[1]Data!$A$1:$AH$15000,25,0)</f>
        <v>106878</v>
      </c>
      <c r="AK86" s="84">
        <f>VLOOKUP($A86,[1]Data!$A$1:$AH$15000,30,0)</f>
        <v>115695</v>
      </c>
      <c r="AL86" s="84">
        <f>VLOOKUP($A86,[1]Data!$A$1:$AH$15000,31,0)</f>
        <v>56277</v>
      </c>
      <c r="AM86" s="84">
        <f>VLOOKUP($A86,[1]Data!$A$1:$AH$15000,32,0)</f>
        <v>5407</v>
      </c>
      <c r="AN86" s="84">
        <f>VLOOKUP($A86,[1]Data!$A$1:$AH$15000,33,0)</f>
        <v>15557</v>
      </c>
      <c r="AO86" s="84">
        <f>VLOOKUP($A86,[1]Data!$A$1:$AH$15000,29,0)</f>
        <v>16288</v>
      </c>
      <c r="AR86" s="52">
        <f>VLOOKUP($A86,[4]Data!$A$1:$R$15000,2,0)</f>
        <v>721486</v>
      </c>
      <c r="AS86" s="52">
        <f>VLOOKUP($A86,[3]Data!$A$1:$K$15000,3,0)*$A$2</f>
        <v>2522400</v>
      </c>
      <c r="AU86" s="52">
        <f>VLOOKUP($A86,[4]Data!$A$1:$R$15000,13,0)-VLOOKUP($A86,[4]Data!$A$1:$R$15000,14,0)</f>
        <v>-95803</v>
      </c>
      <c r="AW86" s="52">
        <f>VLOOKUP($A86,[4]Data!$A$1:$R$15000,3,0)</f>
        <v>391470</v>
      </c>
      <c r="AX86" s="52">
        <f>VLOOKUP($A86,[3]Data!$A$1:$K$15000,10,0)*$A$2</f>
        <v>385500</v>
      </c>
      <c r="AY86" s="52">
        <f>VLOOKUP($A86,[4]Data!$A$1:$AH$15000,9,0)</f>
        <v>75144</v>
      </c>
      <c r="AZ86" s="52">
        <f>VLOOKUP($A86,[3]Data!$A$1:$K$15000,4,0)*$A$2</f>
        <v>1641000</v>
      </c>
      <c r="BA86" s="52">
        <f>VLOOKUP($A86,[4]Data!$A$1:$R$15000,5,0)</f>
        <v>209561</v>
      </c>
      <c r="BB86" s="52">
        <f>VLOOKUP($A86,[4]Data!$A$1:$R$15000,6,0)</f>
        <v>-500346</v>
      </c>
      <c r="BC86" s="52">
        <f>VLOOKUP($A86,[4]Data!$A$1:$R$15000,17,0)</f>
        <v>-193962</v>
      </c>
      <c r="BD86" s="52">
        <f>VLOOKUP($A86,[4]Data!$A$1:$R$15000,7,0)</f>
        <v>-400786</v>
      </c>
      <c r="BE86" s="84">
        <f>VLOOKUP($A86,[1]Data!$A$1:$AH$15000,28,0)</f>
        <v>24213</v>
      </c>
      <c r="BF86" s="18">
        <f>VLOOKUP($A86,[6]Data!$A$1:$P$15000,3,0)*$H$2</f>
        <v>100000</v>
      </c>
      <c r="BG86" s="18">
        <f>VLOOKUP($A86,[2]Data!$A$1:$AH$15000,34,0)</f>
        <v>673408</v>
      </c>
      <c r="BH86" s="18">
        <f>VLOOKUP($A86,[1]Data!$A$1:$BD$15000,54,0)</f>
        <v>0</v>
      </c>
      <c r="BI86" s="18">
        <f>VLOOKUP($A86,[1]Data!$A$1:$BD$15000,55,0)</f>
        <v>6869</v>
      </c>
      <c r="BJ86" s="18">
        <f>VLOOKUP($A86,[1]Data!$A$1:$BD$15000,56,0)</f>
        <v>50962</v>
      </c>
    </row>
    <row r="87" spans="1:62">
      <c r="A87" s="17">
        <v>36548</v>
      </c>
      <c r="B87" s="52">
        <f>VLOOKUP($A87,[5]Data!$A$1:$L$15000,3,0)</f>
        <v>527000</v>
      </c>
      <c r="C87" s="52">
        <f>VLOOKUP($A87,[5]Data!$A$1:$L$15000,4,0)</f>
        <v>809000</v>
      </c>
      <c r="D87" s="52">
        <f>VLOOKUP($A87,[5]Data!$A$1:$L$15000,7,0)</f>
        <v>704000</v>
      </c>
      <c r="E87" s="52">
        <f>VLOOKUP($A87,[5]Data!$A$1:$L$15000,6,0)</f>
        <v>60000</v>
      </c>
      <c r="F87" s="52">
        <f>VLOOKUP($A87,[5]Data!$A$1:$L$15000,5,0)</f>
        <v>288000</v>
      </c>
      <c r="G87" s="52">
        <f>VLOOKUP($A87,[5]Data!$A$1:$L$15000,8,0)</f>
        <v>279000</v>
      </c>
      <c r="H87" s="52">
        <f>VLOOKUP($A87,[6]Data!$A$1:$R$15000,9,0)*$H$2</f>
        <v>1637000</v>
      </c>
      <c r="I87" s="52">
        <f>VLOOKUP($A87,[6]Data!$A$1:$R$15000,12,0)*$H$2</f>
        <v>86000</v>
      </c>
      <c r="J87" s="52">
        <f>VLOOKUP($A87,[6]Data!$A$1:$R$15000,13,0)*$H$2</f>
        <v>296000</v>
      </c>
      <c r="K87" s="83">
        <f t="shared" si="7"/>
        <v>382000</v>
      </c>
      <c r="L87" s="52">
        <f>VLOOKUP($A87,[6]Data!$A$1:$R$15000,11,0)*$H$2</f>
        <v>118000</v>
      </c>
      <c r="M87" s="52">
        <f>VLOOKUP($A87,[6]Data!$A$1:$R$15000,10,0)*$H$2</f>
        <v>148000</v>
      </c>
      <c r="N87" s="52">
        <f>VLOOKUP($A87,[6]Data!$A$1:$R$15000,14,0)*$H$2</f>
        <v>36000</v>
      </c>
      <c r="O87" s="84"/>
      <c r="P87" s="84"/>
      <c r="Q87" s="84"/>
      <c r="R87" s="84"/>
      <c r="S87" s="84"/>
      <c r="T87" s="84"/>
      <c r="V87" s="52">
        <f>VLOOKUP($A87,[1]Data!$A$1:$AH$15000,6,0)</f>
        <v>1997525</v>
      </c>
      <c r="AA87" s="52">
        <f>VLOOKUP($A87,[1]Data!$A$1:$BF$15000,58,0)</f>
        <v>147416</v>
      </c>
      <c r="AB87" s="52">
        <f>VLOOKUP($A87,[1]Data!$A$1:$BF$15000,57,0)</f>
        <v>476945</v>
      </c>
      <c r="AH87" s="84">
        <f>VLOOKUP($A87,[1]Data!$A$1:$AH$15000,26,0)</f>
        <v>25749</v>
      </c>
      <c r="AI87" s="84">
        <f>VLOOKUP($A87,[1]Data!$A$1:$AH$15000,27,0)</f>
        <v>6230</v>
      </c>
      <c r="AJ87" s="84">
        <f>VLOOKUP($A87,[1]Data!$A$1:$AH$15000,25,0)</f>
        <v>90269</v>
      </c>
      <c r="AK87" s="84">
        <f>VLOOKUP($A87,[1]Data!$A$1:$AH$15000,30,0)</f>
        <v>110905</v>
      </c>
      <c r="AL87" s="84">
        <f>VLOOKUP($A87,[1]Data!$A$1:$AH$15000,31,0)</f>
        <v>68713</v>
      </c>
      <c r="AM87" s="84">
        <f>VLOOKUP($A87,[1]Data!$A$1:$AH$15000,32,0)</f>
        <v>6324</v>
      </c>
      <c r="AN87" s="84">
        <f>VLOOKUP($A87,[1]Data!$A$1:$AH$15000,33,0)</f>
        <v>16620</v>
      </c>
      <c r="AO87" s="84">
        <f>VLOOKUP($A87,[1]Data!$A$1:$AH$15000,29,0)</f>
        <v>6960</v>
      </c>
      <c r="AR87" s="52">
        <f>VLOOKUP($A87,[4]Data!$A$1:$R$15000,2,0)</f>
        <v>747001</v>
      </c>
      <c r="AS87" s="52">
        <f>VLOOKUP($A87,[3]Data!$A$1:$K$15000,3,0)*$A$2</f>
        <v>2514100</v>
      </c>
      <c r="AU87" s="52">
        <f>VLOOKUP($A87,[4]Data!$A$1:$R$15000,13,0)-VLOOKUP($A87,[4]Data!$A$1:$R$15000,14,0)</f>
        <v>-72180</v>
      </c>
      <c r="AW87" s="52">
        <f>VLOOKUP($A87,[4]Data!$A$1:$R$15000,3,0)</f>
        <v>388844</v>
      </c>
      <c r="AX87" s="52">
        <f>VLOOKUP($A87,[3]Data!$A$1:$K$15000,10,0)*$A$2</f>
        <v>371200</v>
      </c>
      <c r="AY87" s="52">
        <f>VLOOKUP($A87,[4]Data!$A$1:$AH$15000,9,0)</f>
        <v>58966</v>
      </c>
      <c r="AZ87" s="52">
        <f>VLOOKUP($A87,[3]Data!$A$1:$K$15000,4,0)*$A$2</f>
        <v>1639900</v>
      </c>
      <c r="BA87" s="52">
        <f>VLOOKUP($A87,[4]Data!$A$1:$R$15000,5,0)</f>
        <v>224744</v>
      </c>
      <c r="BB87" s="52">
        <f>VLOOKUP($A87,[4]Data!$A$1:$R$15000,6,0)</f>
        <v>-510115</v>
      </c>
      <c r="BC87" s="52">
        <f>VLOOKUP($A87,[4]Data!$A$1:$R$15000,17,0)</f>
        <v>-203379</v>
      </c>
      <c r="BD87" s="52">
        <f>VLOOKUP($A87,[4]Data!$A$1:$R$15000,7,0)</f>
        <v>-395705</v>
      </c>
      <c r="BE87" s="84">
        <f>VLOOKUP($A87,[1]Data!$A$1:$AH$15000,28,0)</f>
        <v>24213</v>
      </c>
      <c r="BF87" s="18">
        <f>VLOOKUP($A87,[6]Data!$A$1:$P$15000,3,0)*$H$2</f>
        <v>96000</v>
      </c>
      <c r="BG87" s="18">
        <f>VLOOKUP($A87,[2]Data!$A$1:$AH$15000,34,0)</f>
        <v>673408</v>
      </c>
      <c r="BH87" s="18">
        <f>VLOOKUP($A87,[1]Data!$A$1:$BD$15000,54,0)</f>
        <v>0</v>
      </c>
      <c r="BI87" s="18">
        <f>VLOOKUP($A87,[1]Data!$A$1:$BD$15000,55,0)</f>
        <v>6869</v>
      </c>
      <c r="BJ87" s="18">
        <f>VLOOKUP($A87,[1]Data!$A$1:$BD$15000,56,0)</f>
        <v>50962</v>
      </c>
    </row>
    <row r="88" spans="1:62">
      <c r="A88" s="17">
        <v>36549</v>
      </c>
      <c r="B88" s="52">
        <f>VLOOKUP($A88,[5]Data!$A$1:$L$15000,3,0)</f>
        <v>535000</v>
      </c>
      <c r="C88" s="52">
        <f>VLOOKUP($A88,[5]Data!$A$1:$L$15000,4,0)</f>
        <v>796000</v>
      </c>
      <c r="D88" s="52">
        <f>VLOOKUP($A88,[5]Data!$A$1:$L$15000,7,0)</f>
        <v>698000</v>
      </c>
      <c r="E88" s="52">
        <f>VLOOKUP($A88,[5]Data!$A$1:$L$15000,6,0)</f>
        <v>61000</v>
      </c>
      <c r="F88" s="52">
        <f>VLOOKUP($A88,[5]Data!$A$1:$L$15000,5,0)</f>
        <v>229000</v>
      </c>
      <c r="G88" s="52">
        <f>VLOOKUP($A88,[5]Data!$A$1:$L$15000,8,0)</f>
        <v>278000</v>
      </c>
      <c r="H88" s="52">
        <f>VLOOKUP($A88,[6]Data!$A$1:$R$15000,9,0)*$H$2</f>
        <v>1636000</v>
      </c>
      <c r="I88" s="52">
        <f>VLOOKUP($A88,[6]Data!$A$1:$R$15000,12,0)*$H$2</f>
        <v>87000</v>
      </c>
      <c r="J88" s="52">
        <f>VLOOKUP($A88,[6]Data!$A$1:$R$15000,13,0)*$H$2</f>
        <v>296000</v>
      </c>
      <c r="K88" s="83">
        <f t="shared" si="7"/>
        <v>383000</v>
      </c>
      <c r="L88" s="52">
        <f>VLOOKUP($A88,[6]Data!$A$1:$R$15000,11,0)*$H$2</f>
        <v>118000</v>
      </c>
      <c r="M88" s="52">
        <f>VLOOKUP($A88,[6]Data!$A$1:$R$15000,10,0)*$H$2</f>
        <v>151000</v>
      </c>
      <c r="N88" s="52">
        <f>VLOOKUP($A88,[6]Data!$A$1:$R$15000,14,0)*$H$2</f>
        <v>36000</v>
      </c>
      <c r="O88" s="84"/>
      <c r="P88" s="84"/>
      <c r="Q88" s="84"/>
      <c r="R88" s="84"/>
      <c r="S88" s="84"/>
      <c r="T88" s="84"/>
      <c r="V88" s="52">
        <f>VLOOKUP($A88,[1]Data!$A$1:$AH$15000,6,0)</f>
        <v>1991572</v>
      </c>
      <c r="AA88" s="52">
        <f>VLOOKUP($A88,[1]Data!$A$1:$BF$15000,58,0)</f>
        <v>153297</v>
      </c>
      <c r="AB88" s="52">
        <f>VLOOKUP($A88,[1]Data!$A$1:$BF$15000,57,0)</f>
        <v>509724</v>
      </c>
      <c r="AH88" s="84">
        <f>VLOOKUP($A88,[1]Data!$A$1:$AH$15000,26,0)</f>
        <v>33953</v>
      </c>
      <c r="AI88" s="84">
        <f>VLOOKUP($A88,[1]Data!$A$1:$AH$15000,27,0)</f>
        <v>6385</v>
      </c>
      <c r="AJ88" s="84">
        <f>VLOOKUP($A88,[1]Data!$A$1:$AH$15000,25,0)</f>
        <v>90672</v>
      </c>
      <c r="AK88" s="84">
        <f>VLOOKUP($A88,[1]Data!$A$1:$AH$15000,30,0)</f>
        <v>112212</v>
      </c>
      <c r="AL88" s="84">
        <f>VLOOKUP($A88,[1]Data!$A$1:$AH$15000,31,0)</f>
        <v>68762</v>
      </c>
      <c r="AM88" s="84">
        <f>VLOOKUP($A88,[1]Data!$A$1:$AH$15000,32,0)</f>
        <v>6328</v>
      </c>
      <c r="AN88" s="84">
        <f>VLOOKUP($A88,[1]Data!$A$1:$AH$15000,33,0)</f>
        <v>16470</v>
      </c>
      <c r="AO88" s="84">
        <f>VLOOKUP($A88,[1]Data!$A$1:$AH$15000,29,0)</f>
        <v>25387</v>
      </c>
      <c r="AR88" s="52">
        <f>VLOOKUP($A88,[4]Data!$A$1:$R$15000,2,0)</f>
        <v>747560</v>
      </c>
      <c r="AS88" s="52">
        <f>VLOOKUP($A88,[3]Data!$A$1:$K$15000,3,0)*$A$2</f>
        <v>2518600</v>
      </c>
      <c r="AU88" s="52">
        <f>VLOOKUP($A88,[4]Data!$A$1:$R$15000,13,0)-VLOOKUP($A88,[4]Data!$A$1:$R$15000,14,0)</f>
        <v>-52858</v>
      </c>
      <c r="AW88" s="52">
        <f>VLOOKUP($A88,[4]Data!$A$1:$R$15000,3,0)</f>
        <v>389553</v>
      </c>
      <c r="AX88" s="52">
        <f>VLOOKUP($A88,[3]Data!$A$1:$K$15000,10,0)*$A$2</f>
        <v>385800</v>
      </c>
      <c r="AY88" s="52">
        <f>VLOOKUP($A88,[4]Data!$A$1:$AH$15000,9,0)</f>
        <v>55684</v>
      </c>
      <c r="AZ88" s="52">
        <f>VLOOKUP($A88,[3]Data!$A$1:$K$15000,4,0)*$A$2</f>
        <v>1636300</v>
      </c>
      <c r="BA88" s="52">
        <f>VLOOKUP($A88,[4]Data!$A$1:$R$15000,5,0)</f>
        <v>222195</v>
      </c>
      <c r="BB88" s="52">
        <f>VLOOKUP($A88,[4]Data!$A$1:$R$15000,6,0)</f>
        <v>-505102</v>
      </c>
      <c r="BC88" s="52">
        <f>VLOOKUP($A88,[4]Data!$A$1:$R$15000,17,0)</f>
        <v>-199757</v>
      </c>
      <c r="BD88" s="52">
        <f>VLOOKUP($A88,[4]Data!$A$1:$R$15000,7,0)</f>
        <v>-428136</v>
      </c>
      <c r="BE88" s="84">
        <f>VLOOKUP($A88,[1]Data!$A$1:$AH$15000,28,0)</f>
        <v>24213</v>
      </c>
      <c r="BF88" s="18">
        <f>VLOOKUP($A88,[6]Data!$A$1:$P$15000,3,0)*$H$2</f>
        <v>97000</v>
      </c>
      <c r="BG88" s="18">
        <f>VLOOKUP($A88,[2]Data!$A$1:$AH$15000,34,0)</f>
        <v>658135</v>
      </c>
      <c r="BH88" s="18">
        <f>VLOOKUP($A88,[1]Data!$A$1:$BD$15000,54,0)</f>
        <v>0</v>
      </c>
      <c r="BI88" s="18">
        <f>VLOOKUP($A88,[1]Data!$A$1:$BD$15000,55,0)</f>
        <v>6869</v>
      </c>
      <c r="BJ88" s="18">
        <f>VLOOKUP($A88,[1]Data!$A$1:$BD$15000,56,0)</f>
        <v>65683</v>
      </c>
    </row>
    <row r="89" spans="1:62">
      <c r="A89" s="17">
        <v>36550</v>
      </c>
      <c r="B89" s="52">
        <f>VLOOKUP($A89,[5]Data!$A$1:$L$15000,3,0)</f>
        <v>533000</v>
      </c>
      <c r="C89" s="52">
        <f>VLOOKUP($A89,[5]Data!$A$1:$L$15000,4,0)</f>
        <v>793000</v>
      </c>
      <c r="D89" s="52">
        <f>VLOOKUP($A89,[5]Data!$A$1:$L$15000,7,0)</f>
        <v>704000</v>
      </c>
      <c r="E89" s="52">
        <f>VLOOKUP($A89,[5]Data!$A$1:$L$15000,6,0)</f>
        <v>79000</v>
      </c>
      <c r="F89" s="52">
        <f>VLOOKUP($A89,[5]Data!$A$1:$L$15000,5,0)</f>
        <v>233000</v>
      </c>
      <c r="G89" s="52">
        <f>VLOOKUP($A89,[5]Data!$A$1:$L$15000,8,0)</f>
        <v>253000</v>
      </c>
      <c r="H89" s="52">
        <f>VLOOKUP($A89,[6]Data!$A$1:$R$15000,9,0)*$H$2</f>
        <v>1684000</v>
      </c>
      <c r="I89" s="52">
        <f>VLOOKUP($A89,[6]Data!$A$1:$R$15000,12,0)*$H$2</f>
        <v>44000</v>
      </c>
      <c r="J89" s="52">
        <f>VLOOKUP($A89,[6]Data!$A$1:$R$15000,13,0)*$H$2</f>
        <v>355000</v>
      </c>
      <c r="K89" s="83">
        <f t="shared" si="7"/>
        <v>399000</v>
      </c>
      <c r="L89" s="52">
        <f>VLOOKUP($A89,[6]Data!$A$1:$R$15000,11,0)*$H$2</f>
        <v>112000</v>
      </c>
      <c r="M89" s="52">
        <f>VLOOKUP($A89,[6]Data!$A$1:$R$15000,10,0)*$H$2</f>
        <v>151000</v>
      </c>
      <c r="N89" s="52">
        <f>VLOOKUP($A89,[6]Data!$A$1:$R$15000,14,0)*$H$2</f>
        <v>36000</v>
      </c>
      <c r="O89" s="84"/>
      <c r="P89" s="84"/>
      <c r="Q89" s="84"/>
      <c r="R89" s="84"/>
      <c r="S89" s="84"/>
      <c r="T89" s="84"/>
      <c r="V89" s="52">
        <f>VLOOKUP($A89,[1]Data!$A$1:$AH$15000,6,0)</f>
        <v>2037028</v>
      </c>
      <c r="AA89" s="52">
        <f>VLOOKUP($A89,[1]Data!$A$1:$BF$15000,58,0)</f>
        <v>151931</v>
      </c>
      <c r="AB89" s="52">
        <f>VLOOKUP($A89,[1]Data!$A$1:$BF$15000,57,0)</f>
        <v>455117</v>
      </c>
      <c r="AH89" s="84">
        <f>VLOOKUP($A89,[1]Data!$A$1:$AH$15000,26,0)</f>
        <v>26109</v>
      </c>
      <c r="AI89" s="84">
        <f>VLOOKUP($A89,[1]Data!$A$1:$AH$15000,27,0)</f>
        <v>6548</v>
      </c>
      <c r="AJ89" s="84">
        <f>VLOOKUP($A89,[1]Data!$A$1:$AH$15000,25,0)</f>
        <v>91174</v>
      </c>
      <c r="AK89" s="84">
        <f>VLOOKUP($A89,[1]Data!$A$1:$AH$15000,30,0)</f>
        <v>103318</v>
      </c>
      <c r="AL89" s="84">
        <f>VLOOKUP($A89,[1]Data!$A$1:$AH$15000,31,0)</f>
        <v>50426</v>
      </c>
      <c r="AM89" s="84">
        <f>VLOOKUP($A89,[1]Data!$A$1:$AH$15000,32,0)</f>
        <v>4858</v>
      </c>
      <c r="AN89" s="84">
        <f>VLOOKUP($A89,[1]Data!$A$1:$AH$15000,33,0)</f>
        <v>15155</v>
      </c>
      <c r="AO89" s="84">
        <f>VLOOKUP($A89,[1]Data!$A$1:$AH$15000,29,0)</f>
        <v>32975</v>
      </c>
      <c r="AR89" s="52">
        <f>VLOOKUP($A89,[4]Data!$A$1:$R$15000,2,0)</f>
        <v>849504</v>
      </c>
      <c r="AS89" s="52">
        <f>VLOOKUP($A89,[3]Data!$A$1:$K$15000,3,0)*$A$2</f>
        <v>2516000</v>
      </c>
      <c r="AU89" s="52">
        <f>VLOOKUP($A89,[4]Data!$A$1:$R$15000,13,0)-VLOOKUP($A89,[4]Data!$A$1:$R$15000,14,0)</f>
        <v>-22098</v>
      </c>
      <c r="AW89" s="52">
        <f>VLOOKUP($A89,[4]Data!$A$1:$R$15000,3,0)</f>
        <v>348635</v>
      </c>
      <c r="AX89" s="52">
        <f>VLOOKUP($A89,[3]Data!$A$1:$K$15000,10,0)*$A$2</f>
        <v>328600</v>
      </c>
      <c r="AY89" s="52">
        <f>VLOOKUP($A89,[4]Data!$A$1:$AH$15000,9,0)</f>
        <v>85203</v>
      </c>
      <c r="AZ89" s="52">
        <f>VLOOKUP($A89,[3]Data!$A$1:$K$15000,4,0)*$A$2</f>
        <v>1691200</v>
      </c>
      <c r="BA89" s="52">
        <f>VLOOKUP($A89,[4]Data!$A$1:$R$15000,5,0)</f>
        <v>308259</v>
      </c>
      <c r="BB89" s="52">
        <f>VLOOKUP($A89,[4]Data!$A$1:$R$15000,6,0)</f>
        <v>-501021</v>
      </c>
      <c r="BC89" s="52">
        <f>VLOOKUP($A89,[4]Data!$A$1:$R$15000,17,0)</f>
        <v>-216893</v>
      </c>
      <c r="BD89" s="52">
        <f>VLOOKUP($A89,[4]Data!$A$1:$R$15000,7,0)</f>
        <v>-390031</v>
      </c>
      <c r="BE89" s="84">
        <f>VLOOKUP($A89,[1]Data!$A$1:$AH$15000,28,0)</f>
        <v>24213</v>
      </c>
      <c r="BF89" s="18">
        <f>VLOOKUP($A89,[6]Data!$A$1:$P$15000,3,0)*$H$2</f>
        <v>115000</v>
      </c>
      <c r="BG89" s="18">
        <f>VLOOKUP($A89,[2]Data!$A$1:$AH$15000,34,0)</f>
        <v>655290</v>
      </c>
      <c r="BH89" s="18">
        <f>VLOOKUP($A89,[1]Data!$A$1:$BD$15000,54,0)</f>
        <v>18141</v>
      </c>
      <c r="BI89" s="18">
        <f>VLOOKUP($A89,[1]Data!$A$1:$BD$15000,55,0)</f>
        <v>6869</v>
      </c>
      <c r="BJ89" s="18">
        <f>VLOOKUP($A89,[1]Data!$A$1:$BD$15000,56,0)</f>
        <v>57378</v>
      </c>
    </row>
    <row r="90" spans="1:62">
      <c r="A90" s="17">
        <v>36551</v>
      </c>
      <c r="B90" s="52">
        <f>VLOOKUP($A90,[5]Data!$A$1:$L$15000,3,0)</f>
        <v>516000</v>
      </c>
      <c r="C90" s="52">
        <f>VLOOKUP($A90,[5]Data!$A$1:$L$15000,4,0)</f>
        <v>770000</v>
      </c>
      <c r="D90" s="52">
        <f>VLOOKUP($A90,[5]Data!$A$1:$L$15000,7,0)</f>
        <v>548000</v>
      </c>
      <c r="E90" s="52">
        <f>VLOOKUP($A90,[5]Data!$A$1:$L$15000,6,0)</f>
        <v>89000</v>
      </c>
      <c r="F90" s="52">
        <f>VLOOKUP($A90,[5]Data!$A$1:$L$15000,5,0)</f>
        <v>221000</v>
      </c>
      <c r="G90" s="52">
        <f>VLOOKUP($A90,[5]Data!$A$1:$L$15000,8,0)</f>
        <v>247000</v>
      </c>
      <c r="H90" s="52">
        <f>VLOOKUP($A90,[6]Data!$A$1:$R$15000,9,0)*$H$2</f>
        <v>1687000</v>
      </c>
      <c r="I90" s="52">
        <f>VLOOKUP($A90,[6]Data!$A$1:$R$15000,12,0)*$H$2</f>
        <v>136000</v>
      </c>
      <c r="J90" s="52">
        <f>VLOOKUP($A90,[6]Data!$A$1:$R$15000,13,0)*$H$2</f>
        <v>317000</v>
      </c>
      <c r="K90" s="83">
        <f t="shared" ref="K90:K95" si="8">SUM(I90:J90)</f>
        <v>453000</v>
      </c>
      <c r="L90" s="52">
        <f>VLOOKUP($A90,[6]Data!$A$1:$R$15000,11,0)*$H$2</f>
        <v>111000</v>
      </c>
      <c r="M90" s="52">
        <f>VLOOKUP($A90,[6]Data!$A$1:$R$15000,10,0)*$H$2</f>
        <v>149000</v>
      </c>
      <c r="N90" s="52">
        <f>VLOOKUP($A90,[6]Data!$A$1:$R$15000,14,0)*$H$2</f>
        <v>36000</v>
      </c>
      <c r="O90" s="84"/>
      <c r="P90" s="84"/>
      <c r="Q90" s="84"/>
      <c r="R90" s="84"/>
      <c r="S90" s="84"/>
      <c r="T90" s="84"/>
      <c r="V90" s="52">
        <f>VLOOKUP($A90,[1]Data!$A$1:$AH$15000,6,0)</f>
        <v>1988070</v>
      </c>
      <c r="AA90" s="52">
        <f>VLOOKUP($A90,[1]Data!$A$1:$BF$15000,58,0)</f>
        <v>138536</v>
      </c>
      <c r="AB90" s="52">
        <f>VLOOKUP($A90,[1]Data!$A$1:$BF$15000,57,0)</f>
        <v>430186</v>
      </c>
      <c r="AH90" s="84">
        <f>VLOOKUP($A90,[1]Data!$A$1:$AH$15000,26,0)</f>
        <v>29337</v>
      </c>
      <c r="AI90" s="84">
        <f>VLOOKUP($A90,[1]Data!$A$1:$AH$15000,27,0)</f>
        <v>6131</v>
      </c>
      <c r="AJ90" s="84">
        <f>VLOOKUP($A90,[1]Data!$A$1:$AH$15000,25,0)</f>
        <v>91356</v>
      </c>
      <c r="AK90" s="84">
        <f>VLOOKUP($A90,[1]Data!$A$1:$AH$15000,30,0)</f>
        <v>87646</v>
      </c>
      <c r="AL90" s="84">
        <f>VLOOKUP($A90,[1]Data!$A$1:$AH$15000,31,0)</f>
        <v>44039</v>
      </c>
      <c r="AM90" s="84">
        <f>VLOOKUP($A90,[1]Data!$A$1:$AH$15000,32,0)</f>
        <v>4974</v>
      </c>
      <c r="AN90" s="84">
        <f>VLOOKUP($A90,[1]Data!$A$1:$AH$15000,33,0)</f>
        <v>14066</v>
      </c>
      <c r="AO90" s="84">
        <f>VLOOKUP($A90,[1]Data!$A$1:$AH$15000,29,0)</f>
        <v>39734</v>
      </c>
      <c r="AR90" s="52">
        <f>VLOOKUP($A90,[4]Data!$A$1:$R$15000,2,0)</f>
        <v>913816</v>
      </c>
      <c r="AS90" s="52">
        <f>VLOOKUP($A90,[3]Data!$A$1:$K$15000,3,0)*$A$2</f>
        <v>2514300</v>
      </c>
      <c r="AU90" s="52">
        <f>VLOOKUP($A90,[4]Data!$A$1:$R$15000,13,0)-VLOOKUP($A90,[4]Data!$A$1:$R$15000,14,0)</f>
        <v>-75707</v>
      </c>
      <c r="AW90" s="52">
        <f>VLOOKUP($A90,[4]Data!$A$1:$R$15000,3,0)</f>
        <v>324934</v>
      </c>
      <c r="AX90" s="52">
        <f>VLOOKUP($A90,[3]Data!$A$1:$K$15000,10,0)*$A$2</f>
        <v>289900</v>
      </c>
      <c r="AY90" s="52">
        <f>VLOOKUP($A90,[4]Data!$A$1:$AH$15000,9,0)</f>
        <v>145304</v>
      </c>
      <c r="AZ90" s="52">
        <f>VLOOKUP($A90,[3]Data!$A$1:$K$15000,4,0)*$A$2</f>
        <v>1696900</v>
      </c>
      <c r="BA90" s="52">
        <f>VLOOKUP($A90,[4]Data!$A$1:$R$15000,5,0)</f>
        <v>388460</v>
      </c>
      <c r="BB90" s="52">
        <f>VLOOKUP($A90,[4]Data!$A$1:$R$15000,6,0)</f>
        <v>-425185</v>
      </c>
      <c r="BC90" s="52">
        <f>VLOOKUP($A90,[4]Data!$A$1:$R$15000,17,0)</f>
        <v>-212050</v>
      </c>
      <c r="BD90" s="52">
        <f>VLOOKUP($A90,[4]Data!$A$1:$R$15000,7,0)</f>
        <v>-271603</v>
      </c>
      <c r="BE90" s="84">
        <f>VLOOKUP($A90,[1]Data!$A$1:$AH$15000,28,0)</f>
        <v>22532</v>
      </c>
      <c r="BF90" s="18">
        <f>VLOOKUP($A90,[6]Data!$A$1:$P$15000,3,0)*$H$2</f>
        <v>125000</v>
      </c>
      <c r="BG90" s="18">
        <f>VLOOKUP($A90,[2]Data!$A$1:$AH$15000,34,0)</f>
        <v>823133</v>
      </c>
      <c r="BH90" s="18">
        <f>VLOOKUP($A90,[1]Data!$A$1:$BD$15000,54,0)</f>
        <v>18530</v>
      </c>
      <c r="BI90" s="18">
        <f>VLOOKUP($A90,[1]Data!$A$1:$BD$15000,55,0)</f>
        <v>6748</v>
      </c>
      <c r="BJ90" s="18">
        <f>VLOOKUP($A90,[1]Data!$A$1:$BD$15000,56,0)</f>
        <v>58279</v>
      </c>
    </row>
    <row r="91" spans="1:62">
      <c r="A91" s="17">
        <v>36552</v>
      </c>
      <c r="B91" s="52">
        <f>VLOOKUP($A91,[5]Data!$A$1:$L$15000,3,0)</f>
        <v>529000</v>
      </c>
      <c r="C91" s="52">
        <f>VLOOKUP($A91,[5]Data!$A$1:$L$15000,4,0)</f>
        <v>637000</v>
      </c>
      <c r="D91" s="52">
        <f>VLOOKUP($A91,[5]Data!$A$1:$L$15000,7,0)</f>
        <v>553000</v>
      </c>
      <c r="E91" s="52">
        <f>VLOOKUP($A91,[5]Data!$A$1:$L$15000,6,0)</f>
        <v>79000</v>
      </c>
      <c r="F91" s="52">
        <f>VLOOKUP($A91,[5]Data!$A$1:$L$15000,5,0)</f>
        <v>217000</v>
      </c>
      <c r="G91" s="52">
        <f>VLOOKUP($A91,[5]Data!$A$1:$L$15000,8,0)</f>
        <v>279000</v>
      </c>
      <c r="H91" s="52">
        <f>VLOOKUP($A91,[6]Data!$A$1:$R$15000,9,0)*$H$2</f>
        <v>1696000</v>
      </c>
      <c r="I91" s="52">
        <f>VLOOKUP($A91,[6]Data!$A$1:$R$15000,12,0)*$H$2</f>
        <v>121000</v>
      </c>
      <c r="J91" s="52">
        <f>VLOOKUP($A91,[6]Data!$A$1:$R$15000,13,0)*$H$2</f>
        <v>297000</v>
      </c>
      <c r="K91" s="83">
        <f t="shared" si="8"/>
        <v>418000</v>
      </c>
      <c r="L91" s="52">
        <f>VLOOKUP($A91,[6]Data!$A$1:$R$15000,11,0)*$H$2</f>
        <v>102000</v>
      </c>
      <c r="M91" s="52">
        <f>VLOOKUP($A91,[6]Data!$A$1:$R$15000,10,0)*$H$2</f>
        <v>150000</v>
      </c>
      <c r="N91" s="52">
        <f>VLOOKUP($A91,[6]Data!$A$1:$R$15000,14,0)*$H$2</f>
        <v>41000</v>
      </c>
      <c r="O91" s="84"/>
      <c r="P91" s="84"/>
      <c r="Q91" s="84"/>
      <c r="R91" s="84"/>
      <c r="S91" s="84"/>
      <c r="T91" s="84"/>
      <c r="V91" s="52">
        <f>VLOOKUP($A91,[1]Data!$A$1:$AH$15000,6,0)</f>
        <v>1945136</v>
      </c>
      <c r="AA91" s="52">
        <f>VLOOKUP($A91,[1]Data!$A$1:$BF$15000,58,0)</f>
        <v>171446</v>
      </c>
      <c r="AB91" s="52">
        <f>VLOOKUP($A91,[1]Data!$A$1:$BF$15000,57,0)</f>
        <v>485366</v>
      </c>
      <c r="AH91" s="84">
        <f>VLOOKUP($A91,[1]Data!$A$1:$AH$15000,26,0)</f>
        <v>35561</v>
      </c>
      <c r="AI91" s="84">
        <f>VLOOKUP($A91,[1]Data!$A$1:$AH$15000,27,0)</f>
        <v>7580</v>
      </c>
      <c r="AJ91" s="84">
        <f>VLOOKUP($A91,[1]Data!$A$1:$AH$15000,25,0)</f>
        <v>103304</v>
      </c>
      <c r="AK91" s="84">
        <f>VLOOKUP($A91,[1]Data!$A$1:$AH$15000,30,0)</f>
        <v>111617</v>
      </c>
      <c r="AL91" s="84">
        <f>VLOOKUP($A91,[1]Data!$A$1:$AH$15000,31,0)</f>
        <v>58961</v>
      </c>
      <c r="AM91" s="84">
        <f>VLOOKUP($A91,[1]Data!$A$1:$AH$15000,32,0)</f>
        <v>6035</v>
      </c>
      <c r="AN91" s="84">
        <f>VLOOKUP($A91,[1]Data!$A$1:$AH$15000,33,0)</f>
        <v>14509</v>
      </c>
      <c r="AO91" s="84">
        <f>VLOOKUP($A91,[1]Data!$A$1:$AH$15000,29,0)</f>
        <v>34538</v>
      </c>
      <c r="AR91" s="52">
        <f>VLOOKUP($A91,[4]Data!$A$1:$R$15000,2,0)</f>
        <v>867180</v>
      </c>
      <c r="AS91" s="52">
        <f>VLOOKUP($A91,[3]Data!$A$1:$K$15000,3,0)*$A$2</f>
        <v>2512700</v>
      </c>
      <c r="AU91" s="52">
        <f>VLOOKUP($A91,[4]Data!$A$1:$R$15000,13,0)-VLOOKUP($A91,[4]Data!$A$1:$R$15000,14,0)</f>
        <v>-81922</v>
      </c>
      <c r="AW91" s="52">
        <f>VLOOKUP($A91,[4]Data!$A$1:$R$15000,3,0)</f>
        <v>333727</v>
      </c>
      <c r="AX91" s="52">
        <f>VLOOKUP($A91,[3]Data!$A$1:$K$15000,10,0)*$A$2</f>
        <v>311900</v>
      </c>
      <c r="AY91" s="52">
        <f>VLOOKUP($A91,[4]Data!$A$1:$AH$15000,9,0)</f>
        <v>170240</v>
      </c>
      <c r="AZ91" s="52">
        <f>VLOOKUP($A91,[3]Data!$A$1:$K$15000,4,0)*$A$2</f>
        <v>1708400</v>
      </c>
      <c r="BA91" s="52">
        <f>VLOOKUP($A91,[4]Data!$A$1:$R$15000,5,0)</f>
        <v>320793</v>
      </c>
      <c r="BB91" s="52">
        <f>VLOOKUP($A91,[4]Data!$A$1:$R$15000,6,0)</f>
        <v>-469320</v>
      </c>
      <c r="BC91" s="52">
        <f>VLOOKUP($A91,[4]Data!$A$1:$R$15000,17,0)</f>
        <v>-231070</v>
      </c>
      <c r="BD91" s="52">
        <f>VLOOKUP($A91,[4]Data!$A$1:$R$15000,7,0)</f>
        <v>-291751</v>
      </c>
      <c r="BE91" s="84">
        <f>VLOOKUP($A91,[1]Data!$A$1:$AH$15000,28,0)</f>
        <v>22061</v>
      </c>
      <c r="BF91" s="18">
        <f>VLOOKUP($A91,[6]Data!$A$1:$P$15000,3,0)*$H$2</f>
        <v>120000</v>
      </c>
      <c r="BG91" s="18">
        <f>VLOOKUP($A91,[2]Data!$A$1:$AH$15000,34,0)</f>
        <v>823828</v>
      </c>
      <c r="BH91" s="18">
        <f>VLOOKUP($A91,[1]Data!$A$1:$BD$15000,54,0)</f>
        <v>18420</v>
      </c>
      <c r="BI91" s="18">
        <f>VLOOKUP($A91,[1]Data!$A$1:$BD$15000,55,0)</f>
        <v>6869</v>
      </c>
      <c r="BJ91" s="18">
        <f>VLOOKUP($A91,[1]Data!$A$1:$BD$15000,56,0)</f>
        <v>68204</v>
      </c>
    </row>
    <row r="92" spans="1:62">
      <c r="A92" s="17">
        <v>36553</v>
      </c>
      <c r="B92" s="52">
        <f>VLOOKUP($A92,[5]Data!$A$1:$L$15000,3,0)</f>
        <v>524000</v>
      </c>
      <c r="C92" s="52">
        <f>VLOOKUP($A92,[5]Data!$A$1:$L$15000,4,0)</f>
        <v>623000</v>
      </c>
      <c r="D92" s="52">
        <f>VLOOKUP($A92,[5]Data!$A$1:$L$15000,7,0)</f>
        <v>549000</v>
      </c>
      <c r="E92" s="52">
        <f>VLOOKUP($A92,[5]Data!$A$1:$L$15000,6,0)</f>
        <v>100000</v>
      </c>
      <c r="F92" s="52">
        <f>VLOOKUP($A92,[5]Data!$A$1:$L$15000,5,0)</f>
        <v>177000</v>
      </c>
      <c r="G92" s="52">
        <f>VLOOKUP($A92,[5]Data!$A$1:$L$15000,8,0)</f>
        <v>278000</v>
      </c>
      <c r="H92" s="52">
        <f>VLOOKUP($A92,[6]Data!$A$1:$R$15000,9,0)*$H$2</f>
        <v>1696000</v>
      </c>
      <c r="I92" s="52">
        <f>VLOOKUP($A92,[6]Data!$A$1:$R$15000,12,0)*$H$2</f>
        <v>32000</v>
      </c>
      <c r="J92" s="52">
        <f>VLOOKUP($A92,[6]Data!$A$1:$R$15000,13,0)*$H$2</f>
        <v>264000</v>
      </c>
      <c r="K92" s="83">
        <f t="shared" si="8"/>
        <v>296000</v>
      </c>
      <c r="L92" s="52">
        <f>VLOOKUP($A92,[6]Data!$A$1:$R$15000,11,0)*$H$2</f>
        <v>122000</v>
      </c>
      <c r="M92" s="52">
        <f>VLOOKUP($A92,[6]Data!$A$1:$R$15000,10,0)*$H$2</f>
        <v>152000</v>
      </c>
      <c r="N92" s="52">
        <f>VLOOKUP($A92,[6]Data!$A$1:$R$15000,14,0)*$H$2</f>
        <v>39000</v>
      </c>
      <c r="O92" s="84"/>
      <c r="P92" s="84"/>
      <c r="Q92" s="84"/>
      <c r="R92" s="84"/>
      <c r="S92" s="84"/>
      <c r="T92" s="84"/>
      <c r="V92" s="52">
        <f>VLOOKUP($A92,[1]Data!$A$1:$AH$15000,6,0)</f>
        <v>1949738</v>
      </c>
      <c r="AA92" s="52">
        <f>VLOOKUP($A92,[1]Data!$A$1:$BF$15000,58,0)</f>
        <v>206500</v>
      </c>
      <c r="AB92" s="52">
        <f>VLOOKUP($A92,[1]Data!$A$1:$BF$15000,57,0)</f>
        <v>527097</v>
      </c>
      <c r="AH92" s="84">
        <f>VLOOKUP($A92,[1]Data!$A$1:$AH$15000,26,0)</f>
        <v>28954</v>
      </c>
      <c r="AI92" s="84">
        <f>VLOOKUP($A92,[1]Data!$A$1:$AH$15000,27,0)</f>
        <v>6021</v>
      </c>
      <c r="AJ92" s="84">
        <f>VLOOKUP($A92,[1]Data!$A$1:$AH$15000,25,0)</f>
        <v>135929</v>
      </c>
      <c r="AK92" s="84">
        <f>VLOOKUP($A92,[1]Data!$A$1:$AH$15000,30,0)</f>
        <v>133725</v>
      </c>
      <c r="AL92" s="84">
        <f>VLOOKUP($A92,[1]Data!$A$1:$AH$15000,31,0)</f>
        <v>67418</v>
      </c>
      <c r="AM92" s="84">
        <f>VLOOKUP($A92,[1]Data!$A$1:$AH$15000,32,0)</f>
        <v>7016</v>
      </c>
      <c r="AN92" s="84">
        <f>VLOOKUP($A92,[1]Data!$A$1:$AH$15000,33,0)</f>
        <v>16338</v>
      </c>
      <c r="AO92" s="84">
        <f>VLOOKUP($A92,[1]Data!$A$1:$AH$15000,29,0)</f>
        <v>33891</v>
      </c>
      <c r="AR92" s="52">
        <f>VLOOKUP($A92,[4]Data!$A$1:$R$15000,2,0)</f>
        <v>899195</v>
      </c>
      <c r="AS92" s="52">
        <f>VLOOKUP($A92,[3]Data!$A$1:$K$15000,3,0)*$A$2</f>
        <v>2509100</v>
      </c>
      <c r="AU92" s="52">
        <f>VLOOKUP($A92,[4]Data!$A$1:$R$15000,13,0)-VLOOKUP($A92,[4]Data!$A$1:$R$15000,14,0)</f>
        <v>-56604</v>
      </c>
      <c r="AW92" s="52">
        <f>VLOOKUP($A92,[4]Data!$A$1:$R$15000,3,0)</f>
        <v>331183</v>
      </c>
      <c r="AX92" s="52">
        <f>VLOOKUP($A92,[3]Data!$A$1:$K$15000,10,0)*$A$2</f>
        <v>313500</v>
      </c>
      <c r="AY92" s="52">
        <f>VLOOKUP($A92,[4]Data!$A$1:$AH$15000,9,0)</f>
        <v>156139</v>
      </c>
      <c r="AZ92" s="52">
        <f>VLOOKUP($A92,[3]Data!$A$1:$K$15000,4,0)*$A$2</f>
        <v>1700500</v>
      </c>
      <c r="BA92" s="52">
        <f>VLOOKUP($A92,[4]Data!$A$1:$R$15000,5,0)</f>
        <v>332146</v>
      </c>
      <c r="BB92" s="52">
        <f>VLOOKUP($A92,[4]Data!$A$1:$R$15000,6,0)</f>
        <v>-470014</v>
      </c>
      <c r="BC92" s="52">
        <f>VLOOKUP($A92,[4]Data!$A$1:$R$15000,17,0)</f>
        <v>-235802</v>
      </c>
      <c r="BD92" s="52">
        <f>VLOOKUP($A92,[4]Data!$A$1:$R$15000,7,0)</f>
        <v>-270364</v>
      </c>
      <c r="BE92" s="84">
        <f>VLOOKUP($A92,[1]Data!$A$1:$AH$15000,28,0)</f>
        <v>22086</v>
      </c>
      <c r="BF92" s="18">
        <f>VLOOKUP($A92,[6]Data!$A$1:$P$15000,3,0)*$H$2</f>
        <v>138000</v>
      </c>
      <c r="BG92" s="18">
        <f>VLOOKUP($A92,[2]Data!$A$1:$AH$15000,34,0)</f>
        <v>810330</v>
      </c>
      <c r="BH92" s="18">
        <f>VLOOKUP($A92,[1]Data!$A$1:$BD$15000,54,0)</f>
        <v>18405</v>
      </c>
      <c r="BI92" s="18">
        <f>VLOOKUP($A92,[1]Data!$A$1:$BD$15000,55,0)</f>
        <v>6869</v>
      </c>
      <c r="BJ92" s="18">
        <f>VLOOKUP($A92,[1]Data!$A$1:$BD$15000,56,0)</f>
        <v>68204</v>
      </c>
    </row>
    <row r="93" spans="1:62">
      <c r="A93" s="17">
        <v>36554</v>
      </c>
      <c r="B93" s="52">
        <f>VLOOKUP($A93,[5]Data!$A$1:$L$15000,3,0)</f>
        <v>525000</v>
      </c>
      <c r="C93" s="52">
        <f>VLOOKUP($A93,[5]Data!$A$1:$L$15000,4,0)</f>
        <v>578000</v>
      </c>
      <c r="D93" s="52">
        <f>VLOOKUP($A93,[5]Data!$A$1:$L$15000,7,0)</f>
        <v>533000</v>
      </c>
      <c r="E93" s="52">
        <f>VLOOKUP($A93,[5]Data!$A$1:$L$15000,6,0)</f>
        <v>73000</v>
      </c>
      <c r="F93" s="52">
        <f>VLOOKUP($A93,[5]Data!$A$1:$L$15000,5,0)</f>
        <v>163000</v>
      </c>
      <c r="G93" s="52">
        <f>VLOOKUP($A93,[5]Data!$A$1:$L$15000,8,0)</f>
        <v>279000</v>
      </c>
      <c r="H93" s="52">
        <f>VLOOKUP($A93,[6]Data!$A$1:$R$15000,9,0)*$H$2</f>
        <v>1724000</v>
      </c>
      <c r="I93" s="52">
        <f>VLOOKUP($A93,[6]Data!$A$1:$R$15000,12,0)*$H$2</f>
        <v>36000</v>
      </c>
      <c r="J93" s="52">
        <f>VLOOKUP($A93,[6]Data!$A$1:$R$15000,13,0)*$H$2</f>
        <v>293000</v>
      </c>
      <c r="K93" s="83">
        <f t="shared" si="8"/>
        <v>329000</v>
      </c>
      <c r="L93" s="52">
        <f>VLOOKUP($A93,[6]Data!$A$1:$R$15000,11,0)*$H$2</f>
        <v>128000</v>
      </c>
      <c r="M93" s="52">
        <f>VLOOKUP($A93,[6]Data!$A$1:$R$15000,10,0)*$H$2</f>
        <v>157000</v>
      </c>
      <c r="N93" s="52">
        <f>VLOOKUP($A93,[6]Data!$A$1:$R$15000,14,0)*$H$2</f>
        <v>36000</v>
      </c>
      <c r="O93" s="84"/>
      <c r="P93" s="84"/>
      <c r="Q93" s="84"/>
      <c r="R93" s="84"/>
      <c r="S93" s="84"/>
      <c r="T93" s="84"/>
      <c r="V93" s="52">
        <f>VLOOKUP($A93,[1]Data!$A$1:$AH$15000,6,0)</f>
        <v>1955859</v>
      </c>
      <c r="AA93" s="52">
        <f>VLOOKUP($A93,[1]Data!$A$1:$BF$15000,58,0)</f>
        <v>200823</v>
      </c>
      <c r="AB93" s="52">
        <f>VLOOKUP($A93,[1]Data!$A$1:$BF$15000,57,0)</f>
        <v>548861</v>
      </c>
      <c r="AH93" s="84">
        <f>VLOOKUP($A93,[1]Data!$A$1:$AH$15000,26,0)</f>
        <v>28926</v>
      </c>
      <c r="AI93" s="84">
        <f>VLOOKUP($A93,[1]Data!$A$1:$AH$15000,27,0)</f>
        <v>6012</v>
      </c>
      <c r="AJ93" s="84">
        <f>VLOOKUP($A93,[1]Data!$A$1:$AH$15000,25,0)</f>
        <v>130016</v>
      </c>
      <c r="AK93" s="84">
        <f>VLOOKUP($A93,[1]Data!$A$1:$AH$15000,30,0)</f>
        <v>133259</v>
      </c>
      <c r="AL93" s="84">
        <f>VLOOKUP($A93,[1]Data!$A$1:$AH$15000,31,0)</f>
        <v>78005</v>
      </c>
      <c r="AM93" s="84">
        <f>VLOOKUP($A93,[1]Data!$A$1:$AH$15000,32,0)</f>
        <v>7447</v>
      </c>
      <c r="AN93" s="84">
        <f>VLOOKUP($A93,[1]Data!$A$1:$AH$15000,33,0)</f>
        <v>15530</v>
      </c>
      <c r="AO93" s="84">
        <f>VLOOKUP($A93,[1]Data!$A$1:$AH$15000,29,0)</f>
        <v>44427</v>
      </c>
      <c r="AR93" s="52">
        <f>VLOOKUP($A93,[4]Data!$A$1:$R$15000,2,0)</f>
        <v>915773</v>
      </c>
      <c r="AS93" s="52">
        <f>VLOOKUP($A93,[3]Data!$A$1:$K$15000,3,0)*$A$2</f>
        <v>2517700</v>
      </c>
      <c r="AU93" s="52">
        <f>VLOOKUP($A93,[4]Data!$A$1:$R$15000,13,0)-VLOOKUP($A93,[4]Data!$A$1:$R$15000,14,0)</f>
        <v>-98000</v>
      </c>
      <c r="AW93" s="52">
        <f>VLOOKUP($A93,[4]Data!$A$1:$R$15000,3,0)</f>
        <v>325464</v>
      </c>
      <c r="AX93" s="52">
        <f>VLOOKUP($A93,[3]Data!$A$1:$K$15000,10,0)*$A$2</f>
        <v>316700</v>
      </c>
      <c r="AY93" s="52">
        <f>VLOOKUP($A93,[4]Data!$A$1:$AH$15000,9,0)</f>
        <v>101862</v>
      </c>
      <c r="AZ93" s="52">
        <f>VLOOKUP($A93,[3]Data!$A$1:$K$15000,4,0)*$A$2</f>
        <v>1685200</v>
      </c>
      <c r="BA93" s="52">
        <f>VLOOKUP($A93,[4]Data!$A$1:$R$15000,5,0)</f>
        <v>328659</v>
      </c>
      <c r="BB93" s="52">
        <f>VLOOKUP($A93,[4]Data!$A$1:$R$15000,6,0)</f>
        <v>-467855</v>
      </c>
      <c r="BC93" s="52">
        <f>VLOOKUP($A93,[4]Data!$A$1:$R$15000,17,0)</f>
        <v>-229994</v>
      </c>
      <c r="BD93" s="52">
        <f>VLOOKUP($A93,[4]Data!$A$1:$R$15000,7,0)</f>
        <v>-259885</v>
      </c>
      <c r="BE93" s="84">
        <f>VLOOKUP($A93,[1]Data!$A$1:$AH$15000,28,0)</f>
        <v>22056</v>
      </c>
      <c r="BF93" s="18">
        <f>VLOOKUP($A93,[6]Data!$A$1:$P$15000,3,0)*$H$2</f>
        <v>108000</v>
      </c>
      <c r="BG93" s="18">
        <f>VLOOKUP($A93,[2]Data!$A$1:$AH$15000,34,0)</f>
        <v>788861</v>
      </c>
      <c r="BH93" s="18">
        <f>VLOOKUP($A93,[1]Data!$A$1:$BD$15000,54,0)</f>
        <v>17969</v>
      </c>
      <c r="BI93" s="18">
        <f>VLOOKUP($A93,[1]Data!$A$1:$BD$15000,55,0)</f>
        <v>7285</v>
      </c>
      <c r="BJ93" s="18">
        <f>VLOOKUP($A93,[1]Data!$A$1:$BD$15000,56,0)</f>
        <v>60844</v>
      </c>
    </row>
    <row r="94" spans="1:62">
      <c r="A94" s="17">
        <v>36555</v>
      </c>
      <c r="B94" s="52">
        <f>VLOOKUP($A94,[5]Data!$A$1:$L$15000,3,0)</f>
        <v>507000</v>
      </c>
      <c r="C94" s="52">
        <f>VLOOKUP($A94,[5]Data!$A$1:$L$15000,4,0)</f>
        <v>564000</v>
      </c>
      <c r="D94" s="52">
        <f>VLOOKUP($A94,[5]Data!$A$1:$L$15000,7,0)</f>
        <v>536000</v>
      </c>
      <c r="E94" s="52">
        <f>VLOOKUP($A94,[5]Data!$A$1:$L$15000,6,0)</f>
        <v>70000</v>
      </c>
      <c r="F94" s="52">
        <f>VLOOKUP($A94,[5]Data!$A$1:$L$15000,5,0)</f>
        <v>203000</v>
      </c>
      <c r="G94" s="52">
        <f>VLOOKUP($A94,[5]Data!$A$1:$L$15000,8,0)</f>
        <v>283000</v>
      </c>
      <c r="H94" s="52">
        <f>VLOOKUP($A94,[6]Data!$A$1:$R$15000,9,0)*$H$2</f>
        <v>1734000</v>
      </c>
      <c r="I94" s="52">
        <f>VLOOKUP($A94,[6]Data!$A$1:$R$15000,12,0)*$H$2</f>
        <v>34000</v>
      </c>
      <c r="J94" s="52">
        <f>VLOOKUP($A94,[6]Data!$A$1:$R$15000,13,0)*$H$2</f>
        <v>289000</v>
      </c>
      <c r="K94" s="83">
        <f t="shared" si="8"/>
        <v>323000</v>
      </c>
      <c r="L94" s="52">
        <f>VLOOKUP($A94,[6]Data!$A$1:$R$15000,11,0)*$H$2</f>
        <v>113000</v>
      </c>
      <c r="M94" s="52">
        <f>VLOOKUP($A94,[6]Data!$A$1:$R$15000,10,0)*$H$2</f>
        <v>152000</v>
      </c>
      <c r="N94" s="52">
        <f>VLOOKUP($A94,[6]Data!$A$1:$R$15000,14,0)*$H$2</f>
        <v>36000</v>
      </c>
      <c r="O94" s="84"/>
      <c r="P94" s="84"/>
      <c r="Q94" s="84"/>
      <c r="R94" s="84"/>
      <c r="S94" s="84"/>
      <c r="T94" s="84"/>
      <c r="V94" s="52">
        <f>VLOOKUP($A94,[1]Data!$A$1:$AH$15000,6,0)</f>
        <v>1926797</v>
      </c>
      <c r="AA94" s="52">
        <f>VLOOKUP($A94,[1]Data!$A$1:$BF$15000,58,0)</f>
        <v>184288</v>
      </c>
      <c r="AB94" s="52">
        <f>VLOOKUP($A94,[1]Data!$A$1:$BF$15000,57,0)</f>
        <v>601250</v>
      </c>
      <c r="AH94" s="84">
        <f>VLOOKUP($A94,[1]Data!$A$1:$AH$15000,26,0)</f>
        <v>28303</v>
      </c>
      <c r="AI94" s="84">
        <f>VLOOKUP($A94,[1]Data!$A$1:$AH$15000,27,0)</f>
        <v>5963</v>
      </c>
      <c r="AJ94" s="84">
        <f>VLOOKUP($A94,[1]Data!$A$1:$AH$15000,25,0)</f>
        <v>111834</v>
      </c>
      <c r="AK94" s="84">
        <f>VLOOKUP($A94,[1]Data!$A$1:$AH$15000,30,0)</f>
        <v>133731</v>
      </c>
      <c r="AL94" s="84">
        <f>VLOOKUP($A94,[1]Data!$A$1:$AH$15000,31,0)</f>
        <v>79682</v>
      </c>
      <c r="AM94" s="84">
        <f>VLOOKUP($A94,[1]Data!$A$1:$AH$15000,32,0)</f>
        <v>7991</v>
      </c>
      <c r="AN94" s="84">
        <f>VLOOKUP($A94,[1]Data!$A$1:$AH$15000,33,0)</f>
        <v>16778</v>
      </c>
      <c r="AO94" s="84">
        <f>VLOOKUP($A94,[1]Data!$A$1:$AH$15000,29,0)</f>
        <v>94683</v>
      </c>
      <c r="AR94" s="52">
        <f>VLOOKUP($A94,[4]Data!$A$1:$R$15000,2,0)</f>
        <v>920957</v>
      </c>
      <c r="AS94" s="52">
        <f>VLOOKUP($A94,[3]Data!$A$1:$K$15000,3,0)*$A$2</f>
        <v>2517300</v>
      </c>
      <c r="AU94" s="52">
        <f>VLOOKUP($A94,[4]Data!$A$1:$R$15000,13,0)-VLOOKUP($A94,[4]Data!$A$1:$R$15000,14,0)</f>
        <v>-117438</v>
      </c>
      <c r="AW94" s="52">
        <f>VLOOKUP($A94,[4]Data!$A$1:$R$15000,3,0)</f>
        <v>381300</v>
      </c>
      <c r="AX94" s="52">
        <f>VLOOKUP($A94,[3]Data!$A$1:$K$15000,10,0)*$A$2</f>
        <v>321200</v>
      </c>
      <c r="AY94" s="52">
        <f>VLOOKUP($A94,[4]Data!$A$1:$AH$15000,9,0)</f>
        <v>117669</v>
      </c>
      <c r="AZ94" s="52">
        <f>VLOOKUP($A94,[3]Data!$A$1:$K$15000,4,0)*$A$2</f>
        <v>1683400</v>
      </c>
      <c r="BA94" s="52">
        <f>VLOOKUP($A94,[4]Data!$A$1:$R$15000,5,0)</f>
        <v>297978</v>
      </c>
      <c r="BB94" s="52">
        <f>VLOOKUP($A94,[4]Data!$A$1:$R$15000,6,0)</f>
        <v>-473997</v>
      </c>
      <c r="BC94" s="52">
        <f>VLOOKUP($A94,[4]Data!$A$1:$R$15000,17,0)</f>
        <v>-235651</v>
      </c>
      <c r="BD94" s="52">
        <f>VLOOKUP($A94,[4]Data!$A$1:$R$15000,7,0)</f>
        <v>-329299</v>
      </c>
      <c r="BE94" s="84">
        <f>VLOOKUP($A94,[1]Data!$A$1:$AH$15000,28,0)</f>
        <v>20839</v>
      </c>
      <c r="BF94" s="18">
        <f>VLOOKUP($A94,[6]Data!$A$1:$P$15000,3,0)*$H$2</f>
        <v>107000</v>
      </c>
      <c r="BG94" s="18">
        <f>VLOOKUP($A94,[2]Data!$A$1:$AH$15000,34,0)</f>
        <v>787136</v>
      </c>
      <c r="BH94" s="18">
        <f>VLOOKUP($A94,[1]Data!$A$1:$BD$15000,54,0)</f>
        <v>18263</v>
      </c>
      <c r="BI94" s="18">
        <f>VLOOKUP($A94,[1]Data!$A$1:$BD$15000,55,0)</f>
        <v>7358</v>
      </c>
      <c r="BJ94" s="18">
        <f>VLOOKUP($A94,[1]Data!$A$1:$BD$15000,56,0)</f>
        <v>60844</v>
      </c>
    </row>
    <row r="95" spans="1:62">
      <c r="A95" s="17">
        <v>36556</v>
      </c>
      <c r="B95" s="52">
        <f>VLOOKUP($A95,[5]Data!$A$1:$L$15000,3,0)</f>
        <v>541000</v>
      </c>
      <c r="C95" s="52">
        <f>VLOOKUP($A95,[5]Data!$A$1:$L$15000,4,0)</f>
        <v>546000</v>
      </c>
      <c r="D95" s="52">
        <f>VLOOKUP($A95,[5]Data!$A$1:$L$15000,7,0)</f>
        <v>534000</v>
      </c>
      <c r="E95" s="52">
        <f>VLOOKUP($A95,[5]Data!$A$1:$L$15000,6,0)</f>
        <v>66000</v>
      </c>
      <c r="F95" s="52">
        <f>VLOOKUP($A95,[5]Data!$A$1:$L$15000,5,0)</f>
        <v>137000</v>
      </c>
      <c r="G95" s="52">
        <f>VLOOKUP($A95,[5]Data!$A$1:$L$15000,8,0)</f>
        <v>281000</v>
      </c>
      <c r="H95" s="52">
        <f>VLOOKUP($A95,[6]Data!$A$1:$R$15000,9,0)*$H$2</f>
        <v>1701000</v>
      </c>
      <c r="I95" s="52">
        <f>VLOOKUP($A95,[6]Data!$A$1:$R$15000,12,0)*$H$2</f>
        <v>36000</v>
      </c>
      <c r="J95" s="52">
        <f>VLOOKUP($A95,[6]Data!$A$1:$R$15000,13,0)*$H$2</f>
        <v>305000</v>
      </c>
      <c r="K95" s="83">
        <f t="shared" si="8"/>
        <v>341000</v>
      </c>
      <c r="L95" s="52">
        <f>VLOOKUP($A95,[6]Data!$A$1:$R$15000,11,0)*$H$2</f>
        <v>122000</v>
      </c>
      <c r="M95" s="52">
        <f>VLOOKUP($A95,[6]Data!$A$1:$R$15000,10,0)*$H$2</f>
        <v>150000</v>
      </c>
      <c r="N95" s="52">
        <f>VLOOKUP($A95,[6]Data!$A$1:$R$15000,14,0)*$H$2</f>
        <v>36000</v>
      </c>
      <c r="O95" s="84"/>
      <c r="P95" s="84"/>
      <c r="Q95" s="84"/>
      <c r="R95" s="84"/>
      <c r="S95" s="84"/>
      <c r="T95" s="84"/>
      <c r="V95" s="52">
        <f>VLOOKUP($A95,[1]Data!$A$1:$AH$15000,6,0)</f>
        <v>1976666</v>
      </c>
      <c r="AA95" s="52">
        <f>VLOOKUP($A95,[1]Data!$A$1:$BF$15000,58,0)</f>
        <v>198877</v>
      </c>
      <c r="AB95" s="52">
        <f>VLOOKUP($A95,[1]Data!$A$1:$BF$15000,57,0)</f>
        <v>562707</v>
      </c>
      <c r="AH95" s="84">
        <f>VLOOKUP($A95,[1]Data!$A$1:$AH$15000,26,0)</f>
        <v>32524</v>
      </c>
      <c r="AI95" s="84">
        <f>VLOOKUP($A95,[1]Data!$A$1:$AH$15000,27,0)</f>
        <v>5875</v>
      </c>
      <c r="AJ95" s="84">
        <f>VLOOKUP($A95,[1]Data!$A$1:$AH$15000,25,0)</f>
        <v>111834</v>
      </c>
      <c r="AK95" s="84">
        <f>VLOOKUP($A95,[1]Data!$A$1:$AH$15000,30,0)</f>
        <v>140802</v>
      </c>
      <c r="AL95" s="84">
        <f>VLOOKUP($A95,[1]Data!$A$1:$AH$15000,31,0)</f>
        <v>81177</v>
      </c>
      <c r="AM95" s="84">
        <f>VLOOKUP($A95,[1]Data!$A$1:$AH$15000,32,0)</f>
        <v>8916</v>
      </c>
      <c r="AN95" s="84">
        <f>VLOOKUP($A95,[1]Data!$A$1:$AH$15000,33,0)</f>
        <v>17046</v>
      </c>
      <c r="AO95" s="84">
        <f>VLOOKUP($A95,[1]Data!$A$1:$AH$15000,29,0)</f>
        <v>39530</v>
      </c>
      <c r="AR95" s="52">
        <f>VLOOKUP($A95,[4]Data!$A$1:$R$15000,2,0)</f>
        <v>906271</v>
      </c>
      <c r="AS95" s="52">
        <f>VLOOKUP($A95,[3]Data!$A$1:$K$15000,3,0)*$A$2</f>
        <v>2517300</v>
      </c>
      <c r="AU95" s="52">
        <f>VLOOKUP($A95,[4]Data!$A$1:$R$15000,13,0)-VLOOKUP($A95,[4]Data!$A$1:$R$15000,14,0)</f>
        <v>-32541</v>
      </c>
      <c r="AW95" s="52">
        <f>VLOOKUP($A95,[4]Data!$A$1:$R$15000,3,0)</f>
        <v>328339</v>
      </c>
      <c r="AX95" s="52">
        <f>VLOOKUP($A95,[3]Data!$A$1:$K$15000,10,0)*$A$2</f>
        <v>319500</v>
      </c>
      <c r="AY95" s="52">
        <f>VLOOKUP($A95,[4]Data!$A$1:$AH$15000,9,0)</f>
        <v>168285</v>
      </c>
      <c r="AZ95" s="52">
        <f>VLOOKUP($A95,[3]Data!$A$1:$K$15000,4,0)*$A$2</f>
        <v>1684300</v>
      </c>
      <c r="BA95" s="52">
        <f>VLOOKUP($A95,[4]Data!$A$1:$R$15000,5,0)</f>
        <v>395202</v>
      </c>
      <c r="BB95" s="52">
        <f>VLOOKUP($A95,[4]Data!$A$1:$R$15000,6,0)</f>
        <v>-466673</v>
      </c>
      <c r="BC95" s="52">
        <f>VLOOKUP($A95,[4]Data!$A$1:$R$15000,17,0)</f>
        <v>-214305</v>
      </c>
      <c r="BD95" s="52">
        <f>VLOOKUP($A95,[4]Data!$A$1:$R$15000,7,0)</f>
        <v>-264298</v>
      </c>
      <c r="BE95" s="84">
        <f>VLOOKUP($A95,[1]Data!$A$1:$AH$15000,28,0)</f>
        <v>21548</v>
      </c>
      <c r="BF95" s="18">
        <f>VLOOKUP($A95,[6]Data!$A$1:$P$15000,3,0)*$H$2</f>
        <v>107000</v>
      </c>
      <c r="BG95" s="18">
        <f>VLOOKUP($A95,[2]Data!$A$1:$AH$15000,34,0)</f>
        <v>772629</v>
      </c>
      <c r="BH95" s="18">
        <f>VLOOKUP($A95,[1]Data!$A$1:$BD$15000,54,0)</f>
        <v>18329</v>
      </c>
      <c r="BI95" s="18">
        <f>VLOOKUP($A95,[1]Data!$A$1:$BD$15000,55,0)</f>
        <v>7358</v>
      </c>
      <c r="BJ95" s="18">
        <f>VLOOKUP($A95,[1]Data!$A$1:$BD$15000,56,0)</f>
        <v>60844</v>
      </c>
    </row>
    <row r="96" spans="1:62">
      <c r="A96" s="17">
        <v>36557</v>
      </c>
      <c r="B96" s="52">
        <f>VLOOKUP($A96,[5]Data!$A$1:$L$15000,3,0)</f>
        <v>540000</v>
      </c>
      <c r="C96" s="52">
        <f>VLOOKUP($A96,[5]Data!$A$1:$L$15000,4,0)</f>
        <v>585000</v>
      </c>
      <c r="D96" s="52">
        <f>VLOOKUP($A96,[5]Data!$A$1:$L$15000,7,0)</f>
        <v>564000</v>
      </c>
      <c r="E96" s="52">
        <f>VLOOKUP($A96,[5]Data!$A$1:$L$15000,6,0)</f>
        <v>115000</v>
      </c>
      <c r="F96" s="52">
        <f>VLOOKUP($A96,[5]Data!$A$1:$L$15000,5,0)</f>
        <v>194000</v>
      </c>
      <c r="G96" s="52">
        <f>VLOOKUP($A96,[5]Data!$A$1:$L$15000,8,0)</f>
        <v>274000</v>
      </c>
      <c r="H96" s="52">
        <f>VLOOKUP($A96,[6]Data!$A$1:$R$15000,9,0)*$H$2</f>
        <v>1612000</v>
      </c>
      <c r="I96" s="52">
        <f>VLOOKUP($A96,[6]Data!$A$1:$R$15000,12,0)*$H$2</f>
        <v>200000</v>
      </c>
      <c r="J96" s="52">
        <f>VLOOKUP($A96,[6]Data!$A$1:$R$15000,13,0)*$H$2</f>
        <v>346000</v>
      </c>
      <c r="K96" s="83">
        <f t="shared" ref="K96:K102" si="9">SUM(I96:J96)</f>
        <v>546000</v>
      </c>
      <c r="L96" s="52">
        <f>VLOOKUP($A96,[6]Data!$A$1:$R$15000,11,0)*$H$2</f>
        <v>111000</v>
      </c>
      <c r="M96" s="52">
        <f>VLOOKUP($A96,[6]Data!$A$1:$R$15000,10,0)*$H$2</f>
        <v>162000</v>
      </c>
      <c r="N96" s="52">
        <f>VLOOKUP($A96,[6]Data!$A$1:$R$15000,14,0)*$H$2</f>
        <v>26000</v>
      </c>
      <c r="O96" s="84"/>
      <c r="P96" s="84"/>
      <c r="Q96" s="84"/>
      <c r="R96" s="84"/>
      <c r="S96" s="84"/>
      <c r="T96" s="84"/>
      <c r="V96" s="52">
        <f>VLOOKUP($A96,[1]Data!$A$1:$AH$15000,6,0)</f>
        <v>1950735</v>
      </c>
      <c r="AA96" s="52">
        <f>VLOOKUP($A96,[1]Data!$A$1:$BF$15000,58,0)</f>
        <v>161419</v>
      </c>
      <c r="AB96" s="52">
        <f>VLOOKUP($A96,[1]Data!$A$1:$BF$15000,57,0)</f>
        <v>567562</v>
      </c>
      <c r="AH96" s="84">
        <f>VLOOKUP($A96,[1]Data!$A$1:$AH$15000,26,0)</f>
        <v>31810</v>
      </c>
      <c r="AI96" s="84">
        <f>VLOOKUP($A96,[1]Data!$A$1:$AH$15000,27,0)</f>
        <v>6818</v>
      </c>
      <c r="AJ96" s="84">
        <f>VLOOKUP($A96,[1]Data!$A$1:$AH$15000,25,0)</f>
        <v>111418</v>
      </c>
      <c r="AK96" s="84">
        <f>VLOOKUP($A96,[1]Data!$A$1:$AH$15000,30,0)</f>
        <v>132268</v>
      </c>
      <c r="AL96" s="84">
        <f>VLOOKUP($A96,[1]Data!$A$1:$AH$15000,31,0)</f>
        <v>64015</v>
      </c>
      <c r="AM96" s="84">
        <f>VLOOKUP($A96,[1]Data!$A$1:$AH$15000,32,0)</f>
        <v>9586</v>
      </c>
      <c r="AN96" s="84">
        <f>VLOOKUP($A96,[1]Data!$A$1:$AH$15000,33,0)</f>
        <v>20519</v>
      </c>
      <c r="AO96" s="84">
        <f>VLOOKUP($A96,[1]Data!$A$1:$AH$15000,29,0)</f>
        <v>60560</v>
      </c>
      <c r="AR96" s="52">
        <f>VLOOKUP($A96,[4]Data!$A$1:$R$15000,2,0)</f>
        <v>904228</v>
      </c>
      <c r="AS96" s="52">
        <f>VLOOKUP($A96,[3]Data!$A$1:$K$15000,3,0)*$A$2</f>
        <v>2527200</v>
      </c>
      <c r="AU96" s="52">
        <f>VLOOKUP($A96,[4]Data!$A$1:$R$15000,13,0)-VLOOKUP($A96,[4]Data!$A$1:$R$15000,14,0)</f>
        <v>-55104</v>
      </c>
      <c r="AW96" s="52">
        <f>VLOOKUP($A96,[4]Data!$A$1:$R$15000,3,0)</f>
        <v>316224</v>
      </c>
      <c r="AX96" s="52">
        <f>VLOOKUP($A96,[3]Data!$A$1:$K$15000,10,0)*$A$2</f>
        <v>317500</v>
      </c>
      <c r="AY96" s="52">
        <f>VLOOKUP($A96,[4]Data!$A$1:$AH$15000,9,0)</f>
        <v>180660</v>
      </c>
      <c r="AZ96" s="52">
        <f>VLOOKUP($A96,[3]Data!$A$1:$K$15000,4,0)*$A$2</f>
        <v>1689100</v>
      </c>
      <c r="BA96" s="52">
        <f>VLOOKUP($A96,[4]Data!$A$1:$R$15000,5,0)</f>
        <v>286535</v>
      </c>
      <c r="BB96" s="52">
        <f>VLOOKUP($A96,[4]Data!$A$1:$R$15000,6,0)</f>
        <v>-460909</v>
      </c>
      <c r="BC96" s="52">
        <f>VLOOKUP($A96,[4]Data!$A$1:$R$15000,17,0)</f>
        <v>-217145</v>
      </c>
      <c r="BD96" s="52">
        <f>VLOOKUP($A96,[4]Data!$A$1:$R$15000,7,0)</f>
        <v>-333926</v>
      </c>
      <c r="BE96" s="84">
        <f>VLOOKUP($A96,[1]Data!$A$1:$AH$15000,28,0)</f>
        <v>13292</v>
      </c>
      <c r="BF96" s="18">
        <f>VLOOKUP($A96,[6]Data!$A$1:$P$15000,3,0)*$H$2</f>
        <v>89000</v>
      </c>
      <c r="BG96" s="18">
        <f>VLOOKUP($A96,[2]Data!$A$1:$AH$15000,34,0)</f>
        <v>775978</v>
      </c>
      <c r="BH96" s="18">
        <f>VLOOKUP($A96,[1]Data!$A$1:$BD$15000,54,0)</f>
        <v>15618</v>
      </c>
      <c r="BI96" s="18">
        <f>VLOOKUP($A96,[1]Data!$A$1:$BD$15000,55,0)</f>
        <v>8344</v>
      </c>
      <c r="BJ96" s="18">
        <f>VLOOKUP($A96,[1]Data!$A$1:$BD$15000,56,0)</f>
        <v>62807</v>
      </c>
    </row>
    <row r="97" spans="1:62">
      <c r="A97" s="17">
        <v>36558</v>
      </c>
      <c r="B97" s="52">
        <f>VLOOKUP($A97,[5]Data!$A$1:$L$15000,3,0)</f>
        <v>519000</v>
      </c>
      <c r="C97" s="52">
        <f>VLOOKUP($A97,[5]Data!$A$1:$L$15000,4,0)</f>
        <v>541000</v>
      </c>
      <c r="D97" s="52">
        <f>VLOOKUP($A97,[5]Data!$A$1:$L$15000,7,0)</f>
        <v>623000</v>
      </c>
      <c r="E97" s="52">
        <f>VLOOKUP($A97,[5]Data!$A$1:$L$15000,6,0)</f>
        <v>124000</v>
      </c>
      <c r="F97" s="52">
        <f>VLOOKUP($A97,[5]Data!$A$1:$L$15000,5,0)</f>
        <v>201000</v>
      </c>
      <c r="G97" s="52">
        <f>VLOOKUP($A97,[5]Data!$A$1:$L$15000,8,0)</f>
        <v>272000</v>
      </c>
      <c r="H97" s="52">
        <f>VLOOKUP($A97,[6]Data!$A$1:$R$15000,9,0)*$H$2</f>
        <v>1722000</v>
      </c>
      <c r="I97" s="52">
        <f>VLOOKUP($A97,[6]Data!$A$1:$R$15000,12,0)*$H$2</f>
        <v>55000</v>
      </c>
      <c r="J97" s="52">
        <f>VLOOKUP($A97,[6]Data!$A$1:$R$15000,13,0)*$H$2</f>
        <v>273000</v>
      </c>
      <c r="K97" s="83">
        <f t="shared" si="9"/>
        <v>328000</v>
      </c>
      <c r="L97" s="52">
        <f>VLOOKUP($A97,[6]Data!$A$1:$R$15000,11,0)*$H$2</f>
        <v>134000</v>
      </c>
      <c r="M97" s="52">
        <f>VLOOKUP($A97,[6]Data!$A$1:$R$15000,10,0)*$H$2</f>
        <v>156000</v>
      </c>
      <c r="N97" s="52">
        <f>VLOOKUP($A97,[6]Data!$A$1:$R$15000,14,0)*$H$2</f>
        <v>16000</v>
      </c>
      <c r="O97" s="84"/>
      <c r="P97" s="84"/>
      <c r="Q97" s="84"/>
      <c r="R97" s="84"/>
      <c r="S97" s="84"/>
      <c r="T97" s="84"/>
      <c r="V97" s="52">
        <f>VLOOKUP($A97,[1]Data!$A$1:$AH$15000,6,0)</f>
        <v>2019878</v>
      </c>
      <c r="AA97" s="52">
        <f>VLOOKUP($A97,[1]Data!$A$1:$BF$15000,58,0)</f>
        <v>206269</v>
      </c>
      <c r="AB97" s="52">
        <f>VLOOKUP($A97,[1]Data!$A$1:$BF$15000,57,0)</f>
        <v>604292</v>
      </c>
      <c r="AH97" s="84">
        <f>VLOOKUP($A97,[1]Data!$A$1:$AH$15000,26,0)</f>
        <v>44275</v>
      </c>
      <c r="AI97" s="84">
        <f>VLOOKUP($A97,[1]Data!$A$1:$AH$15000,27,0)</f>
        <v>9328</v>
      </c>
      <c r="AJ97" s="84">
        <f>VLOOKUP($A97,[1]Data!$A$1:$AH$15000,25,0)</f>
        <v>110656</v>
      </c>
      <c r="AK97" s="84">
        <f>VLOOKUP($A97,[1]Data!$A$1:$AH$15000,30,0)</f>
        <v>124776</v>
      </c>
      <c r="AL97" s="84">
        <f>VLOOKUP($A97,[1]Data!$A$1:$AH$15000,31,0)</f>
        <v>76526</v>
      </c>
      <c r="AM97" s="84">
        <f>VLOOKUP($A97,[1]Data!$A$1:$AH$15000,32,0)</f>
        <v>9111</v>
      </c>
      <c r="AN97" s="84">
        <f>VLOOKUP($A97,[1]Data!$A$1:$AH$15000,33,0)</f>
        <v>18526</v>
      </c>
      <c r="AO97" s="84">
        <f>VLOOKUP($A97,[1]Data!$A$1:$AH$15000,29,0)</f>
        <v>85561</v>
      </c>
      <c r="AR97" s="52">
        <f>VLOOKUP($A97,[4]Data!$A$1:$R$15000,2,0)</f>
        <v>887324</v>
      </c>
      <c r="AS97" s="52">
        <f>VLOOKUP($A97,[3]Data!$A$1:$K$15000,3,0)*$A$2</f>
        <v>2552000</v>
      </c>
      <c r="AU97" s="52">
        <f>VLOOKUP($A97,[4]Data!$A$1:$R$15000,13,0)-VLOOKUP($A97,[4]Data!$A$1:$R$15000,14,0)</f>
        <v>-70711</v>
      </c>
      <c r="AW97" s="52">
        <f>VLOOKUP($A97,[4]Data!$A$1:$R$15000,3,0)</f>
        <v>328683</v>
      </c>
      <c r="AX97" s="52">
        <f>VLOOKUP($A97,[3]Data!$A$1:$K$15000,10,0)*$A$2</f>
        <v>305300</v>
      </c>
      <c r="AY97" s="52">
        <f>VLOOKUP($A97,[4]Data!$A$1:$AH$15000,9,0)</f>
        <v>163319</v>
      </c>
      <c r="AZ97" s="52">
        <f>VLOOKUP($A97,[3]Data!$A$1:$K$15000,4,0)*$A$2</f>
        <v>1720400</v>
      </c>
      <c r="BA97" s="52">
        <f>VLOOKUP($A97,[4]Data!$A$1:$R$15000,5,0)</f>
        <v>286880</v>
      </c>
      <c r="BB97" s="52">
        <f>VLOOKUP($A97,[4]Data!$A$1:$R$15000,6,0)</f>
        <v>-491224</v>
      </c>
      <c r="BC97" s="52">
        <f>VLOOKUP($A97,[4]Data!$A$1:$R$15000,17,0)</f>
        <v>-221372</v>
      </c>
      <c r="BD97" s="52">
        <f>VLOOKUP($A97,[4]Data!$A$1:$R$15000,7,0)</f>
        <v>-348022</v>
      </c>
      <c r="BE97" s="84">
        <f>VLOOKUP($A97,[1]Data!$A$1:$AH$15000,28,0)</f>
        <v>13010</v>
      </c>
      <c r="BF97" s="18">
        <f>VLOOKUP($A97,[6]Data!$A$1:$P$15000,3,0)*$H$2</f>
        <v>139000</v>
      </c>
      <c r="BG97" s="18">
        <f>VLOOKUP($A97,[2]Data!$A$1:$AH$15000,34,0)</f>
        <v>766737</v>
      </c>
      <c r="BH97" s="18">
        <f>VLOOKUP($A97,[1]Data!$A$1:$BD$15000,54,0)</f>
        <v>16513</v>
      </c>
      <c r="BI97" s="18">
        <f>VLOOKUP($A97,[1]Data!$A$1:$BD$15000,55,0)</f>
        <v>8344</v>
      </c>
      <c r="BJ97" s="18">
        <f>VLOOKUP($A97,[1]Data!$A$1:$BD$15000,56,0)</f>
        <v>62807</v>
      </c>
    </row>
    <row r="98" spans="1:62">
      <c r="A98" s="17">
        <v>36559</v>
      </c>
      <c r="B98" s="52">
        <f>VLOOKUP($A98,[5]Data!$A$1:$L$15000,3,0)</f>
        <v>528000</v>
      </c>
      <c r="C98" s="52">
        <f>VLOOKUP($A98,[5]Data!$A$1:$L$15000,4,0)</f>
        <v>552000</v>
      </c>
      <c r="D98" s="52">
        <f>VLOOKUP($A98,[5]Data!$A$1:$L$15000,7,0)</f>
        <v>594000</v>
      </c>
      <c r="E98" s="52">
        <f>VLOOKUP($A98,[5]Data!$A$1:$L$15000,6,0)</f>
        <v>118000</v>
      </c>
      <c r="F98" s="52">
        <f>VLOOKUP($A98,[5]Data!$A$1:$L$15000,5,0)</f>
        <v>207000</v>
      </c>
      <c r="G98" s="52">
        <f>VLOOKUP($A98,[5]Data!$A$1:$L$15000,8,0)</f>
        <v>270000</v>
      </c>
      <c r="H98" s="52">
        <f>VLOOKUP($A98,[6]Data!$A$1:$R$15000,9,0)*$H$2</f>
        <v>1720000</v>
      </c>
      <c r="I98" s="52">
        <f>VLOOKUP($A98,[6]Data!$A$1:$R$15000,12,0)*$H$2</f>
        <v>7000</v>
      </c>
      <c r="J98" s="52">
        <f>VLOOKUP($A98,[6]Data!$A$1:$R$15000,13,0)*$H$2</f>
        <v>286000</v>
      </c>
      <c r="K98" s="83">
        <f t="shared" si="9"/>
        <v>293000</v>
      </c>
      <c r="L98" s="52">
        <f>VLOOKUP($A98,[6]Data!$A$1:$R$15000,11,0)*$H$2</f>
        <v>128000</v>
      </c>
      <c r="M98" s="52">
        <f>VLOOKUP($A98,[6]Data!$A$1:$R$15000,10,0)*$H$2</f>
        <v>159000</v>
      </c>
      <c r="N98" s="52">
        <f>VLOOKUP($A98,[6]Data!$A$1:$R$15000,14,0)*$H$2</f>
        <v>26000</v>
      </c>
      <c r="O98" s="84"/>
      <c r="P98" s="84"/>
      <c r="Q98" s="84"/>
      <c r="R98" s="84"/>
      <c r="S98" s="84"/>
      <c r="T98" s="84"/>
      <c r="V98" s="52">
        <f>VLOOKUP($A98,[1]Data!$A$1:$AH$15000,6,0)</f>
        <v>1979375</v>
      </c>
      <c r="AA98" s="52">
        <f>VLOOKUP($A98,[1]Data!$A$1:$BF$15000,58,0)</f>
        <v>185705</v>
      </c>
      <c r="AB98" s="52">
        <f>VLOOKUP($A98,[1]Data!$A$1:$BF$15000,57,0)</f>
        <v>609128</v>
      </c>
      <c r="AH98" s="84">
        <f>VLOOKUP($A98,[1]Data!$A$1:$AH$15000,26,0)</f>
        <v>33505</v>
      </c>
      <c r="AI98" s="84">
        <f>VLOOKUP($A98,[1]Data!$A$1:$AH$15000,27,0)</f>
        <v>8888</v>
      </c>
      <c r="AJ98" s="84">
        <f>VLOOKUP($A98,[1]Data!$A$1:$AH$15000,25,0)</f>
        <v>117553</v>
      </c>
      <c r="AK98" s="84">
        <f>VLOOKUP($A98,[1]Data!$A$1:$AH$15000,30,0)</f>
        <v>153951</v>
      </c>
      <c r="AL98" s="84">
        <f>VLOOKUP($A98,[1]Data!$A$1:$AH$15000,31,0)</f>
        <v>76514</v>
      </c>
      <c r="AM98" s="84">
        <f>VLOOKUP($A98,[1]Data!$A$1:$AH$15000,32,0)</f>
        <v>6270</v>
      </c>
      <c r="AN98" s="84">
        <f>VLOOKUP($A98,[1]Data!$A$1:$AH$15000,33,0)</f>
        <v>17990</v>
      </c>
      <c r="AO98" s="84">
        <f>VLOOKUP($A98,[1]Data!$A$1:$AH$15000,29,0)</f>
        <v>77178</v>
      </c>
      <c r="AR98" s="52">
        <f>VLOOKUP($A98,[4]Data!$A$1:$R$15000,2,0)</f>
        <v>957731</v>
      </c>
      <c r="AS98" s="52">
        <f>VLOOKUP($A98,[3]Data!$A$1:$K$15000,3,0)*$A$2</f>
        <v>2521900</v>
      </c>
      <c r="AU98" s="52">
        <f>VLOOKUP($A98,[4]Data!$A$1:$R$15000,13,0)-VLOOKUP($A98,[4]Data!$A$1:$R$15000,14,0)</f>
        <v>-45550</v>
      </c>
      <c r="AW98" s="52">
        <f>VLOOKUP($A98,[4]Data!$A$1:$R$15000,3,0)</f>
        <v>301163</v>
      </c>
      <c r="AX98" s="52">
        <f>VLOOKUP($A98,[3]Data!$A$1:$K$15000,10,0)*$A$2</f>
        <v>283700</v>
      </c>
      <c r="AY98" s="52">
        <f>VLOOKUP($A98,[4]Data!$A$1:$AH$15000,9,0)</f>
        <v>156030</v>
      </c>
      <c r="AZ98" s="52">
        <f>VLOOKUP($A98,[3]Data!$A$1:$K$15000,4,0)*$A$2</f>
        <v>1715800</v>
      </c>
      <c r="BA98" s="52">
        <f>VLOOKUP($A98,[4]Data!$A$1:$R$15000,5,0)</f>
        <v>326802</v>
      </c>
      <c r="BB98" s="52">
        <f>VLOOKUP($A98,[4]Data!$A$1:$R$15000,6,0)</f>
        <v>-477848</v>
      </c>
      <c r="BC98" s="52">
        <f>VLOOKUP($A98,[4]Data!$A$1:$R$15000,17,0)</f>
        <v>-241879</v>
      </c>
      <c r="BD98" s="52">
        <f>VLOOKUP($A98,[4]Data!$A$1:$R$15000,7,0)</f>
        <v>-331129</v>
      </c>
      <c r="BE98" s="84">
        <f>VLOOKUP($A98,[1]Data!$A$1:$AH$15000,28,0)</f>
        <v>12627</v>
      </c>
      <c r="BF98" s="18">
        <f>VLOOKUP($A98,[6]Data!$A$1:$P$15000,3,0)*$H$2</f>
        <v>143000</v>
      </c>
      <c r="BG98" s="18">
        <f>VLOOKUP($A98,[2]Data!$A$1:$AH$15000,34,0)</f>
        <v>773944</v>
      </c>
      <c r="BH98" s="18">
        <f>VLOOKUP($A98,[1]Data!$A$1:$BD$15000,54,0)</f>
        <v>15802</v>
      </c>
      <c r="BI98" s="18">
        <f>VLOOKUP($A98,[1]Data!$A$1:$BD$15000,55,0)</f>
        <v>8835</v>
      </c>
      <c r="BJ98" s="18">
        <f>VLOOKUP($A98,[1]Data!$A$1:$BD$15000,56,0)</f>
        <v>72617</v>
      </c>
    </row>
    <row r="99" spans="1:62">
      <c r="A99" s="17">
        <v>36560</v>
      </c>
      <c r="B99" s="52">
        <f>VLOOKUP($A99,[5]Data!$A$1:$L$15000,3,0)</f>
        <v>526000</v>
      </c>
      <c r="C99" s="52">
        <f>VLOOKUP($A99,[5]Data!$A$1:$L$15000,4,0)</f>
        <v>594000</v>
      </c>
      <c r="D99" s="52">
        <f>VLOOKUP($A99,[5]Data!$A$1:$L$15000,7,0)</f>
        <v>600000</v>
      </c>
      <c r="E99" s="52">
        <f>VLOOKUP($A99,[5]Data!$A$1:$L$15000,6,0)</f>
        <v>160000</v>
      </c>
      <c r="F99" s="52">
        <f>VLOOKUP($A99,[5]Data!$A$1:$L$15000,5,0)</f>
        <v>229000</v>
      </c>
      <c r="G99" s="52">
        <f>VLOOKUP($A99,[5]Data!$A$1:$L$15000,8,0)</f>
        <v>273000</v>
      </c>
      <c r="H99" s="52">
        <f>VLOOKUP($A99,[6]Data!$A$1:$R$15000,9,0)*$H$2</f>
        <v>1752000</v>
      </c>
      <c r="I99" s="52">
        <f>VLOOKUP($A99,[6]Data!$A$1:$R$15000,12,0)*$H$2</f>
        <v>10000</v>
      </c>
      <c r="J99" s="52">
        <f>VLOOKUP($A99,[6]Data!$A$1:$R$15000,13,0)*$H$2</f>
        <v>273000</v>
      </c>
      <c r="K99" s="83">
        <f t="shared" si="9"/>
        <v>283000</v>
      </c>
      <c r="L99" s="52">
        <f>VLOOKUP($A99,[6]Data!$A$1:$R$15000,11,0)*$H$2</f>
        <v>136000</v>
      </c>
      <c r="M99" s="52">
        <f>VLOOKUP($A99,[6]Data!$A$1:$R$15000,10,0)*$H$2</f>
        <v>162000</v>
      </c>
      <c r="N99" s="52">
        <f>VLOOKUP($A99,[6]Data!$A$1:$R$15000,14,0)*$H$2</f>
        <v>16000</v>
      </c>
      <c r="O99" s="84"/>
      <c r="P99" s="84"/>
      <c r="Q99" s="84"/>
      <c r="R99" s="84"/>
      <c r="S99" s="84"/>
      <c r="T99" s="84"/>
      <c r="V99" s="52">
        <f>VLOOKUP($A99,[1]Data!$A$1:$AH$15000,6,0)</f>
        <v>1997870</v>
      </c>
      <c r="AA99" s="52">
        <f>VLOOKUP($A99,[1]Data!$A$1:$BF$15000,58,0)</f>
        <v>189534</v>
      </c>
      <c r="AB99" s="52">
        <f>VLOOKUP($A99,[1]Data!$A$1:$BF$15000,57,0)</f>
        <v>533050</v>
      </c>
      <c r="AH99" s="84">
        <f>VLOOKUP($A99,[1]Data!$A$1:$AH$15000,26,0)</f>
        <v>36945</v>
      </c>
      <c r="AI99" s="84">
        <f>VLOOKUP($A99,[1]Data!$A$1:$AH$15000,27,0)</f>
        <v>9153</v>
      </c>
      <c r="AJ99" s="84">
        <f>VLOOKUP($A99,[1]Data!$A$1:$AH$15000,25,0)</f>
        <v>121024</v>
      </c>
      <c r="AK99" s="84">
        <f>VLOOKUP($A99,[1]Data!$A$1:$AH$15000,30,0)</f>
        <v>144739</v>
      </c>
      <c r="AL99" s="84">
        <f>VLOOKUP($A99,[1]Data!$A$1:$AH$15000,31,0)</f>
        <v>68767</v>
      </c>
      <c r="AM99" s="84">
        <f>VLOOKUP($A99,[1]Data!$A$1:$AH$15000,32,0)</f>
        <v>6240</v>
      </c>
      <c r="AN99" s="84">
        <f>VLOOKUP($A99,[1]Data!$A$1:$AH$15000,33,0)</f>
        <v>16267</v>
      </c>
      <c r="AO99" s="84">
        <f>VLOOKUP($A99,[1]Data!$A$1:$AH$15000,29,0)</f>
        <v>38344</v>
      </c>
      <c r="AR99" s="52">
        <f>VLOOKUP($A99,[4]Data!$A$1:$R$15000,2,0)</f>
        <v>977024</v>
      </c>
      <c r="AS99" s="52">
        <f>VLOOKUP($A99,[3]Data!$A$1:$K$15000,3,0)*$A$2</f>
        <v>2506700</v>
      </c>
      <c r="AU99" s="52">
        <f>VLOOKUP($A99,[4]Data!$A$1:$R$15000,13,0)-VLOOKUP($A99,[4]Data!$A$1:$R$15000,14,0)</f>
        <v>3184</v>
      </c>
      <c r="AW99" s="52">
        <f>VLOOKUP($A99,[4]Data!$A$1:$R$15000,3,0)</f>
        <v>282435</v>
      </c>
      <c r="AX99" s="52">
        <f>VLOOKUP($A99,[3]Data!$A$1:$K$15000,10,0)*$A$2</f>
        <v>266700</v>
      </c>
      <c r="AY99" s="52">
        <f>VLOOKUP($A99,[4]Data!$A$1:$AH$15000,9,0)</f>
        <v>157174</v>
      </c>
      <c r="AZ99" s="52">
        <f>VLOOKUP($A99,[3]Data!$A$1:$K$15000,4,0)*$A$2</f>
        <v>1754700</v>
      </c>
      <c r="BA99" s="52">
        <f>VLOOKUP($A99,[4]Data!$A$1:$R$15000,5,0)</f>
        <v>345221</v>
      </c>
      <c r="BB99" s="52">
        <f>VLOOKUP($A99,[4]Data!$A$1:$R$15000,6,0)</f>
        <v>-463311</v>
      </c>
      <c r="BC99" s="52">
        <f>VLOOKUP($A99,[4]Data!$A$1:$R$15000,17,0)</f>
        <v>-234787</v>
      </c>
      <c r="BD99" s="52">
        <f>VLOOKUP($A99,[4]Data!$A$1:$R$15000,7,0)</f>
        <v>-301018</v>
      </c>
      <c r="BE99" s="84">
        <f>VLOOKUP($A99,[1]Data!$A$1:$AH$15000,28,0)</f>
        <v>12779</v>
      </c>
      <c r="BF99" s="18">
        <f>VLOOKUP($A99,[6]Data!$A$1:$P$15000,3,0)*$H$2</f>
        <v>181000</v>
      </c>
      <c r="BG99" s="18">
        <f>VLOOKUP($A99,[2]Data!$A$1:$AH$15000,34,0)</f>
        <v>811894</v>
      </c>
      <c r="BH99" s="18">
        <f>VLOOKUP($A99,[1]Data!$A$1:$BD$15000,54,0)</f>
        <v>15395</v>
      </c>
      <c r="BI99" s="18">
        <f>VLOOKUP($A99,[1]Data!$A$1:$BD$15000,55,0)</f>
        <v>8835</v>
      </c>
      <c r="BJ99" s="18">
        <f>VLOOKUP($A99,[1]Data!$A$1:$BD$15000,56,0)</f>
        <v>72618</v>
      </c>
    </row>
    <row r="100" spans="1:62">
      <c r="A100" s="17">
        <v>36561</v>
      </c>
      <c r="B100" s="52">
        <f>VLOOKUP($A100,[5]Data!$A$1:$L$15000,3,0)</f>
        <v>538000</v>
      </c>
      <c r="C100" s="52">
        <f>VLOOKUP($A100,[5]Data!$A$1:$L$15000,4,0)</f>
        <v>633000</v>
      </c>
      <c r="D100" s="52">
        <f>VLOOKUP($A100,[5]Data!$A$1:$L$15000,7,0)</f>
        <v>647000</v>
      </c>
      <c r="E100" s="52">
        <f>VLOOKUP($A100,[5]Data!$A$1:$L$15000,6,0)</f>
        <v>164000</v>
      </c>
      <c r="F100" s="52">
        <f>VLOOKUP($A100,[5]Data!$A$1:$L$15000,5,0)</f>
        <v>318000</v>
      </c>
      <c r="G100" s="52">
        <f>VLOOKUP($A100,[5]Data!$A$1:$L$15000,8,0)</f>
        <v>276000</v>
      </c>
      <c r="H100" s="52">
        <f>VLOOKUP($A100,[6]Data!$A$1:$R$15000,9,0)*$H$2</f>
        <v>1745000</v>
      </c>
      <c r="I100" s="52">
        <f>VLOOKUP($A100,[6]Data!$A$1:$R$15000,12,0)*$H$2</f>
        <v>25000</v>
      </c>
      <c r="J100" s="52">
        <f>VLOOKUP($A100,[6]Data!$A$1:$R$15000,13,0)*$H$2</f>
        <v>277000</v>
      </c>
      <c r="K100" s="83">
        <f t="shared" si="9"/>
        <v>302000</v>
      </c>
      <c r="L100" s="52">
        <f>VLOOKUP($A100,[6]Data!$A$1:$R$15000,11,0)*$H$2</f>
        <v>142000</v>
      </c>
      <c r="M100" s="52">
        <f>VLOOKUP($A100,[6]Data!$A$1:$R$15000,10,0)*$H$2</f>
        <v>160000</v>
      </c>
      <c r="N100" s="52">
        <f>VLOOKUP($A100,[6]Data!$A$1:$R$15000,14,0)*$H$2</f>
        <v>16000</v>
      </c>
      <c r="O100" s="84"/>
      <c r="P100" s="84"/>
      <c r="Q100" s="84"/>
      <c r="R100" s="84"/>
      <c r="S100" s="84"/>
      <c r="T100" s="84"/>
      <c r="V100" s="52">
        <f>VLOOKUP($A100,[1]Data!$A$1:$AH$15000,6,0)</f>
        <v>2007999</v>
      </c>
      <c r="AA100" s="52">
        <f>VLOOKUP($A100,[1]Data!$A$1:$BF$15000,58,0)</f>
        <v>143112</v>
      </c>
      <c r="AB100" s="52">
        <f>VLOOKUP($A100,[1]Data!$A$1:$BF$15000,57,0)</f>
        <v>443425</v>
      </c>
      <c r="AH100" s="84">
        <f>VLOOKUP($A100,[1]Data!$A$1:$AH$15000,26,0)</f>
        <v>27528</v>
      </c>
      <c r="AI100" s="84">
        <f>VLOOKUP($A100,[1]Data!$A$1:$AH$15000,27,0)</f>
        <v>7223</v>
      </c>
      <c r="AJ100" s="84">
        <f>VLOOKUP($A100,[1]Data!$A$1:$AH$15000,25,0)</f>
        <v>95185</v>
      </c>
      <c r="AK100" s="84">
        <f>VLOOKUP($A100,[1]Data!$A$1:$AH$15000,30,0)</f>
        <v>112118</v>
      </c>
      <c r="AL100" s="84">
        <f>VLOOKUP($A100,[1]Data!$A$1:$AH$15000,31,0)</f>
        <v>45193</v>
      </c>
      <c r="AM100" s="84">
        <f>VLOOKUP($A100,[1]Data!$A$1:$AH$15000,32,0)</f>
        <v>3976</v>
      </c>
      <c r="AN100" s="84">
        <f>VLOOKUP($A100,[1]Data!$A$1:$AH$15000,33,0)</f>
        <v>16318</v>
      </c>
      <c r="AO100" s="84">
        <f>VLOOKUP($A100,[1]Data!$A$1:$AH$15000,29,0)</f>
        <v>36873</v>
      </c>
      <c r="AR100" s="52">
        <f>VLOOKUP($A100,[4]Data!$A$1:$R$15000,2,0)</f>
        <v>980335</v>
      </c>
      <c r="AS100" s="52">
        <f>VLOOKUP($A100,[3]Data!$A$1:$K$15000,3,0)*$A$2</f>
        <v>2489800</v>
      </c>
      <c r="AU100" s="52">
        <f>VLOOKUP($A100,[4]Data!$A$1:$R$15000,13,0)-VLOOKUP($A100,[4]Data!$A$1:$R$15000,14,0)</f>
        <v>-6499</v>
      </c>
      <c r="AW100" s="52">
        <f>VLOOKUP($A100,[4]Data!$A$1:$R$15000,3,0)</f>
        <v>287725</v>
      </c>
      <c r="AX100" s="52">
        <f>VLOOKUP($A100,[3]Data!$A$1:$K$15000,10,0)*$A$2</f>
        <v>265400</v>
      </c>
      <c r="AY100" s="52">
        <f>VLOOKUP($A100,[4]Data!$A$1:$AH$15000,9,0)</f>
        <v>143973</v>
      </c>
      <c r="AZ100" s="52">
        <f>VLOOKUP($A100,[3]Data!$A$1:$K$15000,4,0)*$A$2</f>
        <v>1751600</v>
      </c>
      <c r="BA100" s="52">
        <f>VLOOKUP($A100,[4]Data!$A$1:$R$15000,5,0)</f>
        <v>374049</v>
      </c>
      <c r="BB100" s="52">
        <f>VLOOKUP($A100,[4]Data!$A$1:$R$15000,6,0)</f>
        <v>-410728</v>
      </c>
      <c r="BC100" s="52">
        <f>VLOOKUP($A100,[4]Data!$A$1:$R$15000,17,0)</f>
        <v>-201961</v>
      </c>
      <c r="BD100" s="52">
        <f>VLOOKUP($A100,[4]Data!$A$1:$R$15000,7,0)</f>
        <v>-257211</v>
      </c>
      <c r="BE100" s="84">
        <f>VLOOKUP($A100,[1]Data!$A$1:$AH$15000,28,0)</f>
        <v>19787</v>
      </c>
      <c r="BF100" s="18">
        <f>VLOOKUP($A100,[6]Data!$A$1:$P$15000,3,0)*$H$2</f>
        <v>180000</v>
      </c>
      <c r="BG100" s="18">
        <f>VLOOKUP($A100,[2]Data!$A$1:$AH$15000,34,0)</f>
        <v>743601</v>
      </c>
      <c r="BH100" s="18">
        <f>VLOOKUP($A100,[1]Data!$A$1:$BD$15000,54,0)</f>
        <v>944</v>
      </c>
      <c r="BI100" s="18">
        <f>VLOOKUP($A100,[1]Data!$A$1:$BD$15000,55,0)</f>
        <v>8835</v>
      </c>
      <c r="BJ100" s="18">
        <f>VLOOKUP($A100,[1]Data!$A$1:$BD$15000,56,0)</f>
        <v>62807</v>
      </c>
    </row>
    <row r="101" spans="1:62">
      <c r="A101" s="17">
        <v>36562</v>
      </c>
      <c r="B101" s="52">
        <f>VLOOKUP($A101,[5]Data!$A$1:$L$15000,3,0)</f>
        <v>539000</v>
      </c>
      <c r="C101" s="52">
        <f>VLOOKUP($A101,[5]Data!$A$1:$L$15000,4,0)</f>
        <v>624000</v>
      </c>
      <c r="D101" s="52">
        <f>VLOOKUP($A101,[5]Data!$A$1:$L$15000,7,0)</f>
        <v>646000</v>
      </c>
      <c r="E101" s="52">
        <f>VLOOKUP($A101,[5]Data!$A$1:$L$15000,6,0)</f>
        <v>165000</v>
      </c>
      <c r="F101" s="52">
        <f>VLOOKUP($A101,[5]Data!$A$1:$L$15000,5,0)</f>
        <v>310000</v>
      </c>
      <c r="G101" s="52">
        <f>VLOOKUP($A101,[5]Data!$A$1:$L$15000,8,0)</f>
        <v>280000</v>
      </c>
      <c r="H101" s="52">
        <f>VLOOKUP($A101,[6]Data!$A$1:$R$15000,9,0)*$H$2</f>
        <v>1738000</v>
      </c>
      <c r="I101" s="52">
        <f>VLOOKUP($A101,[6]Data!$A$1:$R$15000,12,0)*$H$2</f>
        <v>41000</v>
      </c>
      <c r="J101" s="52">
        <f>VLOOKUP($A101,[6]Data!$A$1:$R$15000,13,0)*$H$2</f>
        <v>268000</v>
      </c>
      <c r="K101" s="83">
        <f t="shared" si="9"/>
        <v>309000</v>
      </c>
      <c r="L101" s="52">
        <f>VLOOKUP($A101,[6]Data!$A$1:$R$15000,11,0)*$H$2</f>
        <v>143000</v>
      </c>
      <c r="M101" s="52">
        <f>VLOOKUP($A101,[6]Data!$A$1:$R$15000,10,0)*$H$2</f>
        <v>157000</v>
      </c>
      <c r="N101" s="52">
        <f>VLOOKUP($A101,[6]Data!$A$1:$R$15000,14,0)*$H$2</f>
        <v>16000</v>
      </c>
      <c r="O101" s="84"/>
      <c r="P101" s="84"/>
      <c r="Q101" s="84"/>
      <c r="R101" s="84"/>
      <c r="S101" s="84"/>
      <c r="T101" s="84"/>
      <c r="V101" s="52">
        <f>VLOOKUP($A101,[1]Data!$A$1:$AH$15000,6,0)</f>
        <v>2006276</v>
      </c>
      <c r="AA101" s="52">
        <f>VLOOKUP($A101,[1]Data!$A$1:$BF$15000,58,0)</f>
        <v>136681</v>
      </c>
      <c r="AB101" s="52">
        <f>VLOOKUP($A101,[1]Data!$A$1:$BF$15000,57,0)</f>
        <v>440985</v>
      </c>
      <c r="AH101" s="84">
        <f>VLOOKUP($A101,[1]Data!$A$1:$AH$15000,26,0)</f>
        <v>31170</v>
      </c>
      <c r="AI101" s="84">
        <f>VLOOKUP($A101,[1]Data!$A$1:$AH$15000,27,0)</f>
        <v>7348</v>
      </c>
      <c r="AJ101" s="84">
        <f>VLOOKUP($A101,[1]Data!$A$1:$AH$15000,25,0)</f>
        <v>95797</v>
      </c>
      <c r="AK101" s="84">
        <f>VLOOKUP($A101,[1]Data!$A$1:$AH$15000,30,0)</f>
        <v>111908</v>
      </c>
      <c r="AL101" s="84">
        <f>VLOOKUP($A101,[1]Data!$A$1:$AH$15000,31,0)</f>
        <v>50225</v>
      </c>
      <c r="AM101" s="84">
        <f>VLOOKUP($A101,[1]Data!$A$1:$AH$15000,32,0)</f>
        <v>4381</v>
      </c>
      <c r="AN101" s="84">
        <f>VLOOKUP($A101,[1]Data!$A$1:$AH$15000,33,0)</f>
        <v>16784</v>
      </c>
      <c r="AO101" s="84">
        <f>VLOOKUP($A101,[1]Data!$A$1:$AH$15000,29,0)</f>
        <v>18549</v>
      </c>
      <c r="AR101" s="52">
        <f>VLOOKUP($A101,[4]Data!$A$1:$R$15000,2,0)</f>
        <v>915397</v>
      </c>
      <c r="AS101" s="52">
        <f>VLOOKUP($A101,[3]Data!$A$1:$K$15000,3,0)*$A$2</f>
        <v>2492600</v>
      </c>
      <c r="AU101" s="52">
        <f>VLOOKUP($A101,[4]Data!$A$1:$R$15000,13,0)-VLOOKUP($A101,[4]Data!$A$1:$R$15000,14,0)</f>
        <v>-7570</v>
      </c>
      <c r="AW101" s="52">
        <f>VLOOKUP($A101,[4]Data!$A$1:$R$15000,3,0)</f>
        <v>286896</v>
      </c>
      <c r="AX101" s="52">
        <f>VLOOKUP($A101,[3]Data!$A$1:$K$15000,10,0)*$A$2</f>
        <v>267200</v>
      </c>
      <c r="AY101" s="52">
        <f>VLOOKUP($A101,[4]Data!$A$1:$AH$15000,9,0)</f>
        <v>110954</v>
      </c>
      <c r="AZ101" s="52">
        <f>VLOOKUP($A101,[3]Data!$A$1:$K$15000,4,0)*$A$2</f>
        <v>1752400</v>
      </c>
      <c r="BA101" s="52">
        <f>VLOOKUP($A101,[4]Data!$A$1:$R$15000,5,0)</f>
        <v>366509</v>
      </c>
      <c r="BB101" s="52">
        <f>VLOOKUP($A101,[4]Data!$A$1:$R$15000,6,0)</f>
        <v>-416626</v>
      </c>
      <c r="BC101" s="52">
        <f>VLOOKUP($A101,[4]Data!$A$1:$R$15000,17,0)</f>
        <v>-197897</v>
      </c>
      <c r="BD101" s="52">
        <f>VLOOKUP($A101,[4]Data!$A$1:$R$15000,7,0)</f>
        <v>-264307</v>
      </c>
      <c r="BE101" s="84">
        <f>VLOOKUP($A101,[1]Data!$A$1:$AH$15000,28,0)</f>
        <v>19993</v>
      </c>
      <c r="BF101" s="18">
        <f>VLOOKUP($A101,[6]Data!$A$1:$P$15000,3,0)*$H$2</f>
        <v>180000</v>
      </c>
      <c r="BG101" s="18">
        <f>VLOOKUP($A101,[2]Data!$A$1:$AH$15000,34,0)</f>
        <v>714846</v>
      </c>
      <c r="BH101" s="18">
        <f>VLOOKUP($A101,[1]Data!$A$1:$BD$15000,54,0)</f>
        <v>961</v>
      </c>
      <c r="BI101" s="18">
        <f>VLOOKUP($A101,[1]Data!$A$1:$BD$15000,55,0)</f>
        <v>8835</v>
      </c>
      <c r="BJ101" s="18">
        <f>VLOOKUP($A101,[1]Data!$A$1:$BD$15000,56,0)</f>
        <v>62807</v>
      </c>
    </row>
    <row r="102" spans="1:62">
      <c r="A102" s="17">
        <v>36563</v>
      </c>
      <c r="B102" s="52">
        <f>VLOOKUP($A102,[5]Data!$A$1:$L$15000,3,0)</f>
        <v>538000</v>
      </c>
      <c r="C102" s="52">
        <f>VLOOKUP($A102,[5]Data!$A$1:$L$15000,4,0)</f>
        <v>601000</v>
      </c>
      <c r="D102" s="52">
        <f>VLOOKUP($A102,[5]Data!$A$1:$L$15000,7,0)</f>
        <v>646000</v>
      </c>
      <c r="E102" s="52">
        <f>VLOOKUP($A102,[5]Data!$A$1:$L$15000,6,0)</f>
        <v>167000</v>
      </c>
      <c r="F102" s="52">
        <f>VLOOKUP($A102,[5]Data!$A$1:$L$15000,5,0)</f>
        <v>267000</v>
      </c>
      <c r="G102" s="52">
        <f>VLOOKUP($A102,[5]Data!$A$1:$L$15000,8,0)</f>
        <v>283000</v>
      </c>
      <c r="H102" s="52">
        <f>VLOOKUP($A102,[6]Data!$A$1:$R$15000,9,0)*$H$2</f>
        <v>1743000</v>
      </c>
      <c r="I102" s="52">
        <f>VLOOKUP($A102,[6]Data!$A$1:$R$15000,12,0)*$H$2</f>
        <v>41000</v>
      </c>
      <c r="J102" s="52">
        <f>VLOOKUP($A102,[6]Data!$A$1:$R$15000,13,0)*$H$2</f>
        <v>267000</v>
      </c>
      <c r="K102" s="83">
        <f t="shared" si="9"/>
        <v>308000</v>
      </c>
      <c r="L102" s="52">
        <f>VLOOKUP($A102,[6]Data!$A$1:$R$15000,11,0)*$H$2</f>
        <v>143000</v>
      </c>
      <c r="M102" s="52">
        <f>VLOOKUP($A102,[6]Data!$A$1:$R$15000,10,0)*$H$2</f>
        <v>153000</v>
      </c>
      <c r="N102" s="52">
        <f>VLOOKUP($A102,[6]Data!$A$1:$R$15000,14,0)*$H$2</f>
        <v>16000</v>
      </c>
      <c r="O102" s="84"/>
      <c r="P102" s="84"/>
      <c r="Q102" s="84"/>
      <c r="R102" s="84"/>
      <c r="S102" s="84"/>
      <c r="T102" s="84"/>
      <c r="V102" s="52">
        <f>VLOOKUP($A102,[1]Data!$A$1:$AH$15000,6,0)</f>
        <v>1988233</v>
      </c>
      <c r="AA102" s="52">
        <f>VLOOKUP($A102,[1]Data!$A$1:$BF$15000,58,0)</f>
        <v>133069</v>
      </c>
      <c r="AB102" s="52">
        <f>VLOOKUP($A102,[1]Data!$A$1:$BF$15000,57,0)</f>
        <v>456586</v>
      </c>
      <c r="AH102" s="84">
        <f>VLOOKUP($A102,[1]Data!$A$1:$AH$15000,26,0)</f>
        <v>30092</v>
      </c>
      <c r="AI102" s="84">
        <f>VLOOKUP($A102,[1]Data!$A$1:$AH$15000,27,0)</f>
        <v>6579</v>
      </c>
      <c r="AJ102" s="84">
        <f>VLOOKUP($A102,[1]Data!$A$1:$AH$15000,25,0)</f>
        <v>92455</v>
      </c>
      <c r="AK102" s="84">
        <f>VLOOKUP($A102,[1]Data!$A$1:$AH$15000,30,0)</f>
        <v>121444</v>
      </c>
      <c r="AL102" s="84">
        <f>VLOOKUP($A102,[1]Data!$A$1:$AH$15000,31,0)</f>
        <v>44430</v>
      </c>
      <c r="AM102" s="84">
        <f>VLOOKUP($A102,[1]Data!$A$1:$AH$15000,32,0)</f>
        <v>4125</v>
      </c>
      <c r="AN102" s="84">
        <f>VLOOKUP($A102,[1]Data!$A$1:$AH$15000,33,0)</f>
        <v>17129</v>
      </c>
      <c r="AO102" s="84">
        <f>VLOOKUP($A102,[1]Data!$A$1:$AH$15000,29,0)</f>
        <v>35683</v>
      </c>
      <c r="AR102" s="52">
        <f>VLOOKUP($A102,[4]Data!$A$1:$R$15000,2,0)</f>
        <v>959892</v>
      </c>
      <c r="AS102" s="52">
        <f>VLOOKUP($A102,[3]Data!$A$1:$K$15000,3,0)*$A$2</f>
        <v>2492600</v>
      </c>
      <c r="AU102" s="52">
        <f>VLOOKUP($A102,[4]Data!$A$1:$R$15000,13,0)-VLOOKUP($A102,[4]Data!$A$1:$R$15000,14,0)</f>
        <v>-4957</v>
      </c>
      <c r="AW102" s="52">
        <f>VLOOKUP($A102,[4]Data!$A$1:$R$15000,3,0)</f>
        <v>286896</v>
      </c>
      <c r="AX102" s="52">
        <f>VLOOKUP($A102,[3]Data!$A$1:$K$15000,10,0)*$A$2</f>
        <v>267300</v>
      </c>
      <c r="AY102" s="52">
        <f>VLOOKUP($A102,[4]Data!$A$1:$AH$15000,9,0)</f>
        <v>136636</v>
      </c>
      <c r="AZ102" s="52">
        <f>VLOOKUP($A102,[3]Data!$A$1:$K$15000,4,0)*$A$2</f>
        <v>1754600</v>
      </c>
      <c r="BA102" s="52">
        <f>VLOOKUP($A102,[4]Data!$A$1:$R$15000,5,0)</f>
        <v>370869</v>
      </c>
      <c r="BB102" s="52">
        <f>VLOOKUP($A102,[4]Data!$A$1:$R$15000,6,0)</f>
        <v>-409996</v>
      </c>
      <c r="BC102" s="52">
        <f>VLOOKUP($A102,[4]Data!$A$1:$R$15000,17,0)</f>
        <v>-198318</v>
      </c>
      <c r="BD102" s="52">
        <f>VLOOKUP($A102,[4]Data!$A$1:$R$15000,7,0)</f>
        <v>-263308</v>
      </c>
      <c r="BE102" s="84">
        <f>VLOOKUP($A102,[1]Data!$A$1:$AH$15000,28,0)</f>
        <v>26745</v>
      </c>
      <c r="BF102" s="18">
        <f>VLOOKUP($A102,[6]Data!$A$1:$P$15000,3,0)*$H$2</f>
        <v>182000</v>
      </c>
      <c r="BG102" s="18">
        <f>VLOOKUP($A102,[2]Data!$A$1:$AH$15000,34,0)</f>
        <v>714736</v>
      </c>
      <c r="BH102" s="18">
        <f>VLOOKUP($A102,[1]Data!$A$1:$BD$15000,54,0)</f>
        <v>860</v>
      </c>
      <c r="BI102" s="18">
        <f>VLOOKUP($A102,[1]Data!$A$1:$BD$15000,55,0)</f>
        <v>8835</v>
      </c>
      <c r="BJ102" s="18">
        <f>VLOOKUP($A102,[1]Data!$A$1:$BD$15000,56,0)</f>
        <v>62807</v>
      </c>
    </row>
    <row r="103" spans="1:62">
      <c r="A103" s="17">
        <v>36564</v>
      </c>
      <c r="B103" s="52">
        <f>VLOOKUP($A103,[5]Data!$A$1:$L$15000,3,0)</f>
        <v>540000</v>
      </c>
      <c r="C103" s="52">
        <f>VLOOKUP($A103,[5]Data!$A$1:$L$15000,4,0)</f>
        <v>650000</v>
      </c>
      <c r="D103" s="52">
        <f>VLOOKUP($A103,[5]Data!$A$1:$L$15000,7,0)</f>
        <v>632000</v>
      </c>
      <c r="E103" s="52">
        <f>VLOOKUP($A103,[5]Data!$A$1:$L$15000,6,0)</f>
        <v>166000</v>
      </c>
      <c r="F103" s="52">
        <f>VLOOKUP($A103,[5]Data!$A$1:$L$15000,5,0)</f>
        <v>228000</v>
      </c>
      <c r="G103" s="52">
        <f>VLOOKUP($A103,[5]Data!$A$1:$L$15000,8,0)</f>
        <v>286000</v>
      </c>
      <c r="H103" s="52">
        <f>VLOOKUP($A103,[6]Data!$A$1:$R$15000,9,0)*$H$2</f>
        <v>1722000</v>
      </c>
      <c r="I103" s="52">
        <f>VLOOKUP($A103,[6]Data!$A$1:$R$15000,12,0)*$H$2</f>
        <v>55000</v>
      </c>
      <c r="J103" s="52">
        <f>VLOOKUP($A103,[6]Data!$A$1:$R$15000,13,0)*$H$2</f>
        <v>277000</v>
      </c>
      <c r="K103" s="83">
        <f t="shared" ref="K103:K109" si="10">SUM(I103:J103)</f>
        <v>332000</v>
      </c>
      <c r="L103" s="52">
        <f>VLOOKUP($A103,[6]Data!$A$1:$R$15000,11,0)*$H$2</f>
        <v>155000</v>
      </c>
      <c r="M103" s="52">
        <f>VLOOKUP($A103,[6]Data!$A$1:$R$15000,10,0)*$H$2</f>
        <v>155000</v>
      </c>
      <c r="N103" s="52">
        <f>VLOOKUP($A103,[6]Data!$A$1:$R$15000,14,0)*$H$2</f>
        <v>23000</v>
      </c>
      <c r="O103" s="84"/>
      <c r="P103" s="84"/>
      <c r="Q103" s="84"/>
      <c r="R103" s="84"/>
      <c r="S103" s="84"/>
      <c r="T103" s="84"/>
      <c r="V103" s="52">
        <f>VLOOKUP($A103,[1]Data!$A$1:$AH$15000,6,0)</f>
        <v>2036491</v>
      </c>
      <c r="AA103" s="52">
        <f>VLOOKUP($A103,[1]Data!$A$1:$BF$15000,58,0)</f>
        <v>176502</v>
      </c>
      <c r="AB103" s="52">
        <f>VLOOKUP($A103,[1]Data!$A$1:$BF$15000,57,0)</f>
        <v>493251</v>
      </c>
      <c r="AH103" s="84">
        <f>VLOOKUP($A103,[1]Data!$A$1:$AH$15000,26,0)</f>
        <v>42135</v>
      </c>
      <c r="AI103" s="84">
        <f>VLOOKUP($A103,[1]Data!$A$1:$AH$15000,27,0)</f>
        <v>9713</v>
      </c>
      <c r="AJ103" s="84">
        <f>VLOOKUP($A103,[1]Data!$A$1:$AH$15000,25,0)</f>
        <v>105273</v>
      </c>
      <c r="AK103" s="84">
        <f>VLOOKUP($A103,[1]Data!$A$1:$AH$15000,30,0)</f>
        <v>126228</v>
      </c>
      <c r="AL103" s="84">
        <f>VLOOKUP($A103,[1]Data!$A$1:$AH$15000,31,0)</f>
        <v>45866</v>
      </c>
      <c r="AM103" s="84">
        <f>VLOOKUP($A103,[1]Data!$A$1:$AH$15000,32,0)</f>
        <v>3914</v>
      </c>
      <c r="AN103" s="84">
        <f>VLOOKUP($A103,[1]Data!$A$1:$AH$15000,33,0)</f>
        <v>18135</v>
      </c>
      <c r="AO103" s="84">
        <f>VLOOKUP($A103,[1]Data!$A$1:$AH$15000,29,0)</f>
        <v>31387</v>
      </c>
      <c r="AR103" s="52">
        <f>VLOOKUP($A103,[4]Data!$A$1:$R$15000,2,0)</f>
        <v>885799</v>
      </c>
      <c r="AS103" s="52">
        <f>VLOOKUP($A103,[3]Data!$A$1:$K$15000,3,0)*$A$2</f>
        <v>2488500</v>
      </c>
      <c r="AU103" s="52">
        <f>VLOOKUP($A103,[4]Data!$A$1:$R$15000,13,0)-VLOOKUP($A103,[4]Data!$A$1:$R$15000,14,0)</f>
        <v>-55337</v>
      </c>
      <c r="AW103" s="52">
        <f>VLOOKUP($A103,[4]Data!$A$1:$R$15000,3,0)</f>
        <v>269587</v>
      </c>
      <c r="AX103" s="52">
        <f>VLOOKUP($A103,[3]Data!$A$1:$K$15000,10,0)*$A$2</f>
        <v>259000</v>
      </c>
      <c r="AY103" s="52">
        <f>VLOOKUP($A103,[4]Data!$A$1:$AH$15000,9,0)</f>
        <v>134988</v>
      </c>
      <c r="AZ103" s="52">
        <f>VLOOKUP($A103,[3]Data!$A$1:$K$15000,4,0)*$A$2</f>
        <v>1746900</v>
      </c>
      <c r="BA103" s="52">
        <f>VLOOKUP($A103,[4]Data!$A$1:$R$15000,5,0)</f>
        <v>306430</v>
      </c>
      <c r="BB103" s="52">
        <f>VLOOKUP($A103,[4]Data!$A$1:$R$15000,6,0)</f>
        <v>-466285</v>
      </c>
      <c r="BC103" s="52">
        <f>VLOOKUP($A103,[4]Data!$A$1:$R$15000,17,0)</f>
        <v>-222274</v>
      </c>
      <c r="BD103" s="52">
        <f>VLOOKUP($A103,[4]Data!$A$1:$R$15000,7,0)</f>
        <v>-296023</v>
      </c>
      <c r="BE103" s="84">
        <f>VLOOKUP($A103,[1]Data!$A$1:$AH$15000,28,0)</f>
        <v>13845</v>
      </c>
      <c r="BF103" s="18">
        <f>VLOOKUP($A103,[6]Data!$A$1:$P$15000,3,0)*$H$2</f>
        <v>174000</v>
      </c>
      <c r="BG103" s="18">
        <f>VLOOKUP($A103,[2]Data!$A$1:$AH$15000,34,0)</f>
        <v>687786</v>
      </c>
      <c r="BH103" s="18">
        <f>VLOOKUP($A103,[1]Data!$A$1:$BD$15000,54,0)</f>
        <v>15938</v>
      </c>
      <c r="BI103" s="18">
        <f>VLOOKUP($A103,[1]Data!$A$1:$BD$15000,55,0)</f>
        <v>8835</v>
      </c>
      <c r="BJ103" s="18">
        <f>VLOOKUP($A103,[1]Data!$A$1:$BD$15000,56,0)</f>
        <v>68695</v>
      </c>
    </row>
    <row r="104" spans="1:62">
      <c r="A104" s="17">
        <v>36565</v>
      </c>
      <c r="B104" s="52">
        <f>VLOOKUP($A104,[5]Data!$A$1:$L$15000,3,0)</f>
        <v>536000</v>
      </c>
      <c r="C104" s="52">
        <f>VLOOKUP($A104,[5]Data!$A$1:$L$15000,4,0)</f>
        <v>666000</v>
      </c>
      <c r="D104" s="52">
        <f>VLOOKUP($A104,[5]Data!$A$1:$L$15000,7,0)</f>
        <v>722000</v>
      </c>
      <c r="E104" s="52">
        <f>VLOOKUP($A104,[5]Data!$A$1:$L$15000,6,0)</f>
        <v>159000</v>
      </c>
      <c r="F104" s="52">
        <f>VLOOKUP($A104,[5]Data!$A$1:$L$15000,5,0)</f>
        <v>256000</v>
      </c>
      <c r="G104" s="52">
        <f>VLOOKUP($A104,[5]Data!$A$1:$L$15000,8,0)</f>
        <v>288000</v>
      </c>
      <c r="H104" s="52">
        <f>VLOOKUP($A104,[6]Data!$A$1:$R$15000,9,0)*$H$2</f>
        <v>1736000</v>
      </c>
      <c r="I104" s="52">
        <f>VLOOKUP($A104,[6]Data!$A$1:$R$15000,12,0)*$H$2</f>
        <v>100000</v>
      </c>
      <c r="J104" s="52">
        <f>VLOOKUP($A104,[6]Data!$A$1:$R$15000,13,0)*$H$2</f>
        <v>266000</v>
      </c>
      <c r="K104" s="83">
        <f t="shared" si="10"/>
        <v>366000</v>
      </c>
      <c r="L104" s="52">
        <f>VLOOKUP($A104,[6]Data!$A$1:$R$15000,11,0)*$H$2</f>
        <v>160000</v>
      </c>
      <c r="M104" s="52">
        <f>VLOOKUP($A104,[6]Data!$A$1:$R$15000,10,0)*$H$2</f>
        <v>161000</v>
      </c>
      <c r="N104" s="52">
        <f>VLOOKUP($A104,[6]Data!$A$1:$R$15000,14,0)*$H$2</f>
        <v>16000</v>
      </c>
      <c r="O104" s="84"/>
      <c r="P104" s="84"/>
      <c r="Q104" s="84"/>
      <c r="R104" s="84"/>
      <c r="S104" s="84"/>
      <c r="T104" s="84"/>
      <c r="V104" s="52">
        <f>VLOOKUP($A104,[1]Data!$A$1:$AH$15000,6,0)</f>
        <v>2015707</v>
      </c>
      <c r="AA104" s="52">
        <f>VLOOKUP($A104,[1]Data!$A$1:$BF$15000,58,0)</f>
        <v>143865</v>
      </c>
      <c r="AB104" s="52">
        <f>VLOOKUP($A104,[1]Data!$A$1:$BF$15000,57,0)</f>
        <v>539453</v>
      </c>
      <c r="AH104" s="84">
        <f>VLOOKUP($A104,[1]Data!$A$1:$AH$15000,26,0)</f>
        <v>37032</v>
      </c>
      <c r="AI104" s="84">
        <f>VLOOKUP($A104,[1]Data!$A$1:$AH$15000,27,0)</f>
        <v>8602</v>
      </c>
      <c r="AJ104" s="84">
        <f>VLOOKUP($A104,[1]Data!$A$1:$AH$15000,25,0)</f>
        <v>89119</v>
      </c>
      <c r="AK104" s="84">
        <f>VLOOKUP($A104,[1]Data!$A$1:$AH$15000,30,0)</f>
        <v>132687</v>
      </c>
      <c r="AL104" s="84">
        <f>VLOOKUP($A104,[1]Data!$A$1:$AH$15000,31,0)</f>
        <v>54464</v>
      </c>
      <c r="AM104" s="84">
        <f>VLOOKUP($A104,[1]Data!$A$1:$AH$15000,32,0)</f>
        <v>3814</v>
      </c>
      <c r="AN104" s="84">
        <f>VLOOKUP($A104,[1]Data!$A$1:$AH$15000,33,0)</f>
        <v>27522</v>
      </c>
      <c r="AO104" s="84">
        <f>VLOOKUP($A104,[1]Data!$A$1:$AH$15000,29,0)</f>
        <v>50623</v>
      </c>
      <c r="AR104" s="52">
        <f>VLOOKUP($A104,[4]Data!$A$1:$R$15000,2,0)</f>
        <v>941054</v>
      </c>
      <c r="AS104" s="52">
        <f>VLOOKUP($A104,[3]Data!$A$1:$K$15000,3,0)*$A$2</f>
        <v>2507000</v>
      </c>
      <c r="AU104" s="52">
        <f>VLOOKUP($A104,[4]Data!$A$1:$R$15000,13,0)-VLOOKUP($A104,[4]Data!$A$1:$R$15000,14,0)</f>
        <v>-55337</v>
      </c>
      <c r="AW104" s="52">
        <f>VLOOKUP($A104,[4]Data!$A$1:$R$15000,3,0)</f>
        <v>292481</v>
      </c>
      <c r="AX104" s="52">
        <f>VLOOKUP($A104,[3]Data!$A$1:$K$15000,10,0)*$A$2</f>
        <v>288200</v>
      </c>
      <c r="AY104" s="52">
        <f>VLOOKUP($A104,[4]Data!$A$1:$AH$15000,9,0)</f>
        <v>177847</v>
      </c>
      <c r="AZ104" s="52">
        <f>VLOOKUP($A104,[3]Data!$A$1:$K$15000,4,0)*$A$2</f>
        <v>1731000</v>
      </c>
      <c r="BA104" s="52">
        <f>VLOOKUP($A104,[4]Data!$A$1:$R$15000,5,0)</f>
        <v>277481</v>
      </c>
      <c r="BB104" s="52">
        <f>VLOOKUP($A104,[4]Data!$A$1:$R$15000,6,0)</f>
        <v>-465756</v>
      </c>
      <c r="BC104" s="52">
        <f>VLOOKUP($A104,[4]Data!$A$1:$R$15000,17,0)</f>
        <v>-224303</v>
      </c>
      <c r="BD104" s="52">
        <f>VLOOKUP($A104,[4]Data!$A$1:$R$15000,7,0)</f>
        <v>-329847</v>
      </c>
      <c r="BE104" s="84">
        <f>VLOOKUP($A104,[1]Data!$A$1:$AH$15000,28,0)</f>
        <v>20283</v>
      </c>
      <c r="BF104" s="18">
        <f>VLOOKUP($A104,[6]Data!$A$1:$P$15000,3,0)*$H$2</f>
        <v>160000</v>
      </c>
      <c r="BG104" s="18">
        <f>VLOOKUP($A104,[2]Data!$A$1:$AH$15000,34,0)</f>
        <v>675274</v>
      </c>
      <c r="BH104" s="18">
        <f>VLOOKUP($A104,[1]Data!$A$1:$BD$15000,54,0)</f>
        <v>15757</v>
      </c>
      <c r="BI104" s="18">
        <f>VLOOKUP($A104,[1]Data!$A$1:$BD$15000,55,0)</f>
        <v>8835</v>
      </c>
      <c r="BJ104" s="18">
        <f>VLOOKUP($A104,[1]Data!$A$1:$BD$15000,56,0)</f>
        <v>68695</v>
      </c>
    </row>
    <row r="105" spans="1:62">
      <c r="A105" s="17">
        <v>36566</v>
      </c>
      <c r="B105" s="52">
        <f>VLOOKUP($A105,[5]Data!$A$1:$L$15000,3,0)</f>
        <v>537000</v>
      </c>
      <c r="C105" s="52">
        <f>VLOOKUP($A105,[5]Data!$A$1:$L$15000,4,0)</f>
        <v>639000</v>
      </c>
      <c r="D105" s="52">
        <f>VLOOKUP($A105,[5]Data!$A$1:$L$15000,7,0)</f>
        <v>743000</v>
      </c>
      <c r="E105" s="52">
        <f>VLOOKUP($A105,[5]Data!$A$1:$L$15000,6,0)</f>
        <v>159000</v>
      </c>
      <c r="F105" s="52">
        <f>VLOOKUP($A105,[5]Data!$A$1:$L$15000,5,0)</f>
        <v>277000</v>
      </c>
      <c r="G105" s="52">
        <f>VLOOKUP($A105,[5]Data!$A$1:$L$15000,8,0)</f>
        <v>292000</v>
      </c>
      <c r="H105" s="52">
        <f>VLOOKUP($A105,[6]Data!$A$1:$R$15000,9,0)*$H$2</f>
        <v>1735000</v>
      </c>
      <c r="I105" s="52">
        <f>VLOOKUP($A105,[6]Data!$A$1:$R$15000,12,0)*$H$2</f>
        <v>95000</v>
      </c>
      <c r="J105" s="52">
        <f>VLOOKUP($A105,[6]Data!$A$1:$R$15000,13,0)*$H$2</f>
        <v>292000</v>
      </c>
      <c r="K105" s="83">
        <f t="shared" si="10"/>
        <v>387000</v>
      </c>
      <c r="L105" s="52">
        <f>VLOOKUP($A105,[6]Data!$A$1:$R$15000,11,0)*$H$2</f>
        <v>144000</v>
      </c>
      <c r="M105" s="52">
        <f>VLOOKUP($A105,[6]Data!$A$1:$R$15000,10,0)*$H$2</f>
        <v>161000</v>
      </c>
      <c r="N105" s="52">
        <f>VLOOKUP($A105,[6]Data!$A$1:$R$15000,14,0)*$H$2</f>
        <v>16000</v>
      </c>
      <c r="O105" s="84"/>
      <c r="P105" s="84"/>
      <c r="Q105" s="84"/>
      <c r="R105" s="84"/>
      <c r="S105" s="84"/>
      <c r="T105" s="84"/>
      <c r="V105" s="52">
        <f>VLOOKUP($A105,[1]Data!$A$1:$AH$15000,6,0)</f>
        <v>1996986</v>
      </c>
      <c r="AA105" s="52">
        <f>VLOOKUP($A105,[1]Data!$A$1:$BF$15000,58,0)</f>
        <v>148442</v>
      </c>
      <c r="AB105" s="52">
        <f>VLOOKUP($A105,[1]Data!$A$1:$BF$15000,57,0)</f>
        <v>571854</v>
      </c>
      <c r="AH105" s="84">
        <f>VLOOKUP($A105,[1]Data!$A$1:$AH$15000,26,0)</f>
        <v>36687</v>
      </c>
      <c r="AI105" s="84">
        <f>VLOOKUP($A105,[1]Data!$A$1:$AH$15000,27,0)</f>
        <v>9754</v>
      </c>
      <c r="AJ105" s="84">
        <f>VLOOKUP($A105,[1]Data!$A$1:$AH$15000,25,0)</f>
        <v>89410</v>
      </c>
      <c r="AK105" s="84">
        <f>VLOOKUP($A105,[1]Data!$A$1:$AH$15000,30,0)</f>
        <v>128186</v>
      </c>
      <c r="AL105" s="84">
        <f>VLOOKUP($A105,[1]Data!$A$1:$AH$15000,31,0)</f>
        <v>55781</v>
      </c>
      <c r="AM105" s="84">
        <f>VLOOKUP($A105,[1]Data!$A$1:$AH$15000,32,0)</f>
        <v>4792</v>
      </c>
      <c r="AN105" s="84">
        <f>VLOOKUP($A105,[1]Data!$A$1:$AH$15000,33,0)</f>
        <v>17513</v>
      </c>
      <c r="AO105" s="84">
        <f>VLOOKUP($A105,[1]Data!$A$1:$AH$15000,29,0)</f>
        <v>91347</v>
      </c>
      <c r="AR105" s="52">
        <f>VLOOKUP($A105,[4]Data!$A$1:$R$15000,2,0)</f>
        <v>950689</v>
      </c>
      <c r="AS105" s="52">
        <f>VLOOKUP($A105,[3]Data!$A$1:$K$15000,3,0)*$A$2</f>
        <v>2511100</v>
      </c>
      <c r="AU105" s="52">
        <f>VLOOKUP($A105,[4]Data!$A$1:$R$15000,13,0)-VLOOKUP($A105,[4]Data!$A$1:$R$15000,14,0)</f>
        <v>-41477</v>
      </c>
      <c r="AW105" s="52">
        <f>VLOOKUP($A105,[4]Data!$A$1:$R$15000,3,0)</f>
        <v>273852</v>
      </c>
      <c r="AX105" s="52">
        <f>VLOOKUP($A105,[3]Data!$A$1:$K$15000,10,0)*$A$2</f>
        <v>264600</v>
      </c>
      <c r="AY105" s="52">
        <f>VLOOKUP($A105,[4]Data!$A$1:$AH$15000,9,0)</f>
        <v>136178</v>
      </c>
      <c r="AZ105" s="52">
        <f>VLOOKUP($A105,[3]Data!$A$1:$K$15000,4,0)*$A$2</f>
        <v>1732100</v>
      </c>
      <c r="BA105" s="52">
        <f>VLOOKUP($A105,[4]Data!$A$1:$R$15000,5,0)</f>
        <v>328353</v>
      </c>
      <c r="BB105" s="52">
        <f>VLOOKUP($A105,[4]Data!$A$1:$R$15000,6,0)</f>
        <v>-476038</v>
      </c>
      <c r="BC105" s="52">
        <f>VLOOKUP($A105,[4]Data!$A$1:$R$15000,17,0)</f>
        <v>-222505</v>
      </c>
      <c r="BD105" s="52">
        <f>VLOOKUP($A105,[4]Data!$A$1:$R$15000,7,0)</f>
        <v>-273132</v>
      </c>
      <c r="BE105" s="84">
        <f>VLOOKUP($A105,[1]Data!$A$1:$AH$15000,28,0)</f>
        <v>13643</v>
      </c>
      <c r="BF105" s="18">
        <f>VLOOKUP($A105,[6]Data!$A$1:$P$15000,3,0)*$H$2</f>
        <v>159000</v>
      </c>
      <c r="BG105" s="18">
        <f>VLOOKUP($A105,[2]Data!$A$1:$AH$15000,34,0)</f>
        <v>747186</v>
      </c>
      <c r="BH105" s="18">
        <f>VLOOKUP($A105,[1]Data!$A$1:$BD$15000,54,0)</f>
        <v>15449</v>
      </c>
      <c r="BI105" s="18">
        <f>VLOOKUP($A105,[1]Data!$A$1:$BD$15000,55,0)</f>
        <v>8835</v>
      </c>
      <c r="BJ105" s="18">
        <f>VLOOKUP($A105,[1]Data!$A$1:$BD$15000,56,0)</f>
        <v>58881</v>
      </c>
    </row>
    <row r="106" spans="1:62">
      <c r="A106" s="17">
        <v>36567</v>
      </c>
      <c r="B106" s="52">
        <f>VLOOKUP($A106,[5]Data!$A$1:$L$15000,3,0)</f>
        <v>540000</v>
      </c>
      <c r="C106" s="52">
        <f>VLOOKUP($A106,[5]Data!$A$1:$L$15000,4,0)</f>
        <v>641000</v>
      </c>
      <c r="D106" s="52">
        <f>VLOOKUP($A106,[5]Data!$A$1:$L$15000,7,0)</f>
        <v>744000</v>
      </c>
      <c r="E106" s="52">
        <f>VLOOKUP($A106,[5]Data!$A$1:$L$15000,6,0)</f>
        <v>133000</v>
      </c>
      <c r="F106" s="52">
        <f>VLOOKUP($A106,[5]Data!$A$1:$L$15000,5,0)</f>
        <v>309000</v>
      </c>
      <c r="G106" s="52">
        <f>VLOOKUP($A106,[5]Data!$A$1:$L$15000,8,0)</f>
        <v>283000</v>
      </c>
      <c r="H106" s="52">
        <f>VLOOKUP($A106,[6]Data!$A$1:$R$15000,9,0)*$H$2</f>
        <v>1729000</v>
      </c>
      <c r="I106" s="52">
        <f>VLOOKUP($A106,[6]Data!$A$1:$R$15000,12,0)*$H$2</f>
        <v>114000</v>
      </c>
      <c r="J106" s="52">
        <f>VLOOKUP($A106,[6]Data!$A$1:$R$15000,13,0)*$H$2</f>
        <v>279000</v>
      </c>
      <c r="K106" s="83">
        <f t="shared" si="10"/>
        <v>393000</v>
      </c>
      <c r="L106" s="52">
        <f>VLOOKUP($A106,[6]Data!$A$1:$R$15000,11,0)*$H$2</f>
        <v>152000</v>
      </c>
      <c r="M106" s="52">
        <f>VLOOKUP($A106,[6]Data!$A$1:$R$15000,10,0)*$H$2</f>
        <v>162000</v>
      </c>
      <c r="N106" s="52">
        <f>VLOOKUP($A106,[6]Data!$A$1:$R$15000,14,0)*$H$2</f>
        <v>21000</v>
      </c>
      <c r="O106" s="84"/>
      <c r="P106" s="84"/>
      <c r="Q106" s="84"/>
      <c r="R106" s="84"/>
      <c r="S106" s="84"/>
      <c r="T106" s="84"/>
      <c r="V106" s="52">
        <f>VLOOKUP($A106,[1]Data!$A$1:$AH$15000,6,0)</f>
        <v>1998122</v>
      </c>
      <c r="AA106" s="52">
        <f>VLOOKUP($A106,[1]Data!$A$1:$BF$15000,58,0)</f>
        <v>141447</v>
      </c>
      <c r="AB106" s="52">
        <f>VLOOKUP($A106,[1]Data!$A$1:$BF$15000,57,0)</f>
        <v>532244</v>
      </c>
      <c r="AH106" s="84">
        <f>VLOOKUP($A106,[1]Data!$A$1:$AH$15000,26,0)</f>
        <v>35153</v>
      </c>
      <c r="AI106" s="84">
        <f>VLOOKUP($A106,[1]Data!$A$1:$AH$15000,27,0)</f>
        <v>9275</v>
      </c>
      <c r="AJ106" s="84">
        <f>VLOOKUP($A106,[1]Data!$A$1:$AH$15000,25,0)</f>
        <v>81529</v>
      </c>
      <c r="AK106" s="84">
        <f>VLOOKUP($A106,[1]Data!$A$1:$AH$15000,30,0)</f>
        <v>112493</v>
      </c>
      <c r="AL106" s="84">
        <f>VLOOKUP($A106,[1]Data!$A$1:$AH$15000,31,0)</f>
        <v>53166</v>
      </c>
      <c r="AM106" s="84">
        <f>VLOOKUP($A106,[1]Data!$A$1:$AH$15000,32,0)</f>
        <v>4815</v>
      </c>
      <c r="AN106" s="84">
        <f>VLOOKUP($A106,[1]Data!$A$1:$AH$15000,33,0)</f>
        <v>15187</v>
      </c>
      <c r="AO106" s="84">
        <f>VLOOKUP($A106,[1]Data!$A$1:$AH$15000,29,0)</f>
        <v>85464</v>
      </c>
      <c r="AR106" s="52">
        <f>VLOOKUP($A106,[4]Data!$A$1:$R$15000,2,0)</f>
        <v>886856</v>
      </c>
      <c r="AS106" s="52">
        <f>VLOOKUP($A106,[3]Data!$A$1:$K$15000,3,0)*$A$2</f>
        <v>2480100</v>
      </c>
      <c r="AU106" s="52">
        <f>VLOOKUP($A106,[4]Data!$A$1:$R$15000,13,0)-VLOOKUP($A106,[4]Data!$A$1:$R$15000,14,0)</f>
        <v>-80546</v>
      </c>
      <c r="AW106" s="52">
        <f>VLOOKUP($A106,[4]Data!$A$1:$R$15000,3,0)</f>
        <v>260016</v>
      </c>
      <c r="AX106" s="52">
        <f>VLOOKUP($A106,[3]Data!$A$1:$K$15000,10,0)*$A$2</f>
        <v>257399.99999999997</v>
      </c>
      <c r="AY106" s="52">
        <f>VLOOKUP($A106,[4]Data!$A$1:$AH$15000,9,0)</f>
        <v>131560</v>
      </c>
      <c r="AZ106" s="52">
        <f>VLOOKUP($A106,[3]Data!$A$1:$K$15000,4,0)*$A$2</f>
        <v>1718600</v>
      </c>
      <c r="BA106" s="52">
        <f>VLOOKUP($A106,[4]Data!$A$1:$R$15000,5,0)</f>
        <v>259492</v>
      </c>
      <c r="BB106" s="52">
        <f>VLOOKUP($A106,[4]Data!$A$1:$R$15000,6,0)</f>
        <v>-473981</v>
      </c>
      <c r="BC106" s="52">
        <f>VLOOKUP($A106,[4]Data!$A$1:$R$15000,17,0)</f>
        <v>-224637</v>
      </c>
      <c r="BD106" s="52">
        <f>VLOOKUP($A106,[4]Data!$A$1:$R$15000,7,0)</f>
        <v>-290940</v>
      </c>
      <c r="BE106" s="84">
        <f>VLOOKUP($A106,[1]Data!$A$1:$AH$15000,28,0)</f>
        <v>12922</v>
      </c>
      <c r="BF106" s="18">
        <f>VLOOKUP($A106,[6]Data!$A$1:$P$15000,3,0)*$H$2</f>
        <v>153000</v>
      </c>
      <c r="BG106" s="18">
        <f>VLOOKUP($A106,[2]Data!$A$1:$AH$15000,34,0)</f>
        <v>660290</v>
      </c>
      <c r="BH106" s="18">
        <f>VLOOKUP($A106,[1]Data!$A$1:$BD$15000,54,0)</f>
        <v>15893</v>
      </c>
      <c r="BI106" s="18">
        <f>VLOOKUP($A106,[1]Data!$A$1:$BD$15000,55,0)</f>
        <v>8835</v>
      </c>
      <c r="BJ106" s="18">
        <f>VLOOKUP($A106,[1]Data!$A$1:$BD$15000,56,0)</f>
        <v>58881</v>
      </c>
    </row>
    <row r="107" spans="1:62">
      <c r="A107" s="17">
        <v>36568</v>
      </c>
      <c r="B107" s="52">
        <f>VLOOKUP($A107,[5]Data!$A$1:$L$15000,3,0)</f>
        <v>540000</v>
      </c>
      <c r="C107" s="52">
        <f>VLOOKUP($A107,[5]Data!$A$1:$L$15000,4,0)</f>
        <v>642000</v>
      </c>
      <c r="D107" s="52">
        <f>VLOOKUP($A107,[5]Data!$A$1:$L$15000,7,0)</f>
        <v>685000</v>
      </c>
      <c r="E107" s="52">
        <f>VLOOKUP($A107,[5]Data!$A$1:$L$15000,6,0)</f>
        <v>163000</v>
      </c>
      <c r="F107" s="52">
        <f>VLOOKUP($A107,[5]Data!$A$1:$L$15000,5,0)</f>
        <v>308000</v>
      </c>
      <c r="G107" s="52">
        <f>VLOOKUP($A107,[5]Data!$A$1:$L$15000,8,0)</f>
        <v>285000</v>
      </c>
      <c r="H107" s="52">
        <f>VLOOKUP($A107,[6]Data!$A$1:$R$15000,9,0)*$H$2</f>
        <v>1734000</v>
      </c>
      <c r="I107" s="52">
        <f>VLOOKUP($A107,[6]Data!$A$1:$R$15000,12,0)*$H$2</f>
        <v>195000</v>
      </c>
      <c r="J107" s="52">
        <f>VLOOKUP($A107,[6]Data!$A$1:$R$15000,13,0)*$H$2</f>
        <v>265000</v>
      </c>
      <c r="K107" s="83">
        <f t="shared" si="10"/>
        <v>460000</v>
      </c>
      <c r="L107" s="52">
        <f>VLOOKUP($A107,[6]Data!$A$1:$R$15000,11,0)*$H$2</f>
        <v>156000</v>
      </c>
      <c r="M107" s="52">
        <f>VLOOKUP($A107,[6]Data!$A$1:$R$15000,10,0)*$H$2</f>
        <v>159000</v>
      </c>
      <c r="N107" s="52">
        <f>VLOOKUP($A107,[6]Data!$A$1:$R$15000,14,0)*$H$2</f>
        <v>16000</v>
      </c>
      <c r="O107" s="84"/>
      <c r="P107" s="84"/>
      <c r="Q107" s="84"/>
      <c r="R107" s="84"/>
      <c r="S107" s="84"/>
      <c r="T107" s="84"/>
      <c r="V107" s="52">
        <f>VLOOKUP($A107,[1]Data!$A$1:$AH$15000,6,0)</f>
        <v>1997146</v>
      </c>
      <c r="AA107" s="52">
        <f>VLOOKUP($A107,[1]Data!$A$1:$BF$15000,58,0)</f>
        <v>136801</v>
      </c>
      <c r="AB107" s="52">
        <f>VLOOKUP($A107,[1]Data!$A$1:$BF$15000,57,0)</f>
        <v>522697</v>
      </c>
      <c r="AH107" s="84">
        <f>VLOOKUP($A107,[1]Data!$A$1:$AH$15000,26,0)</f>
        <v>47234</v>
      </c>
      <c r="AI107" s="84">
        <f>VLOOKUP($A107,[1]Data!$A$1:$AH$15000,27,0)</f>
        <v>9680</v>
      </c>
      <c r="AJ107" s="84">
        <f>VLOOKUP($A107,[1]Data!$A$1:$AH$15000,25,0)</f>
        <v>85600</v>
      </c>
      <c r="AK107" s="84">
        <f>VLOOKUP($A107,[1]Data!$A$1:$AH$15000,30,0)</f>
        <v>108375</v>
      </c>
      <c r="AL107" s="84">
        <f>VLOOKUP($A107,[1]Data!$A$1:$AH$15000,31,0)</f>
        <v>45735</v>
      </c>
      <c r="AM107" s="84">
        <f>VLOOKUP($A107,[1]Data!$A$1:$AH$15000,32,0)</f>
        <v>4644</v>
      </c>
      <c r="AN107" s="84">
        <f>VLOOKUP($A107,[1]Data!$A$1:$AH$15000,33,0)</f>
        <v>15097</v>
      </c>
      <c r="AO107" s="84">
        <f>VLOOKUP($A107,[1]Data!$A$1:$AH$15000,29,0)</f>
        <v>79120</v>
      </c>
      <c r="AR107" s="52" t="str">
        <f>VLOOKUP($A107,[4]Data!$A$1:$R$15000,2,0)</f>
        <v>N/A</v>
      </c>
      <c r="AS107" s="52">
        <f>VLOOKUP($A107,[3]Data!$A$1:$K$15000,3,0)*$A$2</f>
        <v>2439300</v>
      </c>
      <c r="AU107" s="52" t="e">
        <f>VLOOKUP($A107,[4]Data!$A$1:$R$15000,13,0)-VLOOKUP($A107,[4]Data!$A$1:$R$15000,14,0)</f>
        <v>#VALUE!</v>
      </c>
      <c r="AW107" s="52" t="str">
        <f>VLOOKUP($A107,[4]Data!$A$1:$R$15000,3,0)</f>
        <v>N/A</v>
      </c>
      <c r="AX107" s="52">
        <f>VLOOKUP($A107,[3]Data!$A$1:$K$15000,10,0)*$A$2</f>
        <v>285000</v>
      </c>
      <c r="AY107" s="52" t="str">
        <f>VLOOKUP($A107,[4]Data!$A$1:$AH$15000,9,0)</f>
        <v>N/A</v>
      </c>
      <c r="AZ107" s="52">
        <f>VLOOKUP($A107,[3]Data!$A$1:$K$15000,4,0)*$A$2</f>
        <v>1729400</v>
      </c>
      <c r="BA107" s="52" t="str">
        <f>VLOOKUP($A107,[4]Data!$A$1:$R$15000,5,0)</f>
        <v>N/A</v>
      </c>
      <c r="BB107" s="52" t="str">
        <f>VLOOKUP($A107,[4]Data!$A$1:$R$15000,6,0)</f>
        <v>N/A</v>
      </c>
      <c r="BC107" s="52" t="str">
        <f>VLOOKUP($A107,[4]Data!$A$1:$R$15000,17,0)</f>
        <v>N/A</v>
      </c>
      <c r="BD107" s="52" t="str">
        <f>VLOOKUP($A107,[4]Data!$A$1:$R$15000,7,0)</f>
        <v>N/A</v>
      </c>
      <c r="BE107" s="84">
        <f>VLOOKUP($A107,[1]Data!$A$1:$AH$15000,28,0)</f>
        <v>22163</v>
      </c>
      <c r="BF107" s="18">
        <f>VLOOKUP($A107,[6]Data!$A$1:$P$15000,3,0)*$H$2</f>
        <v>179000</v>
      </c>
      <c r="BG107" s="18">
        <f>VLOOKUP($A107,[2]Data!$A$1:$AH$15000,34,0)</f>
        <v>688450</v>
      </c>
      <c r="BH107" s="18">
        <f>VLOOKUP($A107,[1]Data!$A$1:$BD$15000,54,0)</f>
        <v>11560</v>
      </c>
      <c r="BI107" s="18">
        <f>VLOOKUP($A107,[1]Data!$A$1:$BD$15000,55,0)</f>
        <v>8835</v>
      </c>
      <c r="BJ107" s="18">
        <f>VLOOKUP($A107,[1]Data!$A$1:$BD$15000,56,0)</f>
        <v>58881</v>
      </c>
    </row>
    <row r="108" spans="1:62">
      <c r="A108" s="17">
        <v>36569</v>
      </c>
      <c r="B108" s="52">
        <f>VLOOKUP($A108,[5]Data!$A$1:$L$15000,3,0)</f>
        <v>540000</v>
      </c>
      <c r="C108" s="52">
        <f>VLOOKUP($A108,[5]Data!$A$1:$L$15000,4,0)</f>
        <v>654000</v>
      </c>
      <c r="D108" s="52">
        <f>VLOOKUP($A108,[5]Data!$A$1:$L$15000,7,0)</f>
        <v>703000</v>
      </c>
      <c r="E108" s="52">
        <f>VLOOKUP($A108,[5]Data!$A$1:$L$15000,6,0)</f>
        <v>146000</v>
      </c>
      <c r="F108" s="52">
        <f>VLOOKUP($A108,[5]Data!$A$1:$L$15000,5,0)</f>
        <v>265000</v>
      </c>
      <c r="G108" s="52">
        <f>VLOOKUP($A108,[5]Data!$A$1:$L$15000,8,0)</f>
        <v>290000</v>
      </c>
      <c r="H108" s="52">
        <f>VLOOKUP($A108,[6]Data!$A$1:$R$15000,9,0)*$H$2</f>
        <v>1758000</v>
      </c>
      <c r="I108" s="52">
        <f>VLOOKUP($A108,[6]Data!$A$1:$R$15000,12,0)*$H$2</f>
        <v>159000</v>
      </c>
      <c r="J108" s="52">
        <f>VLOOKUP($A108,[6]Data!$A$1:$R$15000,13,0)*$H$2</f>
        <v>261000</v>
      </c>
      <c r="K108" s="83">
        <f t="shared" si="10"/>
        <v>420000</v>
      </c>
      <c r="L108" s="52">
        <f>VLOOKUP($A108,[6]Data!$A$1:$R$15000,11,0)*$H$2</f>
        <v>166000</v>
      </c>
      <c r="M108" s="52">
        <f>VLOOKUP($A108,[6]Data!$A$1:$R$15000,10,0)*$H$2</f>
        <v>157000</v>
      </c>
      <c r="N108" s="52">
        <f>VLOOKUP($A108,[6]Data!$A$1:$R$15000,14,0)*$H$2</f>
        <v>16000</v>
      </c>
      <c r="O108" s="84"/>
      <c r="P108" s="84"/>
      <c r="Q108" s="84"/>
      <c r="R108" s="84"/>
      <c r="S108" s="84"/>
      <c r="T108" s="84"/>
      <c r="V108" s="52">
        <f>VLOOKUP($A108,[1]Data!$A$1:$AH$15000,6,0)</f>
        <v>1993810</v>
      </c>
      <c r="AA108" s="52">
        <f>VLOOKUP($A108,[1]Data!$A$1:$BF$15000,58,0)</f>
        <v>160462</v>
      </c>
      <c r="AB108" s="52">
        <f>VLOOKUP($A108,[1]Data!$A$1:$BF$15000,57,0)</f>
        <v>508162</v>
      </c>
      <c r="AH108" s="84">
        <f>VLOOKUP($A108,[1]Data!$A$1:$AH$15000,26,0)</f>
        <v>46281</v>
      </c>
      <c r="AI108" s="84">
        <f>VLOOKUP($A108,[1]Data!$A$1:$AH$15000,27,0)</f>
        <v>9547</v>
      </c>
      <c r="AJ108" s="84">
        <f>VLOOKUP($A108,[1]Data!$A$1:$AH$15000,25,0)</f>
        <v>90487</v>
      </c>
      <c r="AK108" s="84">
        <f>VLOOKUP($A108,[1]Data!$A$1:$AH$15000,30,0)</f>
        <v>118234</v>
      </c>
      <c r="AL108" s="84">
        <f>VLOOKUP($A108,[1]Data!$A$1:$AH$15000,31,0)</f>
        <v>49481</v>
      </c>
      <c r="AM108" s="84">
        <f>VLOOKUP($A108,[1]Data!$A$1:$AH$15000,32,0)</f>
        <v>4169</v>
      </c>
      <c r="AN108" s="84">
        <f>VLOOKUP($A108,[1]Data!$A$1:$AH$15000,33,0)</f>
        <v>14957</v>
      </c>
      <c r="AO108" s="84">
        <f>VLOOKUP($A108,[1]Data!$A$1:$AH$15000,29,0)</f>
        <v>71716</v>
      </c>
      <c r="AR108" s="52" t="str">
        <f>VLOOKUP($A108,[4]Data!$A$1:$R$15000,2,0)</f>
        <v>N/A</v>
      </c>
      <c r="AS108" s="52">
        <f>VLOOKUP($A108,[3]Data!$A$1:$K$15000,3,0)*$A$2</f>
        <v>2428900</v>
      </c>
      <c r="AU108" s="52" t="e">
        <f>VLOOKUP($A108,[4]Data!$A$1:$R$15000,13,0)-VLOOKUP($A108,[4]Data!$A$1:$R$15000,14,0)</f>
        <v>#VALUE!</v>
      </c>
      <c r="AW108" s="52" t="str">
        <f>VLOOKUP($A108,[4]Data!$A$1:$R$15000,3,0)</f>
        <v>N/A</v>
      </c>
      <c r="AX108" s="52">
        <f>VLOOKUP($A108,[3]Data!$A$1:$K$15000,10,0)*$A$2</f>
        <v>239700</v>
      </c>
      <c r="AY108" s="52" t="str">
        <f>VLOOKUP($A108,[4]Data!$A$1:$AH$15000,9,0)</f>
        <v>N/A</v>
      </c>
      <c r="AZ108" s="52">
        <f>VLOOKUP($A108,[3]Data!$A$1:$K$15000,4,0)*$A$2</f>
        <v>1729400</v>
      </c>
      <c r="BA108" s="52" t="str">
        <f>VLOOKUP($A108,[4]Data!$A$1:$R$15000,5,0)</f>
        <v>N/A</v>
      </c>
      <c r="BB108" s="52" t="str">
        <f>VLOOKUP($A108,[4]Data!$A$1:$R$15000,6,0)</f>
        <v>N/A</v>
      </c>
      <c r="BC108" s="52" t="str">
        <f>VLOOKUP($A108,[4]Data!$A$1:$R$15000,17,0)</f>
        <v>N/A</v>
      </c>
      <c r="BD108" s="52" t="str">
        <f>VLOOKUP($A108,[4]Data!$A$1:$R$15000,7,0)</f>
        <v>N/A</v>
      </c>
      <c r="BE108" s="84">
        <f>VLOOKUP($A108,[1]Data!$A$1:$AH$15000,28,0)</f>
        <v>22732</v>
      </c>
      <c r="BF108" s="18">
        <f>VLOOKUP($A108,[6]Data!$A$1:$P$15000,3,0)*$H$2</f>
        <v>161000</v>
      </c>
      <c r="BG108" s="18">
        <f>VLOOKUP($A108,[2]Data!$A$1:$AH$15000,34,0)</f>
        <v>705438</v>
      </c>
      <c r="BH108" s="18">
        <f>VLOOKUP($A108,[1]Data!$A$1:$BD$15000,54,0)</f>
        <v>11536</v>
      </c>
      <c r="BI108" s="18">
        <f>VLOOKUP($A108,[1]Data!$A$1:$BD$15000,55,0)</f>
        <v>8835</v>
      </c>
      <c r="BJ108" s="18">
        <f>VLOOKUP($A108,[1]Data!$A$1:$BD$15000,56,0)</f>
        <v>58881</v>
      </c>
    </row>
    <row r="109" spans="1:62">
      <c r="A109" s="17">
        <v>36570</v>
      </c>
      <c r="B109" s="52">
        <f>VLOOKUP($A109,[5]Data!$A$1:$L$15000,3,0)</f>
        <v>460000</v>
      </c>
      <c r="C109" s="52">
        <f>VLOOKUP($A109,[5]Data!$A$1:$L$15000,4,0)</f>
        <v>643000</v>
      </c>
      <c r="D109" s="52">
        <f>VLOOKUP($A109,[5]Data!$A$1:$L$15000,7,0)</f>
        <v>709000</v>
      </c>
      <c r="E109" s="52">
        <f>VLOOKUP($A109,[5]Data!$A$1:$L$15000,6,0)</f>
        <v>138000</v>
      </c>
      <c r="F109" s="52">
        <f>VLOOKUP($A109,[5]Data!$A$1:$L$15000,5,0)</f>
        <v>317000</v>
      </c>
      <c r="G109" s="52">
        <f>VLOOKUP($A109,[5]Data!$A$1:$L$15000,8,0)</f>
        <v>279000</v>
      </c>
      <c r="H109" s="52">
        <f>VLOOKUP($A109,[6]Data!$A$1:$R$15000,9,0)*$H$2</f>
        <v>1728000</v>
      </c>
      <c r="I109" s="52">
        <f>VLOOKUP($A109,[6]Data!$A$1:$R$15000,12,0)*$H$2</f>
        <v>159000</v>
      </c>
      <c r="J109" s="52">
        <f>VLOOKUP($A109,[6]Data!$A$1:$R$15000,13,0)*$H$2</f>
        <v>238000</v>
      </c>
      <c r="K109" s="83">
        <f t="shared" si="10"/>
        <v>397000</v>
      </c>
      <c r="L109" s="52">
        <f>VLOOKUP($A109,[6]Data!$A$1:$R$15000,11,0)*$H$2</f>
        <v>167000</v>
      </c>
      <c r="M109" s="52">
        <f>VLOOKUP($A109,[6]Data!$A$1:$R$15000,10,0)*$H$2</f>
        <v>165000</v>
      </c>
      <c r="N109" s="52">
        <f>VLOOKUP($A109,[6]Data!$A$1:$R$15000,14,0)*$H$2</f>
        <v>16000</v>
      </c>
      <c r="O109" s="84"/>
      <c r="P109" s="84"/>
      <c r="Q109" s="84"/>
      <c r="R109" s="84"/>
      <c r="S109" s="84"/>
      <c r="T109" s="84"/>
      <c r="V109" s="52">
        <f>VLOOKUP($A109,[1]Data!$A$1:$AH$15000,6,0)</f>
        <v>1762862</v>
      </c>
      <c r="AA109" s="52">
        <f>VLOOKUP($A109,[1]Data!$A$1:$BF$15000,58,0)</f>
        <v>141640</v>
      </c>
      <c r="AB109" s="52">
        <f>VLOOKUP($A109,[1]Data!$A$1:$BF$15000,57,0)</f>
        <v>513588</v>
      </c>
      <c r="AH109" s="84">
        <f>VLOOKUP($A109,[1]Data!$A$1:$AH$15000,26,0)</f>
        <v>65301</v>
      </c>
      <c r="AI109" s="84">
        <f>VLOOKUP($A109,[1]Data!$A$1:$AH$15000,27,0)</f>
        <v>8718</v>
      </c>
      <c r="AJ109" s="84">
        <f>VLOOKUP($A109,[1]Data!$A$1:$AH$15000,25,0)</f>
        <v>93119</v>
      </c>
      <c r="AK109" s="84">
        <f>VLOOKUP($A109,[1]Data!$A$1:$AH$15000,30,0)</f>
        <v>111928</v>
      </c>
      <c r="AL109" s="84">
        <f>VLOOKUP($A109,[1]Data!$A$1:$AH$15000,31,0)</f>
        <v>45375</v>
      </c>
      <c r="AM109" s="84">
        <f>VLOOKUP($A109,[1]Data!$A$1:$AH$15000,32,0)</f>
        <v>3742</v>
      </c>
      <c r="AN109" s="84">
        <f>VLOOKUP($A109,[1]Data!$A$1:$AH$15000,33,0)</f>
        <v>14642</v>
      </c>
      <c r="AO109" s="84">
        <f>VLOOKUP($A109,[1]Data!$A$1:$AH$15000,29,0)</f>
        <v>67297</v>
      </c>
      <c r="AR109" s="52">
        <f>VLOOKUP($A109,[4]Data!$A$1:$R$15000,2,0)</f>
        <v>878158</v>
      </c>
      <c r="AS109" s="52">
        <f>VLOOKUP($A109,[3]Data!$A$1:$K$15000,3,0)*$A$2</f>
        <v>2474700</v>
      </c>
      <c r="AU109" s="52">
        <f>VLOOKUP($A109,[4]Data!$A$1:$R$15000,13,0)-VLOOKUP($A109,[4]Data!$A$1:$R$15000,14,0)</f>
        <v>-57112</v>
      </c>
      <c r="AW109" s="52">
        <f>VLOOKUP($A109,[4]Data!$A$1:$R$15000,3,0)</f>
        <v>245624</v>
      </c>
      <c r="AX109" s="52">
        <f>VLOOKUP($A109,[3]Data!$A$1:$K$15000,10,0)*$A$2</f>
        <v>244600</v>
      </c>
      <c r="AY109" s="52">
        <f>VLOOKUP($A109,[4]Data!$A$1:$AH$15000,9,0)</f>
        <v>55854</v>
      </c>
      <c r="AZ109" s="52">
        <f>VLOOKUP($A109,[3]Data!$A$1:$K$15000,4,0)*$A$2</f>
        <v>1724900</v>
      </c>
      <c r="BA109" s="52">
        <f>VLOOKUP($A109,[4]Data!$A$1:$R$15000,5,0)</f>
        <v>267987</v>
      </c>
      <c r="BB109" s="52">
        <f>VLOOKUP($A109,[4]Data!$A$1:$R$15000,6,0)</f>
        <v>-475714</v>
      </c>
      <c r="BC109" s="52">
        <f>VLOOKUP($A109,[4]Data!$A$1:$R$15000,17,0)</f>
        <v>-211219</v>
      </c>
      <c r="BD109" s="52">
        <f>VLOOKUP($A109,[4]Data!$A$1:$R$15000,7,0)</f>
        <v>-307300</v>
      </c>
      <c r="BE109" s="84">
        <f>VLOOKUP($A109,[1]Data!$A$1:$AH$15000,28,0)</f>
        <v>20465</v>
      </c>
      <c r="BF109" s="18">
        <f>VLOOKUP($A109,[6]Data!$A$1:$P$15000,3,0)*$H$2</f>
        <v>154000</v>
      </c>
      <c r="BG109" s="18">
        <f>VLOOKUP($A109,[2]Data!$A$1:$AH$15000,34,0)</f>
        <v>690450</v>
      </c>
      <c r="BH109" s="18">
        <f>VLOOKUP($A109,[1]Data!$A$1:$BD$15000,54,0)</f>
        <v>11325</v>
      </c>
      <c r="BI109" s="18">
        <f>VLOOKUP($A109,[1]Data!$A$1:$BD$15000,55,0)</f>
        <v>8835</v>
      </c>
      <c r="BJ109" s="18">
        <f>VLOOKUP($A109,[1]Data!$A$1:$BD$15000,56,0)</f>
        <v>58881</v>
      </c>
    </row>
    <row r="110" spans="1:62">
      <c r="A110" s="17">
        <v>36571</v>
      </c>
      <c r="B110" s="52">
        <f>VLOOKUP($A110,[5]Data!$A$1:$L$15000,3,0)</f>
        <v>541000</v>
      </c>
      <c r="C110" s="52">
        <f>VLOOKUP($A110,[5]Data!$A$1:$L$15000,4,0)</f>
        <v>612000</v>
      </c>
      <c r="D110" s="52">
        <f>VLOOKUP($A110,[5]Data!$A$1:$L$15000,7,0)</f>
        <v>670000</v>
      </c>
      <c r="E110" s="52">
        <f>VLOOKUP($A110,[5]Data!$A$1:$L$15000,6,0)</f>
        <v>160000</v>
      </c>
      <c r="F110" s="52">
        <f>VLOOKUP($A110,[5]Data!$A$1:$L$15000,5,0)</f>
        <v>249000</v>
      </c>
      <c r="G110" s="52">
        <f>VLOOKUP($A110,[5]Data!$A$1:$L$15000,8,0)</f>
        <v>276000</v>
      </c>
      <c r="H110" s="52">
        <f>VLOOKUP($A110,[6]Data!$A$1:$R$15000,9,0)*$H$2</f>
        <v>1768000</v>
      </c>
      <c r="I110" s="52">
        <f>VLOOKUP($A110,[6]Data!$A$1:$R$15000,12,0)*$H$2</f>
        <v>195000</v>
      </c>
      <c r="J110" s="52">
        <f>VLOOKUP($A110,[6]Data!$A$1:$R$15000,13,0)*$H$2</f>
        <v>294000</v>
      </c>
      <c r="K110" s="83">
        <f t="shared" ref="K110:K117" si="11">SUM(I110:J110)</f>
        <v>489000</v>
      </c>
      <c r="L110" s="52">
        <f>VLOOKUP($A110,[6]Data!$A$1:$R$15000,11,0)*$H$2</f>
        <v>193000</v>
      </c>
      <c r="M110" s="52">
        <f>VLOOKUP($A110,[6]Data!$A$1:$R$15000,10,0)*$H$2</f>
        <v>158000</v>
      </c>
      <c r="N110" s="52">
        <f>VLOOKUP($A110,[6]Data!$A$1:$R$15000,14,0)*$H$2</f>
        <v>26000</v>
      </c>
      <c r="O110" s="84"/>
      <c r="P110" s="84"/>
      <c r="Q110" s="84"/>
      <c r="R110" s="84"/>
      <c r="S110" s="84"/>
      <c r="T110" s="84"/>
      <c r="V110" s="52">
        <f>VLOOKUP($A110,[1]Data!$A$1:$AH$15000,6,0)</f>
        <v>1988609</v>
      </c>
      <c r="AA110" s="52">
        <f>VLOOKUP($A110,[1]Data!$A$1:$BF$15000,58,0)</f>
        <v>153562</v>
      </c>
      <c r="AB110" s="52">
        <f>VLOOKUP($A110,[1]Data!$A$1:$BF$15000,57,0)</f>
        <v>567846</v>
      </c>
      <c r="AH110" s="84">
        <f>VLOOKUP($A110,[1]Data!$A$1:$AH$15000,26,0)</f>
        <v>57709</v>
      </c>
      <c r="AI110" s="84">
        <f>VLOOKUP($A110,[1]Data!$A$1:$AH$15000,27,0)</f>
        <v>9721</v>
      </c>
      <c r="AJ110" s="84">
        <f>VLOOKUP($A110,[1]Data!$A$1:$AH$15000,25,0)</f>
        <v>95339</v>
      </c>
      <c r="AK110" s="84">
        <f>VLOOKUP($A110,[1]Data!$A$1:$AH$15000,30,0)</f>
        <v>123904</v>
      </c>
      <c r="AL110" s="84">
        <f>VLOOKUP($A110,[1]Data!$A$1:$AH$15000,31,0)</f>
        <v>53955</v>
      </c>
      <c r="AM110" s="84">
        <f>VLOOKUP($A110,[1]Data!$A$1:$AH$15000,32,0)</f>
        <v>3874</v>
      </c>
      <c r="AN110" s="84">
        <f>VLOOKUP($A110,[1]Data!$A$1:$AH$15000,33,0)</f>
        <v>15060</v>
      </c>
      <c r="AO110" s="84">
        <f>VLOOKUP($A110,[1]Data!$A$1:$AH$15000,29,0)</f>
        <v>74425</v>
      </c>
      <c r="AR110" s="52">
        <f>VLOOKUP($A110,[4]Data!$A$1:$R$15000,2,0)</f>
        <v>903002</v>
      </c>
      <c r="AS110" s="52">
        <f>VLOOKUP($A110,[3]Data!$A$1:$K$15000,3,0)*$A$2</f>
        <v>2504400</v>
      </c>
      <c r="AU110" s="52">
        <f>VLOOKUP($A110,[4]Data!$A$1:$R$15000,13,0)-VLOOKUP($A110,[4]Data!$A$1:$R$15000,14,0)</f>
        <v>-74000</v>
      </c>
      <c r="AW110" s="52">
        <f>VLOOKUP($A110,[4]Data!$A$1:$R$15000,3,0)</f>
        <v>251415</v>
      </c>
      <c r="AX110" s="52">
        <f>VLOOKUP($A110,[3]Data!$A$1:$K$15000,10,0)*$A$2</f>
        <v>228800</v>
      </c>
      <c r="AY110" s="52">
        <f>VLOOKUP($A110,[4]Data!$A$1:$AH$15000,9,0)</f>
        <v>113474</v>
      </c>
      <c r="AZ110" s="52">
        <f>VLOOKUP($A110,[3]Data!$A$1:$K$15000,4,0)*$A$2</f>
        <v>1764900</v>
      </c>
      <c r="BA110" s="52">
        <f>VLOOKUP($A110,[4]Data!$A$1:$R$15000,5,0)</f>
        <v>293640</v>
      </c>
      <c r="BB110" s="52">
        <f>VLOOKUP($A110,[4]Data!$A$1:$R$15000,6,0)</f>
        <v>-473748</v>
      </c>
      <c r="BC110" s="52">
        <f>VLOOKUP($A110,[4]Data!$A$1:$R$15000,17,0)</f>
        <v>-222173</v>
      </c>
      <c r="BD110" s="52">
        <f>VLOOKUP($A110,[4]Data!$A$1:$R$15000,7,0)</f>
        <v>-260784</v>
      </c>
      <c r="BE110" s="84">
        <f>VLOOKUP($A110,[1]Data!$A$1:$AH$15000,28,0)</f>
        <v>17072</v>
      </c>
      <c r="BF110" s="18">
        <f>VLOOKUP($A110,[6]Data!$A$1:$P$15000,3,0)*$H$2</f>
        <v>186000</v>
      </c>
      <c r="BG110" s="18">
        <f>VLOOKUP($A110,[2]Data!$A$1:$AH$15000,34,0)</f>
        <v>654072</v>
      </c>
      <c r="BH110" s="18">
        <f>VLOOKUP($A110,[1]Data!$A$1:$BD$15000,54,0)</f>
        <v>13417</v>
      </c>
      <c r="BI110" s="18">
        <f>VLOOKUP($A110,[1]Data!$A$1:$BD$15000,55,0)</f>
        <v>7954</v>
      </c>
      <c r="BJ110" s="18">
        <f>VLOOKUP($A110,[1]Data!$A$1:$BD$15000,56,0)</f>
        <v>47123</v>
      </c>
    </row>
    <row r="111" spans="1:62">
      <c r="A111" s="17">
        <v>36572</v>
      </c>
      <c r="B111" s="52">
        <f>VLOOKUP($A111,[5]Data!$A$1:$L$15000,3,0)</f>
        <v>538000</v>
      </c>
      <c r="C111" s="52">
        <f>VLOOKUP($A111,[5]Data!$A$1:$L$15000,4,0)</f>
        <v>633000</v>
      </c>
      <c r="D111" s="52">
        <f>VLOOKUP($A111,[5]Data!$A$1:$L$15000,7,0)</f>
        <v>658000</v>
      </c>
      <c r="E111" s="52">
        <f>VLOOKUP($A111,[5]Data!$A$1:$L$15000,6,0)</f>
        <v>151000</v>
      </c>
      <c r="F111" s="52">
        <f>VLOOKUP($A111,[5]Data!$A$1:$L$15000,5,0)</f>
        <v>251000</v>
      </c>
      <c r="G111" s="52">
        <f>VLOOKUP($A111,[5]Data!$A$1:$L$15000,8,0)</f>
        <v>285000</v>
      </c>
      <c r="H111" s="52">
        <f>VLOOKUP($A111,[6]Data!$A$1:$R$15000,9,0)*$H$2</f>
        <v>1682000</v>
      </c>
      <c r="I111" s="52">
        <f>VLOOKUP($A111,[6]Data!$A$1:$R$15000,12,0)*$H$2</f>
        <v>204000</v>
      </c>
      <c r="J111" s="52">
        <f>VLOOKUP($A111,[6]Data!$A$1:$R$15000,13,0)*$H$2</f>
        <v>290000</v>
      </c>
      <c r="K111" s="83">
        <f t="shared" si="11"/>
        <v>494000</v>
      </c>
      <c r="L111" s="52">
        <f>VLOOKUP($A111,[6]Data!$A$1:$R$15000,11,0)*$H$2</f>
        <v>201000</v>
      </c>
      <c r="M111" s="52">
        <f>VLOOKUP($A111,[6]Data!$A$1:$R$15000,10,0)*$H$2</f>
        <v>161000</v>
      </c>
      <c r="N111" s="52">
        <f>VLOOKUP($A111,[6]Data!$A$1:$R$15000,14,0)*$H$2</f>
        <v>35000</v>
      </c>
      <c r="O111" s="84"/>
      <c r="P111" s="84"/>
      <c r="Q111" s="84"/>
      <c r="R111" s="84"/>
      <c r="S111" s="84"/>
      <c r="T111" s="84"/>
      <c r="V111" s="52">
        <f>VLOOKUP($A111,[1]Data!$A$1:$AH$15000,6,0)</f>
        <v>1979548</v>
      </c>
      <c r="AA111" s="52">
        <f>VLOOKUP($A111,[1]Data!$A$1:$BF$15000,58,0)</f>
        <v>152387</v>
      </c>
      <c r="AB111" s="52">
        <f>VLOOKUP($A111,[1]Data!$A$1:$BF$15000,57,0)</f>
        <v>511938</v>
      </c>
      <c r="AH111" s="84">
        <f>VLOOKUP($A111,[1]Data!$A$1:$AH$15000,26,0)</f>
        <v>36607</v>
      </c>
      <c r="AI111" s="84">
        <f>VLOOKUP($A111,[1]Data!$A$1:$AH$15000,27,0)</f>
        <v>10403</v>
      </c>
      <c r="AJ111" s="84">
        <f>VLOOKUP($A111,[1]Data!$A$1:$AH$15000,25,0)</f>
        <v>97489</v>
      </c>
      <c r="AK111" s="84">
        <f>VLOOKUP($A111,[1]Data!$A$1:$AH$15000,30,0)</f>
        <v>120795</v>
      </c>
      <c r="AL111" s="84">
        <f>VLOOKUP($A111,[1]Data!$A$1:$AH$15000,31,0)</f>
        <v>56132</v>
      </c>
      <c r="AM111" s="84">
        <f>VLOOKUP($A111,[1]Data!$A$1:$AH$15000,32,0)</f>
        <v>4448</v>
      </c>
      <c r="AN111" s="84">
        <f>VLOOKUP($A111,[1]Data!$A$1:$AH$15000,33,0)</f>
        <v>15528</v>
      </c>
      <c r="AO111" s="84">
        <f>VLOOKUP($A111,[1]Data!$A$1:$AH$15000,29,0)</f>
        <v>71187</v>
      </c>
      <c r="AR111" s="52">
        <f>VLOOKUP($A111,[4]Data!$A$1:$R$15000,2,0)</f>
        <v>842188</v>
      </c>
      <c r="AS111" s="52">
        <f>VLOOKUP($A111,[3]Data!$A$1:$K$15000,3,0)*$A$2</f>
        <v>2500500</v>
      </c>
      <c r="AU111" s="52">
        <f>VLOOKUP($A111,[4]Data!$A$1:$R$15000,13,0)-VLOOKUP($A111,[4]Data!$A$1:$R$15000,14,0)</f>
        <v>-118359</v>
      </c>
      <c r="AW111" s="52">
        <f>VLOOKUP($A111,[4]Data!$A$1:$R$15000,3,0)</f>
        <v>266506</v>
      </c>
      <c r="AX111" s="52">
        <f>VLOOKUP($A111,[3]Data!$A$1:$K$15000,10,0)*$A$2</f>
        <v>253200</v>
      </c>
      <c r="AY111" s="52">
        <f>VLOOKUP($A111,[4]Data!$A$1:$AH$15000,9,0)</f>
        <v>143792</v>
      </c>
      <c r="AZ111" s="52">
        <f>VLOOKUP($A111,[3]Data!$A$1:$K$15000,4,0)*$A$2</f>
        <v>1736800</v>
      </c>
      <c r="BA111" s="52">
        <f>VLOOKUP($A111,[4]Data!$A$1:$R$15000,5,0)</f>
        <v>277437</v>
      </c>
      <c r="BB111" s="52">
        <f>VLOOKUP($A111,[4]Data!$A$1:$R$15000,6,0)</f>
        <v>-447174</v>
      </c>
      <c r="BC111" s="52">
        <f>VLOOKUP($A111,[4]Data!$A$1:$R$15000,17,0)</f>
        <v>-194176</v>
      </c>
      <c r="BD111" s="52">
        <f>VLOOKUP($A111,[4]Data!$A$1:$R$15000,7,0)</f>
        <v>-237556</v>
      </c>
      <c r="BE111" s="84">
        <f>VLOOKUP($A111,[1]Data!$A$1:$AH$15000,28,0)</f>
        <v>17134</v>
      </c>
      <c r="BF111" s="18">
        <f>VLOOKUP($A111,[6]Data!$A$1:$P$15000,3,0)*$H$2</f>
        <v>165000</v>
      </c>
      <c r="BG111" s="18">
        <f>VLOOKUP($A111,[2]Data!$A$1:$AH$15000,34,0)</f>
        <v>662104</v>
      </c>
      <c r="BH111" s="18">
        <f>VLOOKUP($A111,[1]Data!$A$1:$BD$15000,54,0)</f>
        <v>873</v>
      </c>
      <c r="BI111" s="18">
        <f>VLOOKUP($A111,[1]Data!$A$1:$BD$15000,55,0)</f>
        <v>8344</v>
      </c>
      <c r="BJ111" s="18">
        <f>VLOOKUP($A111,[1]Data!$A$1:$BD$15000,56,0)</f>
        <v>58881</v>
      </c>
    </row>
    <row r="112" spans="1:62">
      <c r="A112" s="17">
        <v>36573</v>
      </c>
      <c r="B112" s="52">
        <f>VLOOKUP($A112,[5]Data!$A$1:$L$15000,3,0)</f>
        <v>539000</v>
      </c>
      <c r="C112" s="52">
        <f>VLOOKUP($A112,[5]Data!$A$1:$L$15000,4,0)</f>
        <v>641000</v>
      </c>
      <c r="D112" s="52">
        <f>VLOOKUP($A112,[5]Data!$A$1:$L$15000,7,0)</f>
        <v>642000</v>
      </c>
      <c r="E112" s="52">
        <f>VLOOKUP($A112,[5]Data!$A$1:$L$15000,6,0)</f>
        <v>132000</v>
      </c>
      <c r="F112" s="52">
        <f>VLOOKUP($A112,[5]Data!$A$1:$L$15000,5,0)</f>
        <v>255000</v>
      </c>
      <c r="G112" s="52">
        <f>VLOOKUP($A112,[5]Data!$A$1:$L$15000,8,0)</f>
        <v>287000</v>
      </c>
      <c r="H112" s="52">
        <f>VLOOKUP($A112,[6]Data!$A$1:$R$15000,9,0)*$H$2</f>
        <v>1730000</v>
      </c>
      <c r="I112" s="52">
        <f>VLOOKUP($A112,[6]Data!$A$1:$R$15000,12,0)*$H$2</f>
        <v>194000</v>
      </c>
      <c r="J112" s="52">
        <f>VLOOKUP($A112,[6]Data!$A$1:$R$15000,13,0)*$H$2</f>
        <v>293000</v>
      </c>
      <c r="K112" s="83">
        <f t="shared" si="11"/>
        <v>487000</v>
      </c>
      <c r="L112" s="52">
        <f>VLOOKUP($A112,[6]Data!$A$1:$R$15000,11,0)*$H$2</f>
        <v>153000</v>
      </c>
      <c r="M112" s="52">
        <f>VLOOKUP($A112,[6]Data!$A$1:$R$15000,10,0)*$H$2</f>
        <v>153000</v>
      </c>
      <c r="N112" s="52">
        <f>VLOOKUP($A112,[6]Data!$A$1:$R$15000,14,0)*$H$2</f>
        <v>35000</v>
      </c>
      <c r="O112" s="84"/>
      <c r="P112" s="84"/>
      <c r="Q112" s="84"/>
      <c r="R112" s="84"/>
      <c r="S112" s="84"/>
      <c r="T112" s="84"/>
      <c r="V112" s="52">
        <f>VLOOKUP($A112,[1]Data!$A$1:$AH$15000,6,0)</f>
        <v>2037090</v>
      </c>
      <c r="AA112" s="52">
        <f>VLOOKUP($A112,[1]Data!$A$1:$BF$15000,58,0)</f>
        <v>174532</v>
      </c>
      <c r="AB112" s="52">
        <f>VLOOKUP($A112,[1]Data!$A$1:$BF$15000,57,0)</f>
        <v>587563</v>
      </c>
      <c r="AH112" s="84">
        <f>VLOOKUP($A112,[1]Data!$A$1:$AH$15000,26,0)</f>
        <v>38946</v>
      </c>
      <c r="AI112" s="84">
        <f>VLOOKUP($A112,[1]Data!$A$1:$AH$15000,27,0)</f>
        <v>10373</v>
      </c>
      <c r="AJ112" s="84">
        <f>VLOOKUP($A112,[1]Data!$A$1:$AH$15000,25,0)</f>
        <v>117516</v>
      </c>
      <c r="AK112" s="84">
        <f>VLOOKUP($A112,[1]Data!$A$1:$AH$15000,30,0)</f>
        <v>137342</v>
      </c>
      <c r="AL112" s="84">
        <f>VLOOKUP($A112,[1]Data!$A$1:$AH$15000,31,0)</f>
        <v>69407</v>
      </c>
      <c r="AM112" s="84">
        <f>VLOOKUP($A112,[1]Data!$A$1:$AH$15000,32,0)</f>
        <v>5629</v>
      </c>
      <c r="AN112" s="84">
        <f>VLOOKUP($A112,[1]Data!$A$1:$AH$15000,33,0)</f>
        <v>21886</v>
      </c>
      <c r="AO112" s="84">
        <f>VLOOKUP($A112,[1]Data!$A$1:$AH$15000,29,0)</f>
        <v>81467</v>
      </c>
      <c r="AR112" s="52">
        <f>VLOOKUP($A112,[4]Data!$A$1:$R$15000,2,0)</f>
        <v>883337</v>
      </c>
      <c r="AS112" s="52">
        <f>VLOOKUP($A112,[3]Data!$A$1:$K$15000,3,0)*$A$2</f>
        <v>2514700</v>
      </c>
      <c r="AU112" s="52">
        <f>VLOOKUP($A112,[4]Data!$A$1:$R$15000,13,0)-VLOOKUP($A112,[4]Data!$A$1:$R$15000,14,0)</f>
        <v>-106981</v>
      </c>
      <c r="AW112" s="52">
        <f>VLOOKUP($A112,[4]Data!$A$1:$R$15000,3,0)</f>
        <v>258465</v>
      </c>
      <c r="AX112" s="52">
        <f>VLOOKUP($A112,[3]Data!$A$1:$K$15000,10,0)*$A$2</f>
        <v>249400</v>
      </c>
      <c r="AY112" s="52">
        <f>VLOOKUP($A112,[4]Data!$A$1:$AH$15000,9,0)</f>
        <v>119073</v>
      </c>
      <c r="AZ112" s="52">
        <f>VLOOKUP($A112,[3]Data!$A$1:$K$15000,4,0)*$A$2</f>
        <v>1744300</v>
      </c>
      <c r="BA112" s="52">
        <f>VLOOKUP($A112,[4]Data!$A$1:$R$15000,5,0)</f>
        <v>311168</v>
      </c>
      <c r="BB112" s="52">
        <f>VLOOKUP($A112,[4]Data!$A$1:$R$15000,6,0)</f>
        <v>-463352</v>
      </c>
      <c r="BC112" s="52">
        <f>VLOOKUP($A112,[4]Data!$A$1:$R$15000,17,0)</f>
        <v>-208378</v>
      </c>
      <c r="BD112" s="52">
        <f>VLOOKUP($A112,[4]Data!$A$1:$R$15000,7,0)</f>
        <v>-249443</v>
      </c>
      <c r="BE112" s="84">
        <f>VLOOKUP($A112,[1]Data!$A$1:$AH$15000,28,0)</f>
        <v>12395</v>
      </c>
      <c r="BF112" s="18">
        <f>VLOOKUP($A112,[6]Data!$A$1:$P$15000,3,0)*$H$2</f>
        <v>171000</v>
      </c>
      <c r="BG112" s="18">
        <f>VLOOKUP($A112,[2]Data!$A$1:$AH$15000,34,0)</f>
        <v>525223</v>
      </c>
      <c r="BH112" s="18">
        <f>VLOOKUP($A112,[1]Data!$A$1:$BD$15000,54,0)</f>
        <v>981</v>
      </c>
      <c r="BI112" s="18">
        <f>VLOOKUP($A112,[1]Data!$A$1:$BD$15000,55,0)</f>
        <v>8344</v>
      </c>
      <c r="BJ112" s="18">
        <f>VLOOKUP($A112,[1]Data!$A$1:$BD$15000,56,0)</f>
        <v>60844</v>
      </c>
    </row>
    <row r="113" spans="1:62">
      <c r="A113" s="17">
        <v>36574</v>
      </c>
      <c r="B113" s="52">
        <f>VLOOKUP($A113,[5]Data!$A$1:$L$15000,3,0)</f>
        <v>536000</v>
      </c>
      <c r="C113" s="52">
        <f>VLOOKUP($A113,[5]Data!$A$1:$L$15000,4,0)</f>
        <v>648000</v>
      </c>
      <c r="D113" s="52">
        <f>VLOOKUP($A113,[5]Data!$A$1:$L$15000,7,0)</f>
        <v>624000</v>
      </c>
      <c r="E113" s="52">
        <f>VLOOKUP($A113,[5]Data!$A$1:$L$15000,6,0)</f>
        <v>138000</v>
      </c>
      <c r="F113" s="52">
        <f>VLOOKUP($A113,[5]Data!$A$1:$L$15000,5,0)</f>
        <v>242000</v>
      </c>
      <c r="G113" s="52">
        <f>VLOOKUP($A113,[5]Data!$A$1:$L$15000,8,0)</f>
        <v>278000</v>
      </c>
      <c r="H113" s="52">
        <f>VLOOKUP($A113,[6]Data!$A$1:$R$15000,9,0)*$H$2</f>
        <v>1724000</v>
      </c>
      <c r="I113" s="52">
        <f>VLOOKUP($A113,[6]Data!$A$1:$R$15000,12,0)*$H$2</f>
        <v>209000</v>
      </c>
      <c r="J113" s="52">
        <f>VLOOKUP($A113,[6]Data!$A$1:$R$15000,13,0)*$H$2</f>
        <v>295000</v>
      </c>
      <c r="K113" s="83">
        <f t="shared" si="11"/>
        <v>504000</v>
      </c>
      <c r="L113" s="52">
        <f>VLOOKUP($A113,[6]Data!$A$1:$R$15000,11,0)*$H$2</f>
        <v>190000</v>
      </c>
      <c r="M113" s="52">
        <f>VLOOKUP($A113,[6]Data!$A$1:$R$15000,10,0)*$H$2</f>
        <v>151000</v>
      </c>
      <c r="N113" s="52">
        <f>VLOOKUP($A113,[6]Data!$A$1:$R$15000,14,0)*$H$2</f>
        <v>22000</v>
      </c>
      <c r="O113" s="84"/>
      <c r="P113" s="84"/>
      <c r="Q113" s="84"/>
      <c r="R113" s="84"/>
      <c r="S113" s="84"/>
      <c r="T113" s="84"/>
      <c r="V113" s="52">
        <f>VLOOKUP($A113,[1]Data!$A$1:$AH$15000,6,0)</f>
        <v>2016687</v>
      </c>
      <c r="AA113" s="52">
        <f>VLOOKUP($A113,[1]Data!$A$1:$BF$15000,58,0)</f>
        <v>152856</v>
      </c>
      <c r="AB113" s="52">
        <f>VLOOKUP($A113,[1]Data!$A$1:$BF$15000,57,0)</f>
        <v>549619</v>
      </c>
      <c r="AH113" s="84">
        <f>VLOOKUP($A113,[1]Data!$A$1:$AH$15000,26,0)</f>
        <v>31740</v>
      </c>
      <c r="AI113" s="84">
        <f>VLOOKUP($A113,[1]Data!$A$1:$AH$15000,27,0)</f>
        <v>6924</v>
      </c>
      <c r="AJ113" s="84">
        <f>VLOOKUP($A113,[1]Data!$A$1:$AH$15000,25,0)</f>
        <v>101920</v>
      </c>
      <c r="AK113" s="84">
        <f>VLOOKUP($A113,[1]Data!$A$1:$AH$15000,30,0)</f>
        <v>161801</v>
      </c>
      <c r="AL113" s="84">
        <f>VLOOKUP($A113,[1]Data!$A$1:$AH$15000,31,0)</f>
        <v>33364</v>
      </c>
      <c r="AM113" s="84">
        <f>VLOOKUP($A113,[1]Data!$A$1:$AH$15000,32,0)</f>
        <v>3876</v>
      </c>
      <c r="AN113" s="84">
        <f>VLOOKUP($A113,[1]Data!$A$1:$AH$15000,33,0)</f>
        <v>17076</v>
      </c>
      <c r="AO113" s="84">
        <f>VLOOKUP($A113,[1]Data!$A$1:$AH$15000,29,0)</f>
        <v>71772</v>
      </c>
      <c r="AR113" s="52">
        <f>VLOOKUP($A113,[4]Data!$A$1:$R$15000,2,0)</f>
        <v>880674</v>
      </c>
      <c r="AS113" s="52">
        <f>VLOOKUP($A113,[3]Data!$A$1:$K$15000,3,0)*$A$2</f>
        <v>2502700</v>
      </c>
      <c r="AU113" s="52">
        <f>VLOOKUP($A113,[4]Data!$A$1:$R$15000,13,0)-VLOOKUP($A113,[4]Data!$A$1:$R$15000,14,0)</f>
        <v>-146904</v>
      </c>
      <c r="AW113" s="52">
        <f>VLOOKUP($A113,[4]Data!$A$1:$R$15000,3,0)</f>
        <v>278912</v>
      </c>
      <c r="AX113" s="52">
        <f>VLOOKUP($A113,[3]Data!$A$1:$K$15000,10,0)*$A$2</f>
        <v>270200</v>
      </c>
      <c r="AY113" s="52">
        <f>VLOOKUP($A113,[4]Data!$A$1:$AH$15000,9,0)</f>
        <v>158103</v>
      </c>
      <c r="AZ113" s="52">
        <f>VLOOKUP($A113,[3]Data!$A$1:$K$15000,4,0)*$A$2</f>
        <v>1720800</v>
      </c>
      <c r="BA113" s="52">
        <f>VLOOKUP($A113,[4]Data!$A$1:$R$15000,5,0)</f>
        <v>238635</v>
      </c>
      <c r="BB113" s="52">
        <f>VLOOKUP($A113,[4]Data!$A$1:$R$15000,6,0)</f>
        <v>-467115</v>
      </c>
      <c r="BC113" s="52">
        <f>VLOOKUP($A113,[4]Data!$A$1:$R$15000,17,0)</f>
        <v>-215905</v>
      </c>
      <c r="BD113" s="52">
        <f>VLOOKUP($A113,[4]Data!$A$1:$R$15000,7,0)</f>
        <v>-259709</v>
      </c>
      <c r="BE113" s="84">
        <f>VLOOKUP($A113,[1]Data!$A$1:$AH$15000,28,0)</f>
        <v>14126</v>
      </c>
      <c r="BF113" s="18">
        <f>VLOOKUP($A113,[6]Data!$A$1:$P$15000,3,0)*$H$2</f>
        <v>160000</v>
      </c>
      <c r="BG113" s="18">
        <f>VLOOKUP($A113,[2]Data!$A$1:$AH$15000,34,0)</f>
        <v>707573</v>
      </c>
      <c r="BH113" s="18">
        <f>VLOOKUP($A113,[1]Data!$A$1:$BD$15000,54,0)</f>
        <v>900</v>
      </c>
      <c r="BI113" s="18">
        <f>VLOOKUP($A113,[1]Data!$A$1:$BD$15000,55,0)</f>
        <v>8344</v>
      </c>
      <c r="BJ113" s="18">
        <f>VLOOKUP($A113,[1]Data!$A$1:$BD$15000,56,0)</f>
        <v>60844</v>
      </c>
    </row>
    <row r="114" spans="1:62">
      <c r="A114" s="17">
        <v>36575</v>
      </c>
      <c r="B114" s="52">
        <f>VLOOKUP($A114,[5]Data!$A$1:$L$15000,3,0)</f>
        <v>536000</v>
      </c>
      <c r="C114" s="52">
        <f>VLOOKUP($A114,[5]Data!$A$1:$L$15000,4,0)</f>
        <v>706000</v>
      </c>
      <c r="D114" s="52">
        <f>VLOOKUP($A114,[5]Data!$A$1:$L$15000,7,0)</f>
        <v>682000</v>
      </c>
      <c r="E114" s="52">
        <f>VLOOKUP($A114,[5]Data!$A$1:$L$15000,6,0)</f>
        <v>152000</v>
      </c>
      <c r="F114" s="52">
        <f>VLOOKUP($A114,[5]Data!$A$1:$L$15000,5,0)</f>
        <v>247000</v>
      </c>
      <c r="G114" s="52">
        <f>VLOOKUP($A114,[5]Data!$A$1:$L$15000,8,0)</f>
        <v>279000</v>
      </c>
      <c r="H114" s="52">
        <f>VLOOKUP($A114,[6]Data!$A$1:$R$15000,9,0)*$H$2</f>
        <v>1729000</v>
      </c>
      <c r="I114" s="52">
        <f>VLOOKUP($A114,[6]Data!$A$1:$R$15000,12,0)*$H$2</f>
        <v>175000</v>
      </c>
      <c r="J114" s="52">
        <f>VLOOKUP($A114,[6]Data!$A$1:$R$15000,13,0)*$H$2</f>
        <v>295000</v>
      </c>
      <c r="K114" s="83">
        <f t="shared" si="11"/>
        <v>470000</v>
      </c>
      <c r="L114" s="52">
        <f>VLOOKUP($A114,[6]Data!$A$1:$R$15000,11,0)*$H$2</f>
        <v>200000</v>
      </c>
      <c r="M114" s="52">
        <f>VLOOKUP($A114,[6]Data!$A$1:$R$15000,10,0)*$H$2</f>
        <v>150000</v>
      </c>
      <c r="N114" s="52">
        <f>VLOOKUP($A114,[6]Data!$A$1:$R$15000,14,0)*$H$2</f>
        <v>17000</v>
      </c>
      <c r="O114" s="84"/>
      <c r="P114" s="84"/>
      <c r="Q114" s="84"/>
      <c r="R114" s="84"/>
      <c r="S114" s="84"/>
      <c r="T114" s="84"/>
      <c r="V114" s="52">
        <f>VLOOKUP($A114,[1]Data!$A$1:$AH$15000,6,0)</f>
        <v>2025058</v>
      </c>
      <c r="AA114" s="52">
        <f>VLOOKUP($A114,[1]Data!$A$1:$BF$15000,58,0)</f>
        <v>159301</v>
      </c>
      <c r="AB114" s="52">
        <f>VLOOKUP($A114,[1]Data!$A$1:$BF$15000,57,0)</f>
        <v>493836</v>
      </c>
      <c r="AH114" s="84">
        <f>VLOOKUP($A114,[1]Data!$A$1:$AH$15000,26,0)</f>
        <v>34999</v>
      </c>
      <c r="AI114" s="84">
        <f>VLOOKUP($A114,[1]Data!$A$1:$AH$15000,27,0)</f>
        <v>10844</v>
      </c>
      <c r="AJ114" s="84">
        <f>VLOOKUP($A114,[1]Data!$A$1:$AH$15000,25,0)</f>
        <v>104540</v>
      </c>
      <c r="AK114" s="84">
        <f>VLOOKUP($A114,[1]Data!$A$1:$AH$15000,30,0)</f>
        <v>125869</v>
      </c>
      <c r="AL114" s="84">
        <f>VLOOKUP($A114,[1]Data!$A$1:$AH$15000,31,0)</f>
        <v>56872</v>
      </c>
      <c r="AM114" s="84">
        <f>VLOOKUP($A114,[1]Data!$A$1:$AH$15000,32,0)</f>
        <v>4013</v>
      </c>
      <c r="AN114" s="84">
        <f>VLOOKUP($A114,[1]Data!$A$1:$AH$15000,33,0)</f>
        <v>14806</v>
      </c>
      <c r="AO114" s="84">
        <f>VLOOKUP($A114,[1]Data!$A$1:$AH$15000,29,0)</f>
        <v>52915</v>
      </c>
      <c r="AR114" s="52">
        <f>VLOOKUP($A114,[4]Data!$A$1:$R$15000,2,0)</f>
        <v>902033</v>
      </c>
      <c r="AS114" s="52">
        <f>VLOOKUP($A114,[3]Data!$A$1:$K$15000,3,0)*$A$2</f>
        <v>2492200</v>
      </c>
      <c r="AU114" s="52">
        <f>VLOOKUP($A114,[4]Data!$A$1:$R$15000,13,0)-VLOOKUP($A114,[4]Data!$A$1:$R$15000,14,0)</f>
        <v>-51050</v>
      </c>
      <c r="AW114" s="52">
        <f>VLOOKUP($A114,[4]Data!$A$1:$R$15000,3,0)</f>
        <v>262983</v>
      </c>
      <c r="AX114" s="52">
        <f>VLOOKUP($A114,[3]Data!$A$1:$K$15000,10,0)*$A$2</f>
        <v>255300</v>
      </c>
      <c r="AY114" s="52">
        <f>VLOOKUP($A114,[4]Data!$A$1:$AH$15000,9,0)</f>
        <v>119150</v>
      </c>
      <c r="AZ114" s="52">
        <f>VLOOKUP($A114,[3]Data!$A$1:$K$15000,4,0)*$A$2</f>
        <v>1721100</v>
      </c>
      <c r="BA114" s="52">
        <f>VLOOKUP($A114,[4]Data!$A$1:$R$15000,5,0)</f>
        <v>303798</v>
      </c>
      <c r="BB114" s="52">
        <f>VLOOKUP($A114,[4]Data!$A$1:$R$15000,6,0)</f>
        <v>-494531</v>
      </c>
      <c r="BC114" s="52">
        <f>VLOOKUP($A114,[4]Data!$A$1:$R$15000,17,0)</f>
        <v>-234198</v>
      </c>
      <c r="BD114" s="52">
        <f>VLOOKUP($A114,[4]Data!$A$1:$R$15000,7,0)</f>
        <v>-301052</v>
      </c>
      <c r="BE114" s="84">
        <f>VLOOKUP($A114,[1]Data!$A$1:$AH$15000,28,0)</f>
        <v>4809</v>
      </c>
      <c r="BF114" s="18">
        <f>VLOOKUP($A114,[6]Data!$A$1:$P$15000,3,0)*$H$2</f>
        <v>159000</v>
      </c>
      <c r="BG114" s="18">
        <f>VLOOKUP($A114,[2]Data!$A$1:$AH$15000,34,0)</f>
        <v>669613</v>
      </c>
      <c r="BH114" s="18">
        <f>VLOOKUP($A114,[1]Data!$A$1:$BD$15000,54,0)</f>
        <v>981</v>
      </c>
      <c r="BI114" s="18">
        <f>VLOOKUP($A114,[1]Data!$A$1:$BD$15000,55,0)</f>
        <v>8344</v>
      </c>
      <c r="BJ114" s="18">
        <f>VLOOKUP($A114,[1]Data!$A$1:$BD$15000,56,0)</f>
        <v>60844</v>
      </c>
    </row>
    <row r="115" spans="1:62">
      <c r="A115" s="17">
        <v>36576</v>
      </c>
      <c r="B115" s="52">
        <f>VLOOKUP($A115,[5]Data!$A$1:$L$15000,3,0)</f>
        <v>540000</v>
      </c>
      <c r="C115" s="52">
        <f>VLOOKUP($A115,[5]Data!$A$1:$L$15000,4,0)</f>
        <v>712000</v>
      </c>
      <c r="D115" s="52">
        <f>VLOOKUP($A115,[5]Data!$A$1:$L$15000,7,0)</f>
        <v>682000</v>
      </c>
      <c r="E115" s="52">
        <f>VLOOKUP($A115,[5]Data!$A$1:$L$15000,6,0)</f>
        <v>158000</v>
      </c>
      <c r="F115" s="52">
        <f>VLOOKUP($A115,[5]Data!$A$1:$L$15000,5,0)</f>
        <v>235000</v>
      </c>
      <c r="G115" s="52">
        <f>VLOOKUP($A115,[5]Data!$A$1:$L$15000,8,0)</f>
        <v>266000</v>
      </c>
      <c r="H115" s="52">
        <f>VLOOKUP($A115,[6]Data!$A$1:$R$15000,9,0)*$H$2</f>
        <v>1740000</v>
      </c>
      <c r="I115" s="52">
        <f>VLOOKUP($A115,[6]Data!$A$1:$R$15000,12,0)*$H$2</f>
        <v>173000</v>
      </c>
      <c r="J115" s="52">
        <f>VLOOKUP($A115,[6]Data!$A$1:$R$15000,13,0)*$H$2</f>
        <v>292000</v>
      </c>
      <c r="K115" s="83">
        <f t="shared" si="11"/>
        <v>465000</v>
      </c>
      <c r="L115" s="52">
        <f>VLOOKUP($A115,[6]Data!$A$1:$R$15000,11,0)*$H$2</f>
        <v>201000</v>
      </c>
      <c r="M115" s="52">
        <f>VLOOKUP($A115,[6]Data!$A$1:$R$15000,10,0)*$H$2</f>
        <v>150000</v>
      </c>
      <c r="N115" s="52">
        <f>VLOOKUP($A115,[6]Data!$A$1:$R$15000,14,0)*$H$2</f>
        <v>17000</v>
      </c>
      <c r="O115" s="84"/>
      <c r="P115" s="84"/>
      <c r="Q115" s="84"/>
      <c r="R115" s="84"/>
      <c r="S115" s="84"/>
      <c r="T115" s="84"/>
      <c r="V115" s="52">
        <f>VLOOKUP($A115,[1]Data!$A$1:$AH$15000,6,0)</f>
        <v>2014593</v>
      </c>
      <c r="AA115" s="52">
        <f>VLOOKUP($A115,[1]Data!$A$1:$BF$15000,58,0)</f>
        <v>156080</v>
      </c>
      <c r="AB115" s="52">
        <f>VLOOKUP($A115,[1]Data!$A$1:$BF$15000,57,0)</f>
        <v>447704</v>
      </c>
      <c r="AH115" s="84">
        <f>VLOOKUP($A115,[1]Data!$A$1:$AH$15000,26,0)</f>
        <v>29999</v>
      </c>
      <c r="AI115" s="84">
        <f>VLOOKUP($A115,[1]Data!$A$1:$AH$15000,27,0)</f>
        <v>9999</v>
      </c>
      <c r="AJ115" s="84">
        <f>VLOOKUP($A115,[1]Data!$A$1:$AH$15000,25,0)</f>
        <v>94957</v>
      </c>
      <c r="AK115" s="84">
        <f>VLOOKUP($A115,[1]Data!$A$1:$AH$15000,30,0)</f>
        <v>126746</v>
      </c>
      <c r="AL115" s="84">
        <f>VLOOKUP($A115,[1]Data!$A$1:$AH$15000,31,0)</f>
        <v>41338</v>
      </c>
      <c r="AM115" s="84">
        <f>VLOOKUP($A115,[1]Data!$A$1:$AH$15000,32,0)</f>
        <v>4291</v>
      </c>
      <c r="AN115" s="84">
        <f>VLOOKUP($A115,[1]Data!$A$1:$AH$15000,33,0)</f>
        <v>15011</v>
      </c>
      <c r="AO115" s="84">
        <f>VLOOKUP($A115,[1]Data!$A$1:$AH$15000,29,0)</f>
        <v>17455</v>
      </c>
      <c r="AR115" s="52">
        <f>VLOOKUP($A115,[4]Data!$A$1:$R$15000,2,0)</f>
        <v>893817</v>
      </c>
      <c r="AS115" s="52">
        <f>VLOOKUP($A115,[3]Data!$A$1:$K$15000,3,0)*$A$2</f>
        <v>2492200</v>
      </c>
      <c r="AU115" s="52">
        <f>VLOOKUP($A115,[4]Data!$A$1:$R$15000,13,0)-VLOOKUP($A115,[4]Data!$A$1:$R$15000,14,0)</f>
        <v>-49959</v>
      </c>
      <c r="AW115" s="52">
        <f>VLOOKUP($A115,[4]Data!$A$1:$R$15000,3,0)</f>
        <v>261158</v>
      </c>
      <c r="AX115" s="52">
        <f>VLOOKUP($A115,[3]Data!$A$1:$K$15000,10,0)*$A$2</f>
        <v>255300</v>
      </c>
      <c r="AY115" s="52">
        <f>VLOOKUP($A115,[4]Data!$A$1:$AH$15000,9,0)</f>
        <v>123178</v>
      </c>
      <c r="AZ115" s="52">
        <f>VLOOKUP($A115,[3]Data!$A$1:$K$15000,4,0)*$A$2</f>
        <v>1721100</v>
      </c>
      <c r="BA115" s="52">
        <f>VLOOKUP($A115,[4]Data!$A$1:$R$15000,5,0)</f>
        <v>298861</v>
      </c>
      <c r="BB115" s="52">
        <f>VLOOKUP($A115,[4]Data!$A$1:$R$15000,6,0)</f>
        <v>-498356</v>
      </c>
      <c r="BC115" s="52">
        <f>VLOOKUP($A115,[4]Data!$A$1:$R$15000,17,0)</f>
        <v>-239618</v>
      </c>
      <c r="BD115" s="52">
        <f>VLOOKUP($A115,[4]Data!$A$1:$R$15000,7,0)</f>
        <v>-302696</v>
      </c>
      <c r="BE115" s="84">
        <f>VLOOKUP($A115,[1]Data!$A$1:$AH$15000,28,0)</f>
        <v>4809</v>
      </c>
      <c r="BF115" s="18">
        <f>VLOOKUP($A115,[6]Data!$A$1:$P$15000,3,0)*$H$2</f>
        <v>175000</v>
      </c>
      <c r="BG115" s="18">
        <f>VLOOKUP($A115,[2]Data!$A$1:$AH$15000,34,0)</f>
        <v>669375</v>
      </c>
      <c r="BH115" s="18">
        <f>VLOOKUP($A115,[1]Data!$A$1:$BD$15000,54,0)</f>
        <v>761</v>
      </c>
      <c r="BI115" s="18">
        <f>VLOOKUP($A115,[1]Data!$A$1:$BD$15000,55,0)</f>
        <v>8344</v>
      </c>
      <c r="BJ115" s="18">
        <f>VLOOKUP($A115,[1]Data!$A$1:$BD$15000,56,0)</f>
        <v>60844</v>
      </c>
    </row>
    <row r="116" spans="1:62">
      <c r="A116" s="17">
        <v>36577</v>
      </c>
      <c r="B116" s="52">
        <f>VLOOKUP($A116,[5]Data!$A$1:$L$15000,3,0)</f>
        <v>542000</v>
      </c>
      <c r="C116" s="52">
        <f>VLOOKUP($A116,[5]Data!$A$1:$L$15000,4,0)</f>
        <v>719000</v>
      </c>
      <c r="D116" s="52">
        <f>VLOOKUP($A116,[5]Data!$A$1:$L$15000,7,0)</f>
        <v>709000</v>
      </c>
      <c r="E116" s="52">
        <f>VLOOKUP($A116,[5]Data!$A$1:$L$15000,6,0)</f>
        <v>182000</v>
      </c>
      <c r="F116" s="52">
        <f>VLOOKUP($A116,[5]Data!$A$1:$L$15000,5,0)</f>
        <v>290000</v>
      </c>
      <c r="G116" s="52">
        <f>VLOOKUP($A116,[5]Data!$A$1:$L$15000,8,0)</f>
        <v>327000</v>
      </c>
      <c r="H116" s="52">
        <f>VLOOKUP($A116,[6]Data!$A$1:$R$15000,9,0)*$H$2</f>
        <v>1701000</v>
      </c>
      <c r="I116" s="52">
        <f>VLOOKUP($A116,[6]Data!$A$1:$R$15000,12,0)*$H$2</f>
        <v>134000</v>
      </c>
      <c r="J116" s="52">
        <f>VLOOKUP($A116,[6]Data!$A$1:$R$15000,13,0)*$H$2</f>
        <v>293000</v>
      </c>
      <c r="K116" s="83">
        <f t="shared" si="11"/>
        <v>427000</v>
      </c>
      <c r="L116" s="52">
        <f>VLOOKUP($A116,[6]Data!$A$1:$R$15000,11,0)*$H$2</f>
        <v>144000</v>
      </c>
      <c r="M116" s="52">
        <f>VLOOKUP($A116,[6]Data!$A$1:$R$15000,10,0)*$H$2</f>
        <v>150000</v>
      </c>
      <c r="N116" s="52">
        <f>VLOOKUP($A116,[6]Data!$A$1:$R$15000,14,0)*$H$2</f>
        <v>17000</v>
      </c>
      <c r="O116" s="84"/>
      <c r="P116" s="84"/>
      <c r="Q116" s="84"/>
      <c r="R116" s="84"/>
      <c r="S116" s="84"/>
      <c r="T116" s="84"/>
      <c r="V116" s="52">
        <f>VLOOKUP($A116,[1]Data!$A$1:$AH$15000,6,0)</f>
        <v>2017211</v>
      </c>
      <c r="AA116" s="52">
        <f>VLOOKUP($A116,[1]Data!$A$1:$BF$15000,58,0)</f>
        <v>151003</v>
      </c>
      <c r="AB116" s="52">
        <f>VLOOKUP($A116,[1]Data!$A$1:$BF$15000,57,0)</f>
        <v>477582</v>
      </c>
      <c r="AH116" s="84">
        <f>VLOOKUP($A116,[1]Data!$A$1:$AH$15000,26,0)</f>
        <v>43999</v>
      </c>
      <c r="AI116" s="84">
        <f>VLOOKUP($A116,[1]Data!$A$1:$AH$15000,27,0)</f>
        <v>10620</v>
      </c>
      <c r="AJ116" s="84">
        <f>VLOOKUP($A116,[1]Data!$A$1:$AH$15000,25,0)</f>
        <v>95402</v>
      </c>
      <c r="AK116" s="84">
        <f>VLOOKUP($A116,[1]Data!$A$1:$AH$15000,30,0)</f>
        <v>126904</v>
      </c>
      <c r="AL116" s="84">
        <f>VLOOKUP($A116,[1]Data!$A$1:$AH$15000,31,0)</f>
        <v>56255</v>
      </c>
      <c r="AM116" s="84">
        <f>VLOOKUP($A116,[1]Data!$A$1:$AH$15000,32,0)</f>
        <v>4855</v>
      </c>
      <c r="AN116" s="84">
        <f>VLOOKUP($A116,[1]Data!$A$1:$AH$15000,33,0)</f>
        <v>15030</v>
      </c>
      <c r="AO116" s="84">
        <f>VLOOKUP($A116,[1]Data!$A$1:$AH$15000,29,0)</f>
        <v>31525</v>
      </c>
      <c r="AR116" s="52">
        <f>VLOOKUP($A116,[4]Data!$A$1:$R$15000,2,0)</f>
        <v>897625</v>
      </c>
      <c r="AS116" s="52">
        <f>VLOOKUP($A116,[3]Data!$A$1:$K$15000,3,0)*$A$2</f>
        <v>2492200</v>
      </c>
      <c r="AU116" s="52">
        <f>VLOOKUP($A116,[4]Data!$A$1:$R$15000,13,0)-VLOOKUP($A116,[4]Data!$A$1:$R$15000,14,0)</f>
        <v>-57892</v>
      </c>
      <c r="AW116" s="52">
        <f>VLOOKUP($A116,[4]Data!$A$1:$R$15000,3,0)</f>
        <v>269674</v>
      </c>
      <c r="AX116" s="52">
        <f>VLOOKUP($A116,[3]Data!$A$1:$K$15000,10,0)*$A$2</f>
        <v>255300</v>
      </c>
      <c r="AY116" s="52">
        <f>VLOOKUP($A116,[4]Data!$A$1:$AH$15000,9,0)</f>
        <v>127541</v>
      </c>
      <c r="AZ116" s="52">
        <f>VLOOKUP($A116,[3]Data!$A$1:$K$15000,4,0)*$A$2</f>
        <v>1721100</v>
      </c>
      <c r="BA116" s="52">
        <f>VLOOKUP($A116,[4]Data!$A$1:$R$15000,5,0)</f>
        <v>347359</v>
      </c>
      <c r="BB116" s="52">
        <f>VLOOKUP($A116,[4]Data!$A$1:$R$15000,6,0)</f>
        <v>-384691</v>
      </c>
      <c r="BC116" s="52">
        <f>VLOOKUP($A116,[4]Data!$A$1:$R$15000,17,0)</f>
        <v>-124053</v>
      </c>
      <c r="BD116" s="52">
        <f>VLOOKUP($A116,[4]Data!$A$1:$R$15000,7,0)</f>
        <v>-259013</v>
      </c>
      <c r="BE116" s="84">
        <f>VLOOKUP($A116,[1]Data!$A$1:$AH$15000,28,0)</f>
        <v>4809</v>
      </c>
      <c r="BF116" s="18">
        <f>VLOOKUP($A116,[6]Data!$A$1:$P$15000,3,0)*$H$2</f>
        <v>170000</v>
      </c>
      <c r="BG116" s="18">
        <f>VLOOKUP($A116,[2]Data!$A$1:$AH$15000,34,0)</f>
        <v>672327</v>
      </c>
      <c r="BH116" s="18">
        <f>VLOOKUP($A116,[1]Data!$A$1:$BD$15000,54,0)</f>
        <v>981</v>
      </c>
      <c r="BI116" s="18">
        <f>VLOOKUP($A116,[1]Data!$A$1:$BD$15000,55,0)</f>
        <v>8344</v>
      </c>
      <c r="BJ116" s="18">
        <f>VLOOKUP($A116,[1]Data!$A$1:$BD$15000,56,0)</f>
        <v>60844</v>
      </c>
    </row>
    <row r="117" spans="1:62">
      <c r="A117" s="17">
        <v>36578</v>
      </c>
      <c r="B117" s="52">
        <f>VLOOKUP($A117,[5]Data!$A$1:$L$15000,3,0)</f>
        <v>542000</v>
      </c>
      <c r="C117" s="52">
        <f>VLOOKUP($A117,[5]Data!$A$1:$L$15000,4,0)</f>
        <v>719000</v>
      </c>
      <c r="D117" s="52">
        <f>VLOOKUP($A117,[5]Data!$A$1:$L$15000,7,0)</f>
        <v>709000</v>
      </c>
      <c r="E117" s="52">
        <f>VLOOKUP($A117,[5]Data!$A$1:$L$15000,6,0)</f>
        <v>182000</v>
      </c>
      <c r="F117" s="52">
        <f>VLOOKUP($A117,[5]Data!$A$1:$L$15000,5,0)</f>
        <v>290000</v>
      </c>
      <c r="G117" s="52">
        <f>VLOOKUP($A117,[5]Data!$A$1:$L$15000,8,0)</f>
        <v>327000</v>
      </c>
      <c r="H117" s="52">
        <f>VLOOKUP($A117,[6]Data!$A$1:$R$15000,9,0)*$H$2</f>
        <v>1750000</v>
      </c>
      <c r="I117" s="52">
        <f>VLOOKUP($A117,[6]Data!$A$1:$R$15000,12,0)*$H$2</f>
        <v>174000</v>
      </c>
      <c r="J117" s="52">
        <f>VLOOKUP($A117,[6]Data!$A$1:$R$15000,13,0)*$H$2</f>
        <v>296000</v>
      </c>
      <c r="K117" s="83">
        <f t="shared" si="11"/>
        <v>470000</v>
      </c>
      <c r="L117" s="52">
        <f>VLOOKUP($A117,[6]Data!$A$1:$R$15000,11,0)*$H$2</f>
        <v>202000</v>
      </c>
      <c r="M117" s="52">
        <f>VLOOKUP($A117,[6]Data!$A$1:$R$15000,10,0)*$H$2</f>
        <v>150000</v>
      </c>
      <c r="N117" s="52">
        <f>VLOOKUP($A117,[6]Data!$A$1:$R$15000,14,0)*$H$2</f>
        <v>17000</v>
      </c>
      <c r="O117" s="84"/>
      <c r="P117" s="84"/>
      <c r="Q117" s="84"/>
      <c r="R117" s="84"/>
      <c r="S117" s="84"/>
      <c r="T117" s="84"/>
      <c r="V117" s="52">
        <f>VLOOKUP($A117,[1]Data!$A$1:$AH$15000,6,0)</f>
        <v>1996925</v>
      </c>
      <c r="AA117" s="52">
        <f>VLOOKUP($A117,[1]Data!$A$1:$BF$15000,58,0)</f>
        <v>139094</v>
      </c>
      <c r="AB117" s="52">
        <f>VLOOKUP($A117,[1]Data!$A$1:$BF$15000,57,0)</f>
        <v>502892</v>
      </c>
      <c r="AH117" s="84">
        <f>VLOOKUP($A117,[1]Data!$A$1:$AH$15000,26,0)</f>
        <v>47503</v>
      </c>
      <c r="AI117" s="84">
        <f>VLOOKUP($A117,[1]Data!$A$1:$AH$15000,27,0)</f>
        <v>9918</v>
      </c>
      <c r="AJ117" s="84">
        <f>VLOOKUP($A117,[1]Data!$A$1:$AH$15000,25,0)</f>
        <v>91391</v>
      </c>
      <c r="AK117" s="84">
        <f>VLOOKUP($A117,[1]Data!$A$1:$AH$15000,30,0)</f>
        <v>122682</v>
      </c>
      <c r="AL117" s="84">
        <f>VLOOKUP($A117,[1]Data!$A$1:$AH$15000,31,0)</f>
        <v>55722</v>
      </c>
      <c r="AM117" s="84">
        <f>VLOOKUP($A117,[1]Data!$A$1:$AH$15000,32,0)</f>
        <v>4707</v>
      </c>
      <c r="AN117" s="84">
        <f>VLOOKUP($A117,[1]Data!$A$1:$AH$15000,33,0)</f>
        <v>14721</v>
      </c>
      <c r="AO117" s="84">
        <f>VLOOKUP($A117,[1]Data!$A$1:$AH$15000,29,0)</f>
        <v>56451</v>
      </c>
      <c r="AR117" s="52">
        <f>VLOOKUP($A117,[4]Data!$A$1:$R$15000,2,0)</f>
        <v>905451</v>
      </c>
      <c r="AS117" s="52">
        <f>VLOOKUP($A117,[3]Data!$A$1:$K$15000,3,0)*$A$2</f>
        <v>2492200</v>
      </c>
      <c r="AU117" s="52">
        <f>VLOOKUP($A117,[4]Data!$A$1:$R$15000,13,0)-VLOOKUP($A117,[4]Data!$A$1:$R$15000,14,0)</f>
        <v>-39551</v>
      </c>
      <c r="AW117" s="52">
        <f>VLOOKUP($A117,[4]Data!$A$1:$R$15000,3,0)</f>
        <v>265422</v>
      </c>
      <c r="AX117" s="52">
        <f>VLOOKUP($A117,[3]Data!$A$1:$K$15000,10,0)*$A$2</f>
        <v>255300</v>
      </c>
      <c r="AY117" s="52">
        <f>VLOOKUP($A117,[4]Data!$A$1:$AH$15000,9,0)</f>
        <v>124325</v>
      </c>
      <c r="AZ117" s="52">
        <f>VLOOKUP($A117,[3]Data!$A$1:$K$15000,4,0)*$A$2</f>
        <v>1721100</v>
      </c>
      <c r="BA117" s="52">
        <f>VLOOKUP($A117,[4]Data!$A$1:$R$15000,5,0)</f>
        <v>297376</v>
      </c>
      <c r="BB117" s="52">
        <f>VLOOKUP($A117,[4]Data!$A$1:$R$15000,6,0)</f>
        <v>-482594</v>
      </c>
      <c r="BC117" s="52">
        <f>VLOOKUP($A117,[4]Data!$A$1:$R$15000,17,0)</f>
        <v>-217899</v>
      </c>
      <c r="BD117" s="52">
        <f>VLOOKUP($A117,[4]Data!$A$1:$R$15000,7,0)</f>
        <v>-334104</v>
      </c>
      <c r="BE117" s="84">
        <f>VLOOKUP($A117,[1]Data!$A$1:$AH$15000,28,0)</f>
        <v>4582</v>
      </c>
      <c r="BF117" s="18">
        <f>VLOOKUP($A117,[6]Data!$A$1:$P$15000,3,0)*$H$2</f>
        <v>162000</v>
      </c>
      <c r="BG117" s="18">
        <f>VLOOKUP($A117,[2]Data!$A$1:$AH$15000,34,0)</f>
        <v>669613</v>
      </c>
      <c r="BH117" s="18">
        <f>VLOOKUP($A117,[1]Data!$A$1:$BD$15000,54,0)</f>
        <v>934</v>
      </c>
      <c r="BI117" s="18">
        <f>VLOOKUP($A117,[1]Data!$A$1:$BD$15000,55,0)</f>
        <v>8344</v>
      </c>
      <c r="BJ117" s="18">
        <f>VLOOKUP($A117,[1]Data!$A$1:$BD$15000,56,0)</f>
        <v>60844</v>
      </c>
    </row>
    <row r="118" spans="1:62">
      <c r="A118" s="17">
        <v>36579</v>
      </c>
      <c r="O118" s="84"/>
      <c r="P118" s="84"/>
      <c r="Q118" s="84"/>
      <c r="R118" s="84"/>
      <c r="S118" s="84"/>
      <c r="T118" s="84"/>
      <c r="AA118" s="84"/>
      <c r="AB118" s="84"/>
    </row>
    <row r="119" spans="1:62">
      <c r="A119" s="17">
        <v>36580</v>
      </c>
      <c r="O119" s="84"/>
      <c r="P119" s="84"/>
      <c r="Q119" s="84"/>
      <c r="R119" s="84"/>
      <c r="S119" s="84"/>
      <c r="T119" s="84"/>
      <c r="AA119" s="84"/>
      <c r="AB119" s="84"/>
    </row>
    <row r="120" spans="1:62">
      <c r="A120" s="17">
        <v>36581</v>
      </c>
      <c r="O120" s="84"/>
      <c r="P120" s="84"/>
      <c r="Q120" s="84"/>
      <c r="R120" s="84"/>
      <c r="S120" s="84"/>
      <c r="T120" s="84"/>
      <c r="AA120" s="84"/>
      <c r="AB120" s="84"/>
    </row>
    <row r="121" spans="1:62">
      <c r="A121" s="17">
        <v>36582</v>
      </c>
      <c r="O121" s="84"/>
      <c r="P121" s="84"/>
      <c r="Q121" s="84"/>
      <c r="R121" s="84"/>
      <c r="S121" s="84"/>
      <c r="T121" s="84"/>
      <c r="AA121" s="84"/>
      <c r="AB121" s="84"/>
    </row>
    <row r="122" spans="1:62">
      <c r="A122" s="17">
        <v>36583</v>
      </c>
      <c r="O122" s="84"/>
      <c r="P122" s="84"/>
      <c r="Q122" s="84"/>
      <c r="R122" s="84"/>
      <c r="S122" s="84"/>
      <c r="T122" s="84"/>
      <c r="AA122" s="84"/>
      <c r="AB122" s="84"/>
    </row>
    <row r="123" spans="1:62">
      <c r="A123" s="17">
        <v>36584</v>
      </c>
      <c r="O123" s="84"/>
      <c r="P123" s="84"/>
      <c r="Q123" s="84"/>
      <c r="R123" s="84"/>
      <c r="S123" s="84"/>
      <c r="T123" s="84"/>
      <c r="AA123" s="84"/>
      <c r="AB123" s="84"/>
    </row>
    <row r="124" spans="1:62">
      <c r="A124" s="17">
        <v>36585</v>
      </c>
      <c r="O124" s="84"/>
      <c r="P124" s="84"/>
      <c r="Q124" s="84"/>
      <c r="R124" s="84"/>
      <c r="S124" s="84"/>
      <c r="T124" s="84"/>
      <c r="AA124" s="84"/>
      <c r="AB124" s="84"/>
    </row>
    <row r="125" spans="1:62">
      <c r="A125" s="17">
        <v>36586</v>
      </c>
      <c r="O125" s="84"/>
      <c r="P125" s="84"/>
      <c r="Q125" s="84"/>
      <c r="R125" s="84"/>
      <c r="S125" s="84"/>
      <c r="T125" s="84"/>
      <c r="AA125" s="84"/>
      <c r="AB125" s="84"/>
    </row>
    <row r="126" spans="1:62">
      <c r="A126" s="17">
        <v>36587</v>
      </c>
      <c r="O126" s="84"/>
      <c r="P126" s="84"/>
      <c r="Q126" s="84"/>
      <c r="R126" s="84"/>
      <c r="S126" s="84"/>
      <c r="T126" s="84"/>
      <c r="AA126" s="84"/>
      <c r="AB126" s="84"/>
    </row>
    <row r="127" spans="1:62">
      <c r="A127" s="17">
        <v>36588</v>
      </c>
      <c r="O127" s="84"/>
      <c r="P127" s="84"/>
      <c r="Q127" s="84"/>
      <c r="R127" s="84"/>
      <c r="S127" s="84"/>
      <c r="T127" s="84"/>
      <c r="AA127" s="84"/>
      <c r="AB127" s="84"/>
    </row>
    <row r="128" spans="1:62">
      <c r="A128" s="17">
        <v>36589</v>
      </c>
      <c r="O128" s="84"/>
      <c r="P128" s="84"/>
      <c r="Q128" s="84"/>
      <c r="R128" s="84"/>
      <c r="S128" s="84"/>
      <c r="T128" s="84"/>
      <c r="AA128" s="84"/>
      <c r="AB128" s="84"/>
    </row>
    <row r="129" spans="1:28">
      <c r="A129" s="17">
        <v>36590</v>
      </c>
      <c r="O129" s="84"/>
      <c r="P129" s="84"/>
      <c r="Q129" s="84"/>
      <c r="R129" s="84"/>
      <c r="S129" s="84"/>
      <c r="T129" s="84"/>
      <c r="AA129" s="84"/>
      <c r="AB129" s="84"/>
    </row>
    <row r="130" spans="1:28">
      <c r="A130" s="17">
        <v>36591</v>
      </c>
      <c r="O130" s="84"/>
      <c r="P130" s="84"/>
      <c r="Q130" s="84"/>
      <c r="R130" s="84"/>
      <c r="S130" s="84"/>
      <c r="T130" s="84"/>
      <c r="AA130" s="84"/>
      <c r="AB130" s="84"/>
    </row>
    <row r="131" spans="1:28">
      <c r="A131" s="17">
        <v>36592</v>
      </c>
      <c r="O131" s="84"/>
      <c r="P131" s="84"/>
      <c r="Q131" s="84"/>
      <c r="R131" s="84"/>
      <c r="S131" s="84"/>
      <c r="T131" s="84"/>
      <c r="AA131" s="84"/>
      <c r="AB131" s="84"/>
    </row>
    <row r="132" spans="1:28">
      <c r="A132" s="17">
        <v>36593</v>
      </c>
      <c r="O132" s="84"/>
      <c r="P132" s="84"/>
      <c r="Q132" s="84"/>
      <c r="R132" s="84"/>
      <c r="S132" s="84"/>
      <c r="T132" s="84"/>
      <c r="AA132" s="84"/>
      <c r="AB132" s="84"/>
    </row>
    <row r="133" spans="1:28">
      <c r="A133" s="17">
        <v>36594</v>
      </c>
      <c r="O133" s="84"/>
      <c r="P133" s="84"/>
      <c r="Q133" s="84"/>
      <c r="R133" s="84"/>
      <c r="S133" s="84"/>
      <c r="T133" s="84"/>
      <c r="AA133" s="84"/>
      <c r="AB133" s="84"/>
    </row>
    <row r="134" spans="1:28">
      <c r="A134" s="17">
        <v>36595</v>
      </c>
      <c r="O134" s="84"/>
      <c r="P134" s="84"/>
      <c r="Q134" s="84"/>
      <c r="R134" s="84"/>
      <c r="S134" s="84"/>
      <c r="T134" s="84"/>
      <c r="AA134" s="84"/>
      <c r="AB134" s="84"/>
    </row>
    <row r="135" spans="1:28">
      <c r="A135" s="17">
        <v>36596</v>
      </c>
      <c r="O135" s="84"/>
      <c r="P135" s="84"/>
      <c r="Q135" s="84"/>
      <c r="R135" s="84"/>
      <c r="S135" s="84"/>
      <c r="T135" s="84"/>
      <c r="AA135" s="84"/>
      <c r="AB135" s="84"/>
    </row>
    <row r="136" spans="1:28">
      <c r="A136" s="17">
        <v>36597</v>
      </c>
      <c r="O136" s="84"/>
      <c r="P136" s="84"/>
      <c r="Q136" s="84"/>
      <c r="R136" s="84"/>
      <c r="S136" s="84"/>
      <c r="T136" s="84"/>
      <c r="AA136" s="84"/>
      <c r="AB136" s="84"/>
    </row>
    <row r="137" spans="1:28">
      <c r="A137" s="17">
        <v>36598</v>
      </c>
      <c r="O137" s="84"/>
      <c r="P137" s="84"/>
      <c r="Q137" s="84"/>
      <c r="R137" s="84"/>
      <c r="S137" s="84"/>
      <c r="T137" s="84"/>
      <c r="AA137" s="84"/>
      <c r="AB137" s="84"/>
    </row>
    <row r="138" spans="1:28">
      <c r="A138" s="17">
        <v>36599</v>
      </c>
      <c r="O138" s="84"/>
      <c r="P138" s="84"/>
      <c r="Q138" s="84"/>
      <c r="R138" s="84"/>
      <c r="S138" s="84"/>
      <c r="T138" s="84"/>
      <c r="AA138" s="84"/>
      <c r="AB138" s="84"/>
    </row>
    <row r="139" spans="1:28">
      <c r="A139" s="17">
        <v>36600</v>
      </c>
      <c r="O139" s="84"/>
      <c r="P139" s="84"/>
      <c r="Q139" s="84"/>
      <c r="R139" s="84"/>
      <c r="S139" s="84"/>
      <c r="T139" s="84"/>
      <c r="AA139" s="84"/>
      <c r="AB139" s="84"/>
    </row>
    <row r="140" spans="1:28">
      <c r="A140" s="17">
        <v>36601</v>
      </c>
      <c r="O140" s="84"/>
      <c r="P140" s="84"/>
      <c r="Q140" s="84"/>
      <c r="R140" s="84"/>
      <c r="S140" s="84"/>
      <c r="T140" s="84"/>
      <c r="AA140" s="84"/>
      <c r="AB140" s="84"/>
    </row>
    <row r="141" spans="1:28">
      <c r="A141" s="17">
        <v>36602</v>
      </c>
      <c r="O141" s="84"/>
      <c r="P141" s="84"/>
      <c r="Q141" s="84"/>
      <c r="R141" s="84"/>
      <c r="S141" s="84"/>
      <c r="T141" s="84"/>
      <c r="AA141" s="84"/>
      <c r="AB141" s="84"/>
    </row>
    <row r="142" spans="1:28">
      <c r="A142" s="17">
        <v>36603</v>
      </c>
      <c r="O142" s="84"/>
      <c r="P142" s="84"/>
      <c r="Q142" s="84"/>
      <c r="R142" s="84"/>
      <c r="S142" s="84"/>
      <c r="T142" s="84"/>
      <c r="AA142" s="84"/>
      <c r="AB142" s="84"/>
    </row>
    <row r="143" spans="1:28">
      <c r="A143" s="17">
        <v>36604</v>
      </c>
      <c r="O143" s="84"/>
      <c r="P143" s="84"/>
      <c r="Q143" s="84"/>
      <c r="R143" s="84"/>
      <c r="S143" s="84"/>
      <c r="T143" s="84"/>
      <c r="AA143" s="84"/>
      <c r="AB143" s="84"/>
    </row>
    <row r="144" spans="1:28">
      <c r="A144" s="17">
        <v>36605</v>
      </c>
      <c r="O144" s="84"/>
      <c r="P144" s="84"/>
      <c r="Q144" s="84"/>
      <c r="R144" s="84"/>
      <c r="S144" s="84"/>
      <c r="T144" s="84"/>
      <c r="AA144" s="84"/>
      <c r="AB144" s="84"/>
    </row>
    <row r="145" spans="1:28">
      <c r="A145" s="17">
        <v>36606</v>
      </c>
      <c r="O145" s="84"/>
      <c r="P145" s="84"/>
      <c r="Q145" s="84"/>
      <c r="R145" s="84"/>
      <c r="S145" s="84"/>
      <c r="T145" s="84"/>
      <c r="AA145" s="84"/>
      <c r="AB145" s="84"/>
    </row>
    <row r="146" spans="1:28">
      <c r="A146" s="17">
        <v>36607</v>
      </c>
      <c r="O146" s="84"/>
      <c r="P146" s="84"/>
      <c r="Q146" s="84"/>
      <c r="R146" s="84"/>
      <c r="S146" s="84"/>
      <c r="T146" s="84"/>
      <c r="AA146" s="84"/>
      <c r="AB146" s="84"/>
    </row>
    <row r="147" spans="1:28">
      <c r="A147" s="17">
        <v>36608</v>
      </c>
      <c r="O147" s="84"/>
      <c r="P147" s="84"/>
      <c r="Q147" s="84"/>
      <c r="R147" s="84"/>
      <c r="S147" s="84"/>
      <c r="T147" s="84"/>
      <c r="AA147" s="84"/>
      <c r="AB147" s="84"/>
    </row>
    <row r="148" spans="1:28">
      <c r="A148" s="17">
        <v>36609</v>
      </c>
      <c r="O148" s="84"/>
      <c r="P148" s="84"/>
      <c r="Q148" s="84"/>
      <c r="R148" s="84"/>
      <c r="S148" s="84"/>
      <c r="T148" s="84"/>
      <c r="AA148" s="84"/>
      <c r="AB148" s="84"/>
    </row>
    <row r="149" spans="1:28">
      <c r="A149" s="17">
        <v>36610</v>
      </c>
      <c r="O149" s="84"/>
      <c r="P149" s="84"/>
      <c r="Q149" s="84"/>
      <c r="R149" s="84"/>
      <c r="S149" s="84"/>
      <c r="T149" s="84"/>
      <c r="AA149" s="84"/>
      <c r="AB149" s="84"/>
    </row>
    <row r="150" spans="1:28">
      <c r="A150" s="17">
        <v>36611</v>
      </c>
      <c r="O150" s="84"/>
      <c r="P150" s="84"/>
      <c r="Q150" s="84"/>
      <c r="R150" s="84"/>
      <c r="S150" s="84"/>
      <c r="T150" s="84"/>
      <c r="AA150" s="84"/>
      <c r="AB150" s="84"/>
    </row>
    <row r="151" spans="1:28">
      <c r="A151" s="17">
        <v>36612</v>
      </c>
      <c r="O151" s="84"/>
      <c r="P151" s="84"/>
      <c r="Q151" s="84"/>
      <c r="R151" s="84"/>
      <c r="S151" s="84"/>
      <c r="T151" s="84"/>
      <c r="AA151" s="84"/>
      <c r="AB151" s="84"/>
    </row>
    <row r="152" spans="1:28">
      <c r="A152" s="17">
        <v>36613</v>
      </c>
      <c r="O152" s="84"/>
      <c r="P152" s="84"/>
      <c r="Q152" s="84"/>
      <c r="R152" s="84"/>
      <c r="S152" s="84"/>
      <c r="T152" s="84"/>
      <c r="AA152" s="84"/>
      <c r="AB152" s="84"/>
    </row>
    <row r="153" spans="1:28">
      <c r="A153" s="17">
        <v>36614</v>
      </c>
      <c r="O153" s="84"/>
      <c r="P153" s="84"/>
      <c r="Q153" s="84"/>
      <c r="R153" s="84"/>
      <c r="S153" s="84"/>
      <c r="T153" s="84"/>
      <c r="AA153" s="84"/>
      <c r="AB153" s="84"/>
    </row>
    <row r="154" spans="1:28">
      <c r="A154" s="17">
        <v>36615</v>
      </c>
      <c r="O154" s="84"/>
      <c r="P154" s="84"/>
      <c r="Q154" s="84"/>
      <c r="R154" s="84"/>
      <c r="S154" s="84"/>
      <c r="T154" s="84"/>
      <c r="AA154" s="84"/>
      <c r="AB154" s="84"/>
    </row>
    <row r="155" spans="1:28">
      <c r="A155" s="17">
        <v>36616</v>
      </c>
      <c r="O155" s="84"/>
      <c r="P155" s="84"/>
      <c r="Q155" s="84"/>
      <c r="R155" s="84"/>
      <c r="S155" s="84"/>
      <c r="T155" s="84"/>
      <c r="AA155" s="84"/>
      <c r="AB155" s="84"/>
    </row>
    <row r="156" spans="1:28">
      <c r="A156" s="17">
        <v>36617</v>
      </c>
      <c r="O156" s="84"/>
      <c r="P156" s="84"/>
      <c r="Q156" s="84"/>
      <c r="R156" s="84"/>
      <c r="S156" s="84"/>
      <c r="T156" s="84"/>
      <c r="AA156" s="84"/>
      <c r="AB156" s="84"/>
    </row>
    <row r="157" spans="1:28">
      <c r="A157" s="17">
        <v>36618</v>
      </c>
      <c r="O157" s="84"/>
      <c r="P157" s="84"/>
      <c r="Q157" s="84"/>
      <c r="R157" s="84"/>
      <c r="S157" s="84"/>
      <c r="T157" s="84"/>
      <c r="AA157" s="84"/>
      <c r="AB157" s="84"/>
    </row>
    <row r="158" spans="1:28">
      <c r="A158" s="17">
        <v>36619</v>
      </c>
      <c r="O158" s="84"/>
      <c r="P158" s="84"/>
      <c r="Q158" s="84"/>
      <c r="R158" s="84"/>
      <c r="S158" s="84"/>
      <c r="T158" s="84"/>
      <c r="AA158" s="84"/>
      <c r="AB158" s="84"/>
    </row>
    <row r="159" spans="1:28">
      <c r="A159" s="17">
        <v>36620</v>
      </c>
      <c r="O159" s="84"/>
      <c r="P159" s="84"/>
      <c r="Q159" s="84"/>
      <c r="R159" s="84"/>
      <c r="S159" s="84"/>
      <c r="T159" s="84"/>
      <c r="AA159" s="84"/>
      <c r="AB159" s="84"/>
    </row>
    <row r="160" spans="1:28">
      <c r="A160" s="17">
        <v>36621</v>
      </c>
      <c r="O160" s="84"/>
      <c r="P160" s="84"/>
      <c r="Q160" s="84"/>
      <c r="R160" s="84"/>
      <c r="S160" s="84"/>
      <c r="T160" s="84"/>
      <c r="AA160" s="84"/>
      <c r="AB160" s="84"/>
    </row>
    <row r="161" spans="1:28">
      <c r="A161" s="17">
        <v>36622</v>
      </c>
      <c r="O161" s="84"/>
      <c r="P161" s="84"/>
      <c r="Q161" s="84"/>
      <c r="R161" s="84"/>
      <c r="S161" s="84"/>
      <c r="T161" s="84"/>
      <c r="AA161" s="84"/>
      <c r="AB161" s="84"/>
    </row>
    <row r="162" spans="1:28">
      <c r="A162" s="17">
        <v>36623</v>
      </c>
      <c r="O162" s="84"/>
      <c r="P162" s="84"/>
      <c r="Q162" s="84"/>
      <c r="R162" s="84"/>
      <c r="S162" s="84"/>
      <c r="T162" s="84"/>
      <c r="AA162" s="84"/>
      <c r="AB162" s="84"/>
    </row>
    <row r="163" spans="1:28">
      <c r="A163" s="17">
        <v>36624</v>
      </c>
      <c r="O163" s="84"/>
      <c r="P163" s="84"/>
      <c r="Q163" s="84"/>
      <c r="R163" s="84"/>
      <c r="S163" s="84"/>
      <c r="T163" s="84"/>
      <c r="AA163" s="84"/>
      <c r="AB163" s="84"/>
    </row>
    <row r="164" spans="1:28">
      <c r="A164" s="17">
        <v>36625</v>
      </c>
      <c r="O164" s="84"/>
      <c r="P164" s="84"/>
      <c r="Q164" s="84"/>
      <c r="R164" s="84"/>
      <c r="S164" s="84"/>
      <c r="T164" s="84"/>
      <c r="AA164" s="84"/>
      <c r="AB164" s="84"/>
    </row>
    <row r="165" spans="1:28">
      <c r="A165" s="17">
        <v>36626</v>
      </c>
      <c r="O165" s="84"/>
      <c r="P165" s="84"/>
      <c r="Q165" s="84"/>
      <c r="R165" s="84"/>
      <c r="S165" s="84"/>
      <c r="T165" s="84"/>
      <c r="AA165" s="84"/>
      <c r="AB165" s="84"/>
    </row>
    <row r="166" spans="1:28">
      <c r="A166" s="17">
        <v>36627</v>
      </c>
      <c r="O166" s="84"/>
      <c r="P166" s="84"/>
      <c r="Q166" s="84"/>
      <c r="R166" s="84"/>
      <c r="S166" s="84"/>
      <c r="T166" s="84"/>
      <c r="AA166" s="84"/>
      <c r="AB166" s="84"/>
    </row>
    <row r="167" spans="1:28">
      <c r="A167" s="17">
        <v>36628</v>
      </c>
      <c r="O167" s="84"/>
      <c r="P167" s="84"/>
      <c r="Q167" s="84"/>
      <c r="R167" s="84"/>
      <c r="S167" s="84"/>
      <c r="T167" s="84"/>
      <c r="AA167" s="84"/>
      <c r="AB167" s="84"/>
    </row>
    <row r="168" spans="1:28">
      <c r="A168" s="17">
        <v>36629</v>
      </c>
      <c r="O168" s="84"/>
      <c r="P168" s="84"/>
      <c r="Q168" s="84"/>
      <c r="R168" s="84"/>
      <c r="S168" s="84"/>
      <c r="T168" s="84"/>
      <c r="AA168" s="84"/>
      <c r="AB168" s="84"/>
    </row>
    <row r="169" spans="1:28">
      <c r="A169" s="17">
        <v>36630</v>
      </c>
      <c r="O169" s="84"/>
      <c r="P169" s="84"/>
      <c r="Q169" s="84"/>
      <c r="R169" s="84"/>
      <c r="S169" s="84"/>
      <c r="T169" s="84"/>
      <c r="AA169" s="84"/>
      <c r="AB169" s="84"/>
    </row>
    <row r="170" spans="1:28">
      <c r="A170" s="17">
        <v>36631</v>
      </c>
      <c r="O170" s="84"/>
      <c r="P170" s="84"/>
      <c r="Q170" s="84"/>
      <c r="R170" s="84"/>
      <c r="S170" s="84"/>
      <c r="T170" s="84"/>
      <c r="AA170" s="84"/>
      <c r="AB170" s="84"/>
    </row>
    <row r="171" spans="1:28">
      <c r="A171" s="17">
        <v>36632</v>
      </c>
      <c r="O171" s="84"/>
      <c r="P171" s="84"/>
      <c r="Q171" s="84"/>
      <c r="R171" s="84"/>
      <c r="S171" s="84"/>
      <c r="T171" s="84"/>
      <c r="AA171" s="84"/>
      <c r="AB171" s="84"/>
    </row>
    <row r="172" spans="1:28">
      <c r="A172" s="17">
        <v>36633</v>
      </c>
      <c r="O172" s="84"/>
      <c r="P172" s="84"/>
      <c r="Q172" s="84"/>
      <c r="R172" s="84"/>
      <c r="S172" s="84"/>
      <c r="T172" s="84"/>
      <c r="AA172" s="84"/>
      <c r="AB172" s="84"/>
    </row>
    <row r="173" spans="1:28">
      <c r="A173" s="17">
        <v>36634</v>
      </c>
      <c r="O173" s="84"/>
      <c r="P173" s="84"/>
      <c r="Q173" s="84"/>
      <c r="R173" s="84"/>
      <c r="S173" s="84"/>
      <c r="T173" s="84"/>
      <c r="AA173" s="84"/>
      <c r="AB173" s="84"/>
    </row>
    <row r="174" spans="1:28">
      <c r="A174" s="17">
        <v>36635</v>
      </c>
      <c r="O174" s="84"/>
      <c r="P174" s="84"/>
      <c r="Q174" s="84"/>
      <c r="R174" s="84"/>
      <c r="S174" s="84"/>
      <c r="T174" s="84"/>
      <c r="AA174" s="84"/>
      <c r="AB174" s="84"/>
    </row>
    <row r="175" spans="1:28">
      <c r="A175" s="17">
        <v>36636</v>
      </c>
      <c r="O175" s="84"/>
      <c r="P175" s="84"/>
      <c r="Q175" s="84"/>
      <c r="R175" s="84"/>
      <c r="S175" s="84"/>
      <c r="T175" s="84"/>
      <c r="AA175" s="84"/>
      <c r="AB175" s="84"/>
    </row>
    <row r="176" spans="1:28">
      <c r="A176" s="17">
        <v>36637</v>
      </c>
      <c r="O176" s="84"/>
      <c r="P176" s="84"/>
      <c r="Q176" s="84"/>
      <c r="R176" s="84"/>
      <c r="S176" s="84"/>
      <c r="T176" s="84"/>
      <c r="AA176" s="84"/>
      <c r="AB176" s="84"/>
    </row>
    <row r="177" spans="1:28">
      <c r="A177" s="17">
        <v>36638</v>
      </c>
      <c r="O177" s="84"/>
      <c r="P177" s="84"/>
      <c r="Q177" s="84"/>
      <c r="R177" s="84"/>
      <c r="S177" s="84"/>
      <c r="T177" s="84"/>
      <c r="AA177" s="84"/>
      <c r="AB177" s="84"/>
    </row>
    <row r="178" spans="1:28">
      <c r="A178" s="17">
        <v>36639</v>
      </c>
      <c r="O178" s="84"/>
      <c r="P178" s="84"/>
      <c r="Q178" s="84"/>
      <c r="R178" s="84"/>
      <c r="S178" s="84"/>
      <c r="T178" s="84"/>
      <c r="AA178" s="84"/>
      <c r="AB178" s="84"/>
    </row>
    <row r="179" spans="1:28">
      <c r="A179" s="17">
        <v>36640</v>
      </c>
      <c r="O179" s="84"/>
      <c r="P179" s="84"/>
      <c r="Q179" s="84"/>
      <c r="R179" s="84"/>
      <c r="S179" s="84"/>
      <c r="T179" s="84"/>
      <c r="AA179" s="84"/>
      <c r="AB179" s="84"/>
    </row>
    <row r="180" spans="1:28">
      <c r="A180" s="17">
        <v>36641</v>
      </c>
      <c r="O180" s="84"/>
      <c r="P180" s="84"/>
      <c r="Q180" s="84"/>
      <c r="R180" s="84"/>
      <c r="S180" s="84"/>
      <c r="T180" s="84"/>
      <c r="AA180" s="84"/>
      <c r="AB180" s="84"/>
    </row>
    <row r="181" spans="1:28">
      <c r="A181" s="17">
        <v>36642</v>
      </c>
      <c r="O181" s="84"/>
      <c r="P181" s="84"/>
      <c r="Q181" s="84"/>
      <c r="R181" s="84"/>
      <c r="S181" s="84"/>
      <c r="T181" s="84"/>
      <c r="AA181" s="84"/>
      <c r="AB181" s="84"/>
    </row>
    <row r="182" spans="1:28">
      <c r="A182" s="17">
        <v>36643</v>
      </c>
      <c r="O182" s="84"/>
      <c r="P182" s="84"/>
      <c r="Q182" s="84"/>
      <c r="R182" s="84"/>
      <c r="S182" s="84"/>
      <c r="T182" s="84"/>
      <c r="AA182" s="84"/>
      <c r="AB182" s="84"/>
    </row>
    <row r="183" spans="1:28">
      <c r="A183" s="17">
        <v>36644</v>
      </c>
      <c r="O183" s="84"/>
      <c r="P183" s="84"/>
      <c r="Q183" s="84"/>
      <c r="R183" s="84"/>
      <c r="S183" s="84"/>
      <c r="T183" s="84"/>
      <c r="AA183" s="84"/>
      <c r="AB183" s="84"/>
    </row>
    <row r="184" spans="1:28">
      <c r="A184" s="17">
        <v>36645</v>
      </c>
      <c r="O184" s="84"/>
      <c r="P184" s="84"/>
      <c r="Q184" s="84"/>
      <c r="R184" s="84"/>
      <c r="S184" s="84"/>
      <c r="T184" s="84"/>
      <c r="AA184" s="84"/>
      <c r="AB184" s="84"/>
    </row>
    <row r="185" spans="1:28">
      <c r="A185" s="17">
        <v>36646</v>
      </c>
      <c r="O185" s="84"/>
      <c r="P185" s="84"/>
      <c r="Q185" s="84"/>
      <c r="R185" s="84"/>
      <c r="S185" s="84"/>
      <c r="T185" s="84"/>
      <c r="AA185" s="84"/>
      <c r="AB185" s="84"/>
    </row>
    <row r="186" spans="1:28">
      <c r="A186" s="17">
        <v>36647</v>
      </c>
      <c r="O186" s="84"/>
      <c r="P186" s="84"/>
      <c r="Q186" s="84"/>
      <c r="R186" s="84"/>
      <c r="S186" s="84"/>
      <c r="T186" s="84"/>
      <c r="AA186" s="84"/>
      <c r="AB186" s="84"/>
    </row>
    <row r="187" spans="1:28">
      <c r="A187" s="17">
        <v>36648</v>
      </c>
      <c r="O187" s="84"/>
      <c r="P187" s="84"/>
      <c r="Q187" s="84"/>
      <c r="R187" s="84"/>
      <c r="S187" s="84"/>
      <c r="T187" s="84"/>
      <c r="AA187" s="84"/>
      <c r="AB187" s="84"/>
    </row>
    <row r="188" spans="1:28">
      <c r="A188" s="17">
        <v>36649</v>
      </c>
      <c r="O188" s="84"/>
      <c r="P188" s="84"/>
      <c r="Q188" s="84"/>
      <c r="R188" s="84"/>
      <c r="S188" s="84"/>
      <c r="T188" s="84"/>
      <c r="AA188" s="84"/>
      <c r="AB188" s="84"/>
    </row>
    <row r="189" spans="1:28">
      <c r="A189" s="17">
        <v>36650</v>
      </c>
      <c r="O189" s="84"/>
      <c r="P189" s="84"/>
      <c r="Q189" s="84"/>
      <c r="R189" s="84"/>
      <c r="S189" s="84"/>
      <c r="T189" s="84"/>
      <c r="AA189" s="84"/>
      <c r="AB189" s="84"/>
    </row>
    <row r="190" spans="1:28">
      <c r="A190" s="17">
        <v>36651</v>
      </c>
      <c r="O190" s="84"/>
      <c r="P190" s="84"/>
      <c r="Q190" s="84"/>
      <c r="R190" s="84"/>
      <c r="S190" s="84"/>
      <c r="T190" s="84"/>
      <c r="AA190" s="84"/>
      <c r="AB190" s="84"/>
    </row>
    <row r="191" spans="1:28">
      <c r="A191" s="17">
        <v>36652</v>
      </c>
      <c r="O191" s="84"/>
      <c r="P191" s="84"/>
      <c r="Q191" s="84"/>
      <c r="R191" s="84"/>
      <c r="S191" s="84"/>
      <c r="T191" s="84"/>
      <c r="AA191" s="84"/>
      <c r="AB191" s="84"/>
    </row>
    <row r="192" spans="1:28">
      <c r="A192" s="17">
        <v>36653</v>
      </c>
      <c r="O192" s="84"/>
      <c r="P192" s="84"/>
      <c r="Q192" s="84"/>
      <c r="R192" s="84"/>
      <c r="S192" s="84"/>
      <c r="T192" s="84"/>
      <c r="AA192" s="84"/>
      <c r="AB192" s="84"/>
    </row>
    <row r="193" spans="1:28">
      <c r="A193" s="17">
        <v>36654</v>
      </c>
      <c r="O193" s="84"/>
      <c r="P193" s="84"/>
      <c r="Q193" s="84"/>
      <c r="R193" s="84"/>
      <c r="S193" s="84"/>
      <c r="T193" s="84"/>
      <c r="AA193" s="84"/>
      <c r="AB193" s="84"/>
    </row>
    <row r="194" spans="1:28">
      <c r="A194" s="17">
        <v>36655</v>
      </c>
      <c r="O194" s="84"/>
      <c r="P194" s="84"/>
      <c r="Q194" s="84"/>
      <c r="R194" s="84"/>
      <c r="S194" s="84"/>
      <c r="T194" s="84"/>
      <c r="AA194" s="84"/>
      <c r="AB194" s="84"/>
    </row>
    <row r="195" spans="1:28">
      <c r="A195" s="17">
        <v>36656</v>
      </c>
      <c r="O195" s="84"/>
      <c r="P195" s="84"/>
      <c r="Q195" s="84"/>
      <c r="R195" s="84"/>
      <c r="S195" s="84"/>
      <c r="T195" s="84"/>
      <c r="AA195" s="84"/>
      <c r="AB195" s="84"/>
    </row>
    <row r="196" spans="1:28">
      <c r="A196" s="17">
        <v>36657</v>
      </c>
      <c r="O196" s="84"/>
      <c r="P196" s="84"/>
      <c r="Q196" s="84"/>
      <c r="R196" s="84"/>
      <c r="S196" s="84"/>
      <c r="T196" s="84"/>
      <c r="AA196" s="84"/>
      <c r="AB196" s="84"/>
    </row>
    <row r="197" spans="1:28">
      <c r="A197" s="17">
        <v>36658</v>
      </c>
      <c r="O197" s="84"/>
      <c r="P197" s="84"/>
      <c r="Q197" s="84"/>
      <c r="R197" s="84"/>
      <c r="S197" s="84"/>
      <c r="T197" s="84"/>
      <c r="AA197" s="84"/>
      <c r="AB197" s="84"/>
    </row>
    <row r="198" spans="1:28">
      <c r="A198" s="17">
        <v>36659</v>
      </c>
      <c r="O198" s="84"/>
      <c r="P198" s="84"/>
      <c r="Q198" s="84"/>
      <c r="R198" s="84"/>
      <c r="S198" s="84"/>
      <c r="T198" s="84"/>
      <c r="AA198" s="84"/>
      <c r="AB198" s="84"/>
    </row>
    <row r="199" spans="1:28">
      <c r="A199" s="17">
        <v>36660</v>
      </c>
      <c r="O199" s="84"/>
      <c r="P199" s="84"/>
      <c r="Q199" s="84"/>
      <c r="R199" s="84"/>
      <c r="S199" s="84"/>
      <c r="T199" s="84"/>
      <c r="AA199" s="84"/>
      <c r="AB199" s="84"/>
    </row>
    <row r="200" spans="1:28">
      <c r="A200" s="17">
        <v>36661</v>
      </c>
      <c r="O200" s="84"/>
      <c r="P200" s="84"/>
      <c r="Q200" s="84"/>
      <c r="R200" s="84"/>
      <c r="S200" s="84"/>
      <c r="T200" s="84"/>
      <c r="AA200" s="84"/>
      <c r="AB200" s="84"/>
    </row>
    <row r="201" spans="1:28">
      <c r="A201" s="17">
        <v>36662</v>
      </c>
      <c r="O201" s="84"/>
      <c r="P201" s="84"/>
      <c r="Q201" s="84"/>
      <c r="R201" s="84"/>
      <c r="S201" s="84"/>
      <c r="T201" s="84"/>
      <c r="AA201" s="84"/>
      <c r="AB201" s="84"/>
    </row>
    <row r="202" spans="1:28">
      <c r="A202" s="17">
        <v>36663</v>
      </c>
      <c r="O202" s="84"/>
      <c r="P202" s="84"/>
      <c r="Q202" s="84"/>
      <c r="R202" s="84"/>
      <c r="S202" s="84"/>
      <c r="T202" s="84"/>
      <c r="AA202" s="84"/>
      <c r="AB202" s="84"/>
    </row>
    <row r="203" spans="1:28">
      <c r="A203" s="17">
        <v>36664</v>
      </c>
      <c r="O203" s="84"/>
      <c r="P203" s="84"/>
      <c r="Q203" s="84"/>
      <c r="R203" s="84"/>
      <c r="S203" s="84"/>
      <c r="T203" s="84"/>
      <c r="AA203" s="84"/>
      <c r="AB203" s="84"/>
    </row>
    <row r="204" spans="1:28">
      <c r="A204" s="17">
        <v>36665</v>
      </c>
      <c r="O204" s="84"/>
      <c r="P204" s="84"/>
      <c r="Q204" s="84"/>
      <c r="R204" s="84"/>
      <c r="S204" s="84"/>
      <c r="T204" s="84"/>
      <c r="AA204" s="84"/>
      <c r="AB204" s="84"/>
    </row>
    <row r="205" spans="1:28">
      <c r="A205" s="17">
        <v>36666</v>
      </c>
      <c r="O205" s="84"/>
      <c r="P205" s="84"/>
      <c r="Q205" s="84"/>
      <c r="R205" s="84"/>
      <c r="S205" s="84"/>
      <c r="T205" s="84"/>
      <c r="AA205" s="84"/>
      <c r="AB205" s="84"/>
    </row>
    <row r="206" spans="1:28">
      <c r="A206" s="17">
        <v>36667</v>
      </c>
      <c r="O206" s="84"/>
      <c r="P206" s="84"/>
      <c r="Q206" s="84"/>
      <c r="R206" s="84"/>
      <c r="S206" s="84"/>
      <c r="T206" s="84"/>
      <c r="AA206" s="84"/>
      <c r="AB206" s="84"/>
    </row>
    <row r="207" spans="1:28">
      <c r="A207" s="17">
        <v>36668</v>
      </c>
      <c r="O207" s="84"/>
      <c r="P207" s="84"/>
      <c r="Q207" s="84"/>
      <c r="R207" s="84"/>
      <c r="S207" s="84"/>
      <c r="T207" s="84"/>
      <c r="AA207" s="84"/>
      <c r="AB207" s="84"/>
    </row>
    <row r="208" spans="1:28">
      <c r="A208" s="17">
        <v>36669</v>
      </c>
      <c r="O208" s="84"/>
      <c r="P208" s="84"/>
      <c r="Q208" s="84"/>
      <c r="R208" s="84"/>
      <c r="S208" s="84"/>
      <c r="T208" s="84"/>
      <c r="AA208" s="84"/>
      <c r="AB208" s="84"/>
    </row>
    <row r="209" spans="1:28">
      <c r="A209" s="17">
        <v>36670</v>
      </c>
      <c r="O209" s="84"/>
      <c r="P209" s="84"/>
      <c r="Q209" s="84"/>
      <c r="R209" s="84"/>
      <c r="S209" s="84"/>
      <c r="T209" s="84"/>
      <c r="AA209" s="84"/>
      <c r="AB209" s="84"/>
    </row>
    <row r="210" spans="1:28">
      <c r="A210" s="17">
        <v>36671</v>
      </c>
      <c r="O210" s="84"/>
      <c r="P210" s="84"/>
      <c r="Q210" s="84"/>
      <c r="R210" s="84"/>
      <c r="S210" s="84"/>
      <c r="T210" s="84"/>
      <c r="AA210" s="84"/>
      <c r="AB210" s="84"/>
    </row>
    <row r="211" spans="1:28">
      <c r="A211" s="17">
        <v>36672</v>
      </c>
      <c r="O211" s="84"/>
      <c r="P211" s="84"/>
      <c r="Q211" s="84"/>
      <c r="R211" s="84"/>
      <c r="S211" s="84"/>
      <c r="T211" s="84"/>
      <c r="AA211" s="84"/>
      <c r="AB211" s="84"/>
    </row>
    <row r="212" spans="1:28">
      <c r="A212" s="17">
        <v>36673</v>
      </c>
      <c r="O212" s="84"/>
      <c r="P212" s="84"/>
      <c r="Q212" s="84"/>
      <c r="R212" s="84"/>
      <c r="S212" s="84"/>
      <c r="T212" s="84"/>
      <c r="AA212" s="84"/>
      <c r="AB212" s="84"/>
    </row>
    <row r="213" spans="1:28">
      <c r="A213" s="17">
        <v>36674</v>
      </c>
      <c r="O213" s="84"/>
      <c r="P213" s="84"/>
      <c r="Q213" s="84"/>
      <c r="R213" s="84"/>
      <c r="S213" s="84"/>
      <c r="T213" s="84"/>
      <c r="AA213" s="84"/>
      <c r="AB213" s="84"/>
    </row>
    <row r="214" spans="1:28">
      <c r="A214" s="17">
        <v>36675</v>
      </c>
      <c r="O214" s="84"/>
      <c r="P214" s="84"/>
      <c r="Q214" s="84"/>
      <c r="R214" s="84"/>
      <c r="S214" s="84"/>
      <c r="T214" s="84"/>
      <c r="AA214" s="84"/>
      <c r="AB214" s="84"/>
    </row>
    <row r="215" spans="1:28">
      <c r="A215" s="17">
        <v>36676</v>
      </c>
      <c r="O215" s="84"/>
      <c r="P215" s="84"/>
      <c r="Q215" s="84"/>
      <c r="R215" s="84"/>
      <c r="S215" s="84"/>
      <c r="T215" s="84"/>
      <c r="AA215" s="84"/>
      <c r="AB215" s="84"/>
    </row>
    <row r="216" spans="1:28">
      <c r="A216" s="17">
        <v>36677</v>
      </c>
      <c r="O216" s="84"/>
      <c r="P216" s="84"/>
      <c r="Q216" s="84"/>
      <c r="R216" s="84"/>
      <c r="S216" s="84"/>
      <c r="T216" s="84"/>
      <c r="AA216" s="84"/>
      <c r="AB216" s="84"/>
    </row>
    <row r="217" spans="1:28">
      <c r="A217" s="17">
        <v>36678</v>
      </c>
      <c r="O217" s="84"/>
      <c r="P217" s="84"/>
      <c r="Q217" s="84"/>
      <c r="R217" s="84"/>
      <c r="S217" s="84"/>
      <c r="T217" s="84"/>
      <c r="AA217" s="84"/>
      <c r="AB217" s="84"/>
    </row>
    <row r="218" spans="1:28">
      <c r="A218" s="17">
        <v>36679</v>
      </c>
      <c r="O218" s="84"/>
      <c r="P218" s="84"/>
      <c r="Q218" s="84"/>
      <c r="R218" s="84"/>
      <c r="S218" s="84"/>
      <c r="T218" s="84"/>
      <c r="AA218" s="84"/>
      <c r="AB218" s="84"/>
    </row>
    <row r="219" spans="1:28">
      <c r="A219" s="17">
        <v>36680</v>
      </c>
      <c r="O219" s="84"/>
      <c r="P219" s="84"/>
      <c r="Q219" s="84"/>
      <c r="R219" s="84"/>
      <c r="S219" s="84"/>
      <c r="T219" s="84"/>
      <c r="AA219" s="84"/>
      <c r="AB219" s="84"/>
    </row>
    <row r="220" spans="1:28">
      <c r="A220" s="17">
        <v>36681</v>
      </c>
      <c r="O220" s="84"/>
      <c r="P220" s="84"/>
      <c r="Q220" s="84"/>
      <c r="R220" s="84"/>
      <c r="S220" s="84"/>
      <c r="T220" s="84"/>
      <c r="AA220" s="84"/>
      <c r="AB220" s="84"/>
    </row>
    <row r="221" spans="1:28">
      <c r="A221" s="17">
        <v>36682</v>
      </c>
      <c r="O221" s="84"/>
      <c r="P221" s="84"/>
      <c r="Q221" s="84"/>
      <c r="R221" s="84"/>
      <c r="S221" s="84"/>
      <c r="T221" s="84"/>
      <c r="AA221" s="84"/>
      <c r="AB221" s="84"/>
    </row>
    <row r="222" spans="1:28">
      <c r="A222" s="17">
        <v>36683</v>
      </c>
      <c r="O222" s="84"/>
      <c r="P222" s="84"/>
      <c r="Q222" s="84"/>
      <c r="R222" s="84"/>
      <c r="S222" s="84"/>
      <c r="T222" s="84"/>
      <c r="AA222" s="84"/>
      <c r="AB222" s="84"/>
    </row>
    <row r="223" spans="1:28">
      <c r="A223" s="17">
        <v>36684</v>
      </c>
      <c r="O223" s="84"/>
      <c r="P223" s="84"/>
      <c r="Q223" s="84"/>
      <c r="R223" s="84"/>
      <c r="S223" s="84"/>
      <c r="T223" s="84"/>
      <c r="AA223" s="84"/>
      <c r="AB223" s="84"/>
    </row>
    <row r="224" spans="1:28">
      <c r="A224" s="17">
        <v>36685</v>
      </c>
      <c r="O224" s="84"/>
      <c r="P224" s="84"/>
      <c r="Q224" s="84"/>
      <c r="R224" s="84"/>
      <c r="S224" s="84"/>
      <c r="T224" s="84"/>
      <c r="AA224" s="84"/>
      <c r="AB224" s="84"/>
    </row>
    <row r="225" spans="1:28">
      <c r="A225" s="17">
        <v>36686</v>
      </c>
      <c r="O225" s="84"/>
      <c r="P225" s="84"/>
      <c r="Q225" s="84"/>
      <c r="R225" s="84"/>
      <c r="S225" s="84"/>
      <c r="T225" s="84"/>
      <c r="AA225" s="84"/>
      <c r="AB225" s="84"/>
    </row>
    <row r="226" spans="1:28">
      <c r="A226" s="17">
        <v>36687</v>
      </c>
      <c r="O226" s="84"/>
      <c r="P226" s="84"/>
      <c r="Q226" s="84"/>
      <c r="R226" s="84"/>
      <c r="S226" s="84"/>
      <c r="T226" s="84"/>
      <c r="AA226" s="84"/>
      <c r="AB226" s="84"/>
    </row>
    <row r="227" spans="1:28">
      <c r="A227" s="17">
        <v>36688</v>
      </c>
      <c r="O227" s="84"/>
      <c r="P227" s="84"/>
      <c r="Q227" s="84"/>
      <c r="R227" s="84"/>
      <c r="S227" s="84"/>
      <c r="T227" s="84"/>
      <c r="AA227" s="84"/>
      <c r="AB227" s="84"/>
    </row>
    <row r="228" spans="1:28">
      <c r="A228" s="17">
        <v>36689</v>
      </c>
      <c r="O228" s="84"/>
      <c r="P228" s="84"/>
      <c r="Q228" s="84"/>
      <c r="R228" s="84"/>
      <c r="S228" s="84"/>
      <c r="T228" s="84"/>
      <c r="AA228" s="84"/>
      <c r="AB228" s="84"/>
    </row>
    <row r="229" spans="1:28">
      <c r="A229" s="17">
        <v>36690</v>
      </c>
      <c r="O229" s="84"/>
      <c r="P229" s="84"/>
      <c r="Q229" s="84"/>
      <c r="R229" s="84"/>
      <c r="S229" s="84"/>
      <c r="T229" s="84"/>
      <c r="AA229" s="84"/>
      <c r="AB229" s="84"/>
    </row>
    <row r="230" spans="1:28">
      <c r="A230" s="17">
        <v>36691</v>
      </c>
      <c r="O230" s="84"/>
      <c r="P230" s="84"/>
      <c r="Q230" s="84"/>
      <c r="R230" s="84"/>
      <c r="S230" s="84"/>
      <c r="T230" s="84"/>
      <c r="AA230" s="84"/>
      <c r="AB230" s="84"/>
    </row>
    <row r="231" spans="1:28">
      <c r="A231" s="17">
        <v>36692</v>
      </c>
      <c r="O231" s="84"/>
      <c r="P231" s="84"/>
      <c r="Q231" s="84"/>
      <c r="R231" s="84"/>
      <c r="S231" s="84"/>
      <c r="T231" s="84"/>
      <c r="AA231" s="84"/>
      <c r="AB231" s="84"/>
    </row>
    <row r="232" spans="1:28">
      <c r="A232" s="17">
        <v>36693</v>
      </c>
      <c r="O232" s="84"/>
      <c r="P232" s="84"/>
      <c r="Q232" s="84"/>
      <c r="R232" s="84"/>
      <c r="S232" s="84"/>
      <c r="T232" s="84"/>
      <c r="AA232" s="84"/>
      <c r="AB232" s="84"/>
    </row>
    <row r="233" spans="1:28">
      <c r="A233" s="17">
        <v>36694</v>
      </c>
      <c r="O233" s="84"/>
      <c r="P233" s="84"/>
      <c r="Q233" s="84"/>
      <c r="R233" s="84"/>
      <c r="S233" s="84"/>
      <c r="T233" s="84"/>
      <c r="AA233" s="84"/>
      <c r="AB233" s="84"/>
    </row>
    <row r="234" spans="1:28">
      <c r="A234" s="17">
        <v>36695</v>
      </c>
      <c r="O234" s="84"/>
      <c r="P234" s="84"/>
      <c r="Q234" s="84"/>
      <c r="R234" s="84"/>
      <c r="S234" s="84"/>
      <c r="T234" s="84"/>
      <c r="AA234" s="84"/>
      <c r="AB234" s="84"/>
    </row>
    <row r="235" spans="1:28">
      <c r="A235" s="17">
        <v>36696</v>
      </c>
      <c r="O235" s="84"/>
      <c r="P235" s="84"/>
      <c r="Q235" s="84"/>
      <c r="R235" s="84"/>
      <c r="S235" s="84"/>
      <c r="T235" s="84"/>
      <c r="AA235" s="84"/>
      <c r="AB235" s="84"/>
    </row>
    <row r="236" spans="1:28">
      <c r="A236" s="17">
        <v>36697</v>
      </c>
      <c r="O236" s="84"/>
      <c r="P236" s="84"/>
      <c r="Q236" s="84"/>
      <c r="R236" s="84"/>
      <c r="S236" s="84"/>
      <c r="T236" s="84"/>
      <c r="AA236" s="84"/>
      <c r="AB236" s="84"/>
    </row>
    <row r="237" spans="1:28">
      <c r="A237" s="17">
        <v>36698</v>
      </c>
      <c r="O237" s="84"/>
      <c r="P237" s="84"/>
      <c r="Q237" s="84"/>
      <c r="R237" s="84"/>
      <c r="S237" s="84"/>
      <c r="T237" s="84"/>
      <c r="AA237" s="84"/>
      <c r="AB237" s="84"/>
    </row>
    <row r="238" spans="1:28">
      <c r="A238" s="17">
        <v>36699</v>
      </c>
      <c r="O238" s="84"/>
      <c r="P238" s="84"/>
      <c r="Q238" s="84"/>
      <c r="R238" s="84"/>
      <c r="S238" s="84"/>
      <c r="T238" s="84"/>
      <c r="AA238" s="84"/>
      <c r="AB238" s="84"/>
    </row>
    <row r="239" spans="1:28">
      <c r="A239" s="17">
        <v>36700</v>
      </c>
      <c r="O239" s="84"/>
      <c r="P239" s="84"/>
      <c r="Q239" s="84"/>
      <c r="R239" s="84"/>
      <c r="S239" s="84"/>
      <c r="T239" s="84"/>
      <c r="AA239" s="84"/>
      <c r="AB239" s="84"/>
    </row>
    <row r="240" spans="1:28">
      <c r="A240" s="17">
        <v>36701</v>
      </c>
      <c r="O240" s="84"/>
      <c r="P240" s="84"/>
      <c r="Q240" s="84"/>
      <c r="R240" s="84"/>
      <c r="S240" s="84"/>
      <c r="T240" s="84"/>
      <c r="AA240" s="84"/>
      <c r="AB240" s="84"/>
    </row>
    <row r="241" spans="1:28">
      <c r="A241" s="17">
        <v>36702</v>
      </c>
      <c r="O241" s="84"/>
      <c r="P241" s="84"/>
      <c r="Q241" s="84"/>
      <c r="R241" s="84"/>
      <c r="S241" s="84"/>
      <c r="T241" s="84"/>
      <c r="AA241" s="84"/>
      <c r="AB241" s="84"/>
    </row>
    <row r="242" spans="1:28">
      <c r="A242" s="17">
        <v>36703</v>
      </c>
      <c r="O242" s="84"/>
      <c r="P242" s="84"/>
      <c r="Q242" s="84"/>
      <c r="R242" s="84"/>
      <c r="S242" s="84"/>
      <c r="T242" s="84"/>
      <c r="AA242" s="84"/>
      <c r="AB242" s="84"/>
    </row>
    <row r="243" spans="1:28">
      <c r="A243" s="17">
        <v>36704</v>
      </c>
      <c r="O243" s="84"/>
      <c r="P243" s="84"/>
      <c r="Q243" s="84"/>
      <c r="R243" s="84"/>
      <c r="S243" s="84"/>
      <c r="T243" s="84"/>
      <c r="AA243" s="84"/>
      <c r="AB243" s="84"/>
    </row>
    <row r="244" spans="1:28">
      <c r="A244" s="17">
        <v>36705</v>
      </c>
      <c r="O244" s="84"/>
      <c r="P244" s="84"/>
      <c r="Q244" s="84"/>
      <c r="R244" s="84"/>
      <c r="S244" s="84"/>
      <c r="T244" s="84"/>
      <c r="AA244" s="84"/>
      <c r="AB244" s="84"/>
    </row>
    <row r="245" spans="1:28">
      <c r="A245" s="17">
        <v>36706</v>
      </c>
      <c r="O245" s="84"/>
      <c r="P245" s="84"/>
      <c r="Q245" s="84"/>
      <c r="R245" s="84"/>
      <c r="S245" s="84"/>
      <c r="T245" s="84"/>
      <c r="AA245" s="84"/>
      <c r="AB245" s="84"/>
    </row>
    <row r="246" spans="1:28">
      <c r="A246" s="17">
        <v>36707</v>
      </c>
      <c r="O246" s="84"/>
      <c r="P246" s="84"/>
      <c r="Q246" s="84"/>
      <c r="R246" s="84"/>
      <c r="S246" s="84"/>
      <c r="T246" s="84"/>
      <c r="AA246" s="84"/>
      <c r="AB246" s="84"/>
    </row>
    <row r="247" spans="1:28">
      <c r="A247" s="17">
        <v>36708</v>
      </c>
      <c r="O247" s="84"/>
      <c r="P247" s="84"/>
      <c r="Q247" s="84"/>
      <c r="R247" s="84"/>
      <c r="S247" s="84"/>
      <c r="T247" s="84"/>
      <c r="AA247" s="84"/>
      <c r="AB247" s="84"/>
    </row>
    <row r="248" spans="1:28">
      <c r="A248" s="17">
        <v>36709</v>
      </c>
      <c r="O248" s="84"/>
      <c r="P248" s="84"/>
      <c r="Q248" s="84"/>
      <c r="R248" s="84"/>
      <c r="S248" s="84"/>
      <c r="T248" s="84"/>
      <c r="AA248" s="84"/>
      <c r="AB248" s="84"/>
    </row>
    <row r="249" spans="1:28">
      <c r="A249" s="17">
        <v>36710</v>
      </c>
      <c r="O249" s="84"/>
      <c r="P249" s="84"/>
      <c r="Q249" s="84"/>
      <c r="R249" s="84"/>
      <c r="S249" s="84"/>
      <c r="T249" s="84"/>
      <c r="AA249" s="84"/>
      <c r="AB249" s="84"/>
    </row>
    <row r="250" spans="1:28">
      <c r="A250" s="17">
        <v>36711</v>
      </c>
      <c r="O250" s="84"/>
      <c r="P250" s="84"/>
      <c r="Q250" s="84"/>
      <c r="R250" s="84"/>
      <c r="S250" s="84"/>
      <c r="T250" s="84"/>
      <c r="AA250" s="84"/>
      <c r="AB250" s="84"/>
    </row>
    <row r="251" spans="1:28">
      <c r="A251" s="17">
        <v>36712</v>
      </c>
      <c r="O251" s="84"/>
      <c r="P251" s="84"/>
      <c r="Q251" s="84"/>
      <c r="R251" s="84"/>
      <c r="S251" s="84"/>
      <c r="T251" s="84"/>
      <c r="AA251" s="84"/>
      <c r="AB251" s="84"/>
    </row>
    <row r="252" spans="1:28">
      <c r="A252" s="17">
        <v>36713</v>
      </c>
      <c r="O252" s="84"/>
      <c r="P252" s="84"/>
      <c r="Q252" s="84"/>
      <c r="R252" s="84"/>
      <c r="S252" s="84"/>
      <c r="T252" s="84"/>
      <c r="AA252" s="84"/>
      <c r="AB252" s="84"/>
    </row>
    <row r="253" spans="1:28">
      <c r="A253" s="17">
        <v>36714</v>
      </c>
      <c r="O253" s="84"/>
      <c r="P253" s="84"/>
      <c r="Q253" s="84"/>
      <c r="R253" s="84"/>
      <c r="S253" s="84"/>
      <c r="T253" s="84"/>
      <c r="AA253" s="84"/>
      <c r="AB253" s="84"/>
    </row>
    <row r="254" spans="1:28">
      <c r="A254" s="17">
        <v>36715</v>
      </c>
      <c r="O254" s="84"/>
      <c r="P254" s="84"/>
      <c r="Q254" s="84"/>
      <c r="R254" s="84"/>
      <c r="S254" s="84"/>
      <c r="T254" s="84"/>
      <c r="AA254" s="84"/>
      <c r="AB254" s="84"/>
    </row>
    <row r="255" spans="1:28">
      <c r="A255" s="17">
        <v>36716</v>
      </c>
      <c r="O255" s="84"/>
      <c r="P255" s="84"/>
      <c r="Q255" s="84"/>
      <c r="R255" s="84"/>
      <c r="S255" s="84"/>
      <c r="T255" s="84"/>
      <c r="AA255" s="84"/>
      <c r="AB255" s="84"/>
    </row>
    <row r="256" spans="1:28">
      <c r="A256" s="17">
        <v>36717</v>
      </c>
      <c r="O256" s="84"/>
      <c r="P256" s="84"/>
      <c r="Q256" s="84"/>
      <c r="R256" s="84"/>
      <c r="S256" s="84"/>
      <c r="T256" s="84"/>
      <c r="AA256" s="84"/>
      <c r="AB256" s="84"/>
    </row>
    <row r="257" spans="1:28">
      <c r="A257" s="17">
        <v>36718</v>
      </c>
      <c r="O257" s="84"/>
      <c r="P257" s="84"/>
      <c r="Q257" s="84"/>
      <c r="R257" s="84"/>
      <c r="S257" s="84"/>
      <c r="T257" s="84"/>
      <c r="AA257" s="84"/>
      <c r="AB257" s="84"/>
    </row>
    <row r="258" spans="1:28">
      <c r="A258" s="17">
        <v>36719</v>
      </c>
      <c r="O258" s="84"/>
      <c r="P258" s="84"/>
      <c r="Q258" s="84"/>
      <c r="R258" s="84"/>
      <c r="S258" s="84"/>
      <c r="T258" s="84"/>
      <c r="AA258" s="84"/>
      <c r="AB258" s="84"/>
    </row>
    <row r="259" spans="1:28">
      <c r="A259" s="17">
        <v>36720</v>
      </c>
      <c r="O259" s="84"/>
      <c r="P259" s="84"/>
      <c r="Q259" s="84"/>
      <c r="R259" s="84"/>
      <c r="S259" s="84"/>
      <c r="T259" s="84"/>
      <c r="AA259" s="84"/>
      <c r="AB259" s="84"/>
    </row>
    <row r="260" spans="1:28">
      <c r="A260" s="17">
        <v>36721</v>
      </c>
      <c r="O260" s="84"/>
      <c r="P260" s="84"/>
      <c r="Q260" s="84"/>
      <c r="R260" s="84"/>
      <c r="S260" s="84"/>
      <c r="T260" s="84"/>
      <c r="AA260" s="84"/>
      <c r="AB260" s="84"/>
    </row>
    <row r="261" spans="1:28">
      <c r="A261" s="17">
        <v>36722</v>
      </c>
      <c r="O261" s="84"/>
      <c r="P261" s="84"/>
      <c r="Q261" s="84"/>
      <c r="R261" s="84"/>
      <c r="S261" s="84"/>
      <c r="T261" s="84"/>
      <c r="AA261" s="84"/>
      <c r="AB261" s="84"/>
    </row>
    <row r="262" spans="1:28">
      <c r="A262" s="17">
        <v>36723</v>
      </c>
      <c r="O262" s="84"/>
      <c r="P262" s="84"/>
      <c r="Q262" s="84"/>
      <c r="R262" s="84"/>
      <c r="S262" s="84"/>
      <c r="T262" s="84"/>
      <c r="AA262" s="84"/>
      <c r="AB262" s="84"/>
    </row>
    <row r="263" spans="1:28">
      <c r="A263" s="17">
        <v>36724</v>
      </c>
      <c r="O263" s="84"/>
      <c r="P263" s="84"/>
      <c r="Q263" s="84"/>
      <c r="R263" s="84"/>
      <c r="S263" s="84"/>
      <c r="T263" s="84"/>
      <c r="AA263" s="84"/>
      <c r="AB263" s="84"/>
    </row>
    <row r="264" spans="1:28">
      <c r="A264" s="17">
        <v>36725</v>
      </c>
      <c r="O264" s="84"/>
      <c r="P264" s="84"/>
      <c r="Q264" s="84"/>
      <c r="R264" s="84"/>
      <c r="S264" s="84"/>
      <c r="T264" s="84"/>
      <c r="AA264" s="84"/>
      <c r="AB264" s="84"/>
    </row>
    <row r="265" spans="1:28">
      <c r="A265" s="17">
        <v>36726</v>
      </c>
      <c r="O265" s="84"/>
      <c r="P265" s="84"/>
      <c r="Q265" s="84"/>
      <c r="R265" s="84"/>
      <c r="S265" s="84"/>
      <c r="T265" s="84"/>
      <c r="AA265" s="84"/>
      <c r="AB265" s="84"/>
    </row>
    <row r="266" spans="1:28">
      <c r="A266" s="17">
        <v>36727</v>
      </c>
      <c r="O266" s="84"/>
      <c r="P266" s="84"/>
      <c r="Q266" s="84"/>
      <c r="R266" s="84"/>
      <c r="S266" s="84"/>
      <c r="T266" s="84"/>
      <c r="AA266" s="84"/>
      <c r="AB266" s="84"/>
    </row>
    <row r="267" spans="1:28">
      <c r="A267" s="17">
        <v>36728</v>
      </c>
      <c r="O267" s="84"/>
      <c r="P267" s="84"/>
      <c r="Q267" s="84"/>
      <c r="R267" s="84"/>
      <c r="S267" s="84"/>
      <c r="T267" s="84"/>
      <c r="AA267" s="84"/>
      <c r="AB267" s="84"/>
    </row>
    <row r="268" spans="1:28">
      <c r="A268" s="17">
        <v>36729</v>
      </c>
      <c r="O268" s="84"/>
      <c r="P268" s="84"/>
      <c r="Q268" s="84"/>
      <c r="R268" s="84"/>
      <c r="S268" s="84"/>
      <c r="T268" s="84"/>
      <c r="AA268" s="84"/>
      <c r="AB268" s="84"/>
    </row>
    <row r="269" spans="1:28">
      <c r="A269" s="17">
        <v>36730</v>
      </c>
      <c r="O269" s="84"/>
      <c r="P269" s="84"/>
      <c r="Q269" s="84"/>
      <c r="R269" s="84"/>
      <c r="S269" s="84"/>
      <c r="T269" s="84"/>
      <c r="AA269" s="84"/>
      <c r="AB269" s="84"/>
    </row>
    <row r="270" spans="1:28">
      <c r="A270" s="17">
        <v>36731</v>
      </c>
      <c r="O270" s="84"/>
      <c r="P270" s="84"/>
      <c r="Q270" s="84"/>
      <c r="R270" s="84"/>
      <c r="S270" s="84"/>
      <c r="T270" s="84"/>
      <c r="AA270" s="84"/>
      <c r="AB270" s="84"/>
    </row>
    <row r="271" spans="1:28">
      <c r="A271" s="17">
        <v>36732</v>
      </c>
      <c r="O271" s="84"/>
      <c r="P271" s="84"/>
      <c r="Q271" s="84"/>
      <c r="R271" s="84"/>
      <c r="S271" s="84"/>
      <c r="T271" s="84"/>
      <c r="AA271" s="84"/>
      <c r="AB271" s="84"/>
    </row>
    <row r="272" spans="1:28">
      <c r="A272" s="17">
        <v>36733</v>
      </c>
      <c r="O272" s="84"/>
      <c r="P272" s="84"/>
      <c r="Q272" s="84"/>
      <c r="R272" s="84"/>
      <c r="S272" s="84"/>
      <c r="T272" s="84"/>
      <c r="AA272" s="84"/>
      <c r="AB272" s="84"/>
    </row>
    <row r="273" spans="1:28">
      <c r="A273" s="17">
        <v>36734</v>
      </c>
      <c r="O273" s="84"/>
      <c r="P273" s="84"/>
      <c r="Q273" s="84"/>
      <c r="R273" s="84"/>
      <c r="S273" s="84"/>
      <c r="T273" s="84"/>
      <c r="AA273" s="84"/>
      <c r="AB273" s="84"/>
    </row>
    <row r="274" spans="1:28">
      <c r="A274" s="17">
        <v>36735</v>
      </c>
      <c r="O274" s="84"/>
      <c r="P274" s="84"/>
      <c r="Q274" s="84"/>
      <c r="R274" s="84"/>
      <c r="S274" s="84"/>
      <c r="T274" s="84"/>
      <c r="AA274" s="84"/>
      <c r="AB274" s="84"/>
    </row>
    <row r="275" spans="1:28">
      <c r="A275" s="17">
        <v>36736</v>
      </c>
      <c r="O275" s="84"/>
      <c r="P275" s="84"/>
      <c r="Q275" s="84"/>
      <c r="R275" s="84"/>
      <c r="S275" s="84"/>
      <c r="T275" s="84"/>
      <c r="AA275" s="84"/>
      <c r="AB275" s="84"/>
    </row>
    <row r="276" spans="1:28">
      <c r="A276" s="17">
        <v>36737</v>
      </c>
      <c r="O276" s="84"/>
      <c r="P276" s="84"/>
      <c r="Q276" s="84"/>
      <c r="R276" s="84"/>
      <c r="S276" s="84"/>
      <c r="T276" s="84"/>
      <c r="AA276" s="84"/>
      <c r="AB276" s="84"/>
    </row>
    <row r="277" spans="1:28">
      <c r="A277" s="17">
        <v>36738</v>
      </c>
      <c r="O277" s="84"/>
      <c r="P277" s="84"/>
      <c r="Q277" s="84"/>
      <c r="R277" s="84"/>
      <c r="S277" s="84"/>
      <c r="T277" s="84"/>
      <c r="AA277" s="84"/>
      <c r="AB277" s="84"/>
    </row>
    <row r="278" spans="1:28">
      <c r="A278" s="17">
        <v>36739</v>
      </c>
      <c r="O278" s="84"/>
      <c r="P278" s="84"/>
      <c r="Q278" s="84"/>
      <c r="R278" s="84"/>
      <c r="S278" s="84"/>
      <c r="T278" s="84"/>
      <c r="AA278" s="84"/>
      <c r="AB278" s="84"/>
    </row>
    <row r="279" spans="1:28">
      <c r="A279" s="17">
        <v>36740</v>
      </c>
      <c r="O279" s="84"/>
      <c r="P279" s="84"/>
      <c r="Q279" s="84"/>
      <c r="R279" s="84"/>
      <c r="S279" s="84"/>
      <c r="T279" s="84"/>
      <c r="AA279" s="84"/>
      <c r="AB279" s="84"/>
    </row>
    <row r="280" spans="1:28">
      <c r="A280" s="17">
        <v>36741</v>
      </c>
      <c r="O280" s="84"/>
      <c r="P280" s="84"/>
      <c r="Q280" s="84"/>
      <c r="R280" s="84"/>
      <c r="S280" s="84"/>
      <c r="T280" s="84"/>
      <c r="AA280" s="84"/>
      <c r="AB280" s="84"/>
    </row>
    <row r="281" spans="1:28">
      <c r="A281" s="17">
        <v>36742</v>
      </c>
      <c r="O281" s="84"/>
      <c r="P281" s="84"/>
      <c r="Q281" s="84"/>
      <c r="R281" s="84"/>
      <c r="S281" s="84"/>
      <c r="T281" s="84"/>
      <c r="AA281" s="84"/>
      <c r="AB281" s="84"/>
    </row>
    <row r="282" spans="1:28">
      <c r="A282" s="17">
        <v>36743</v>
      </c>
      <c r="O282" s="84"/>
      <c r="P282" s="84"/>
      <c r="Q282" s="84"/>
      <c r="R282" s="84"/>
      <c r="S282" s="84"/>
      <c r="T282" s="84"/>
      <c r="AA282" s="84"/>
      <c r="AB282" s="84"/>
    </row>
    <row r="283" spans="1:28">
      <c r="A283" s="17">
        <v>36744</v>
      </c>
      <c r="O283" s="84"/>
      <c r="P283" s="84"/>
      <c r="Q283" s="84"/>
      <c r="R283" s="84"/>
      <c r="S283" s="84"/>
      <c r="T283" s="84"/>
      <c r="AA283" s="84"/>
      <c r="AB283" s="84"/>
    </row>
    <row r="284" spans="1:28">
      <c r="A284" s="17">
        <v>36745</v>
      </c>
      <c r="O284" s="84"/>
      <c r="P284" s="84"/>
      <c r="Q284" s="84"/>
      <c r="R284" s="84"/>
      <c r="S284" s="84"/>
      <c r="T284" s="84"/>
      <c r="AA284" s="84"/>
      <c r="AB284" s="84"/>
    </row>
    <row r="285" spans="1:28">
      <c r="A285" s="17">
        <v>36746</v>
      </c>
      <c r="O285" s="84"/>
      <c r="P285" s="84"/>
      <c r="Q285" s="84"/>
      <c r="R285" s="84"/>
      <c r="S285" s="84"/>
      <c r="T285" s="84"/>
      <c r="AA285" s="84"/>
      <c r="AB285" s="84"/>
    </row>
    <row r="286" spans="1:28">
      <c r="A286" s="17">
        <v>36747</v>
      </c>
      <c r="O286" s="84"/>
      <c r="P286" s="84"/>
      <c r="Q286" s="84"/>
      <c r="R286" s="84"/>
      <c r="S286" s="84"/>
      <c r="T286" s="84"/>
      <c r="AA286" s="84"/>
      <c r="AB286" s="84"/>
    </row>
    <row r="287" spans="1:28">
      <c r="A287" s="17">
        <v>36748</v>
      </c>
      <c r="O287" s="84"/>
      <c r="P287" s="84"/>
      <c r="Q287" s="84"/>
      <c r="R287" s="84"/>
      <c r="S287" s="84"/>
      <c r="T287" s="84"/>
      <c r="AA287" s="84"/>
      <c r="AB287" s="84"/>
    </row>
    <row r="288" spans="1:28">
      <c r="A288" s="17">
        <v>36749</v>
      </c>
      <c r="O288" s="84"/>
      <c r="P288" s="84"/>
      <c r="Q288" s="84"/>
      <c r="R288" s="84"/>
      <c r="S288" s="84"/>
      <c r="T288" s="84"/>
      <c r="AA288" s="84"/>
      <c r="AB288" s="84"/>
    </row>
    <row r="289" spans="1:28">
      <c r="A289" s="17">
        <v>36750</v>
      </c>
      <c r="O289" s="84"/>
      <c r="P289" s="84"/>
      <c r="Q289" s="84"/>
      <c r="R289" s="84"/>
      <c r="S289" s="84"/>
      <c r="T289" s="84"/>
      <c r="AA289" s="84"/>
      <c r="AB289" s="84"/>
    </row>
    <row r="290" spans="1:28">
      <c r="A290" s="17">
        <v>36751</v>
      </c>
      <c r="O290" s="84"/>
      <c r="P290" s="84"/>
      <c r="Q290" s="84"/>
      <c r="R290" s="84"/>
      <c r="S290" s="84"/>
      <c r="T290" s="84"/>
      <c r="AA290" s="84"/>
      <c r="AB290" s="84"/>
    </row>
    <row r="291" spans="1:28">
      <c r="A291" s="17">
        <v>36752</v>
      </c>
      <c r="O291" s="84"/>
      <c r="P291" s="84"/>
      <c r="Q291" s="84"/>
      <c r="R291" s="84"/>
      <c r="S291" s="84"/>
      <c r="T291" s="84"/>
      <c r="AA291" s="84"/>
      <c r="AB291" s="84"/>
    </row>
    <row r="292" spans="1:28">
      <c r="A292" s="17">
        <v>36753</v>
      </c>
      <c r="O292" s="84"/>
      <c r="P292" s="84"/>
      <c r="Q292" s="84"/>
      <c r="R292" s="84"/>
      <c r="S292" s="84"/>
      <c r="T292" s="84"/>
      <c r="AA292" s="84"/>
      <c r="AB292" s="84"/>
    </row>
    <row r="293" spans="1:28">
      <c r="A293" s="17">
        <v>36754</v>
      </c>
      <c r="O293" s="84"/>
      <c r="P293" s="84"/>
      <c r="Q293" s="84"/>
      <c r="R293" s="84"/>
      <c r="S293" s="84"/>
      <c r="T293" s="84"/>
      <c r="AA293" s="84"/>
      <c r="AB293" s="84"/>
    </row>
    <row r="294" spans="1:28">
      <c r="A294" s="17">
        <v>36755</v>
      </c>
      <c r="O294" s="84"/>
      <c r="P294" s="84"/>
      <c r="Q294" s="84"/>
      <c r="R294" s="84"/>
      <c r="S294" s="84"/>
      <c r="T294" s="84"/>
      <c r="AA294" s="84"/>
      <c r="AB294" s="84"/>
    </row>
    <row r="295" spans="1:28">
      <c r="A295" s="17">
        <v>36756</v>
      </c>
      <c r="O295" s="84"/>
      <c r="P295" s="84"/>
      <c r="Q295" s="84"/>
      <c r="R295" s="84"/>
      <c r="S295" s="84"/>
      <c r="T295" s="84"/>
      <c r="AA295" s="84"/>
      <c r="AB295" s="84"/>
    </row>
    <row r="296" spans="1:28">
      <c r="A296" s="17">
        <v>36757</v>
      </c>
      <c r="O296" s="84"/>
      <c r="P296" s="84"/>
      <c r="Q296" s="84"/>
      <c r="R296" s="84"/>
      <c r="S296" s="84"/>
      <c r="T296" s="84"/>
      <c r="AA296" s="84"/>
      <c r="AB296" s="84"/>
    </row>
    <row r="297" spans="1:28">
      <c r="A297" s="17">
        <v>36758</v>
      </c>
      <c r="O297" s="84"/>
      <c r="P297" s="84"/>
      <c r="Q297" s="84"/>
      <c r="R297" s="84"/>
      <c r="S297" s="84"/>
      <c r="T297" s="84"/>
      <c r="AA297" s="84"/>
      <c r="AB297" s="84"/>
    </row>
    <row r="298" spans="1:28">
      <c r="A298" s="17">
        <v>36759</v>
      </c>
      <c r="O298" s="84"/>
      <c r="P298" s="84"/>
      <c r="Q298" s="84"/>
      <c r="R298" s="84"/>
      <c r="S298" s="84"/>
      <c r="T298" s="84"/>
      <c r="AA298" s="84"/>
      <c r="AB298" s="84"/>
    </row>
    <row r="299" spans="1:28">
      <c r="A299" s="17">
        <v>36760</v>
      </c>
      <c r="O299" s="84"/>
      <c r="P299" s="84"/>
      <c r="Q299" s="84"/>
      <c r="R299" s="84"/>
      <c r="S299" s="84"/>
      <c r="T299" s="84"/>
      <c r="AA299" s="84"/>
      <c r="AB299" s="84"/>
    </row>
    <row r="300" spans="1:28">
      <c r="A300" s="17">
        <v>36761</v>
      </c>
      <c r="O300" s="84"/>
      <c r="P300" s="84"/>
      <c r="Q300" s="84"/>
      <c r="R300" s="84"/>
      <c r="S300" s="84"/>
      <c r="T300" s="84"/>
      <c r="AA300" s="84"/>
      <c r="AB300" s="84"/>
    </row>
    <row r="301" spans="1:28">
      <c r="A301" s="17">
        <v>36762</v>
      </c>
      <c r="O301" s="84"/>
      <c r="P301" s="84"/>
      <c r="Q301" s="84"/>
      <c r="R301" s="84"/>
      <c r="S301" s="84"/>
      <c r="T301" s="84"/>
      <c r="AA301" s="84"/>
      <c r="AB301" s="84"/>
    </row>
    <row r="302" spans="1:28">
      <c r="A302" s="17">
        <v>36763</v>
      </c>
      <c r="O302" s="84"/>
      <c r="P302" s="84"/>
      <c r="Q302" s="84"/>
      <c r="R302" s="84"/>
      <c r="S302" s="84"/>
      <c r="T302" s="84"/>
      <c r="AA302" s="84"/>
      <c r="AB302" s="84"/>
    </row>
    <row r="303" spans="1:28">
      <c r="A303" s="17">
        <v>36764</v>
      </c>
      <c r="O303" s="84"/>
      <c r="P303" s="84"/>
      <c r="Q303" s="84"/>
      <c r="R303" s="84"/>
      <c r="S303" s="84"/>
      <c r="T303" s="84"/>
      <c r="AA303" s="84"/>
      <c r="AB303" s="84"/>
    </row>
    <row r="304" spans="1:28">
      <c r="A304" s="17">
        <v>36765</v>
      </c>
      <c r="O304" s="84"/>
      <c r="P304" s="84"/>
      <c r="Q304" s="84"/>
      <c r="R304" s="84"/>
      <c r="S304" s="84"/>
      <c r="T304" s="84"/>
      <c r="AA304" s="84"/>
      <c r="AB304" s="84"/>
    </row>
    <row r="305" spans="1:28">
      <c r="A305" s="17">
        <v>36766</v>
      </c>
      <c r="O305" s="84"/>
      <c r="P305" s="84"/>
      <c r="Q305" s="84"/>
      <c r="R305" s="84"/>
      <c r="S305" s="84"/>
      <c r="T305" s="84"/>
      <c r="AA305" s="84"/>
      <c r="AB305" s="84"/>
    </row>
    <row r="306" spans="1:28">
      <c r="A306" s="17">
        <v>36767</v>
      </c>
      <c r="O306" s="84"/>
      <c r="P306" s="84"/>
      <c r="Q306" s="84"/>
      <c r="R306" s="84"/>
      <c r="S306" s="84"/>
      <c r="T306" s="84"/>
      <c r="AA306" s="84"/>
      <c r="AB306" s="84"/>
    </row>
    <row r="307" spans="1:28">
      <c r="A307" s="17">
        <v>36768</v>
      </c>
      <c r="O307" s="84"/>
      <c r="P307" s="84"/>
      <c r="Q307" s="84"/>
      <c r="R307" s="84"/>
      <c r="S307" s="84"/>
      <c r="T307" s="84"/>
      <c r="AA307" s="84"/>
      <c r="AB307" s="84"/>
    </row>
    <row r="308" spans="1:28">
      <c r="A308" s="17">
        <v>36769</v>
      </c>
      <c r="O308" s="84"/>
      <c r="P308" s="84"/>
      <c r="Q308" s="84"/>
      <c r="R308" s="84"/>
      <c r="S308" s="84"/>
      <c r="T308" s="84"/>
      <c r="AA308" s="84"/>
      <c r="AB308" s="84"/>
    </row>
    <row r="309" spans="1:28">
      <c r="A309" s="17">
        <v>36770</v>
      </c>
      <c r="O309" s="84"/>
      <c r="P309" s="84"/>
      <c r="Q309" s="84"/>
      <c r="R309" s="84"/>
      <c r="S309" s="84"/>
      <c r="T309" s="84"/>
      <c r="AA309" s="84"/>
      <c r="AB309" s="84"/>
    </row>
    <row r="310" spans="1:28">
      <c r="A310" s="17">
        <v>36771</v>
      </c>
      <c r="O310" s="84"/>
      <c r="P310" s="84"/>
      <c r="Q310" s="84"/>
      <c r="R310" s="84"/>
      <c r="S310" s="84"/>
      <c r="T310" s="84"/>
      <c r="AA310" s="84"/>
      <c r="AB310" s="84"/>
    </row>
    <row r="311" spans="1:28">
      <c r="A311" s="17">
        <v>36772</v>
      </c>
      <c r="O311" s="84"/>
      <c r="P311" s="84"/>
      <c r="Q311" s="84"/>
      <c r="R311" s="84"/>
      <c r="S311" s="84"/>
      <c r="T311" s="84"/>
      <c r="AA311" s="84"/>
      <c r="AB311" s="84"/>
    </row>
    <row r="312" spans="1:28">
      <c r="A312" s="17">
        <v>36773</v>
      </c>
      <c r="O312" s="84"/>
      <c r="P312" s="84"/>
      <c r="Q312" s="84"/>
      <c r="R312" s="84"/>
      <c r="S312" s="84"/>
      <c r="T312" s="84"/>
      <c r="AA312" s="84"/>
      <c r="AB312" s="84"/>
    </row>
    <row r="313" spans="1:28">
      <c r="A313" s="17">
        <v>36774</v>
      </c>
      <c r="O313" s="84"/>
      <c r="P313" s="84"/>
      <c r="Q313" s="84"/>
      <c r="R313" s="84"/>
      <c r="S313" s="84"/>
      <c r="T313" s="84"/>
      <c r="AA313" s="84"/>
      <c r="AB313" s="84"/>
    </row>
    <row r="314" spans="1:28">
      <c r="A314" s="17">
        <v>36775</v>
      </c>
      <c r="O314" s="84"/>
      <c r="P314" s="84"/>
      <c r="Q314" s="84"/>
      <c r="R314" s="84"/>
      <c r="S314" s="84"/>
      <c r="T314" s="84"/>
      <c r="AA314" s="84"/>
      <c r="AB314" s="84"/>
    </row>
    <row r="315" spans="1:28">
      <c r="A315" s="17">
        <v>36776</v>
      </c>
      <c r="O315" s="84"/>
      <c r="P315" s="84"/>
      <c r="Q315" s="84"/>
      <c r="R315" s="84"/>
      <c r="S315" s="84"/>
      <c r="T315" s="84"/>
      <c r="AA315" s="84"/>
      <c r="AB315" s="84"/>
    </row>
    <row r="316" spans="1:28">
      <c r="A316" s="17">
        <v>36777</v>
      </c>
      <c r="O316" s="84"/>
      <c r="P316" s="84"/>
      <c r="Q316" s="84"/>
      <c r="R316" s="84"/>
      <c r="S316" s="84"/>
      <c r="T316" s="84"/>
      <c r="AA316" s="84"/>
      <c r="AB316" s="84"/>
    </row>
    <row r="317" spans="1:28">
      <c r="A317" s="17">
        <v>36778</v>
      </c>
      <c r="O317" s="84"/>
      <c r="P317" s="84"/>
      <c r="Q317" s="84"/>
      <c r="R317" s="84"/>
      <c r="S317" s="84"/>
      <c r="T317" s="84"/>
      <c r="AA317" s="84"/>
      <c r="AB317" s="84"/>
    </row>
    <row r="318" spans="1:28">
      <c r="A318" s="17">
        <v>36779</v>
      </c>
      <c r="O318" s="84"/>
      <c r="P318" s="84"/>
      <c r="Q318" s="84"/>
      <c r="R318" s="84"/>
      <c r="S318" s="84"/>
      <c r="T318" s="84"/>
      <c r="AA318" s="84"/>
      <c r="AB318" s="84"/>
    </row>
    <row r="319" spans="1:28">
      <c r="A319" s="17">
        <v>36780</v>
      </c>
      <c r="O319" s="84"/>
      <c r="P319" s="84"/>
      <c r="Q319" s="84"/>
      <c r="R319" s="84"/>
      <c r="S319" s="84"/>
      <c r="T319" s="84"/>
      <c r="AA319" s="84"/>
      <c r="AB319" s="84"/>
    </row>
    <row r="320" spans="1:28">
      <c r="A320" s="17">
        <v>36781</v>
      </c>
      <c r="O320" s="84"/>
      <c r="P320" s="84"/>
      <c r="Q320" s="84"/>
      <c r="R320" s="84"/>
      <c r="S320" s="84"/>
      <c r="T320" s="84"/>
      <c r="AA320" s="84"/>
      <c r="AB320" s="84"/>
    </row>
    <row r="321" spans="1:28">
      <c r="A321" s="17">
        <v>36782</v>
      </c>
      <c r="O321" s="84"/>
      <c r="P321" s="84"/>
      <c r="Q321" s="84"/>
      <c r="R321" s="84"/>
      <c r="S321" s="84"/>
      <c r="T321" s="84"/>
      <c r="AA321" s="84"/>
      <c r="AB321" s="84"/>
    </row>
    <row r="322" spans="1:28">
      <c r="A322" s="17">
        <v>36783</v>
      </c>
      <c r="O322" s="84"/>
      <c r="P322" s="84"/>
      <c r="Q322" s="84"/>
      <c r="R322" s="84"/>
      <c r="S322" s="84"/>
      <c r="T322" s="84"/>
      <c r="AA322" s="84"/>
      <c r="AB322" s="84"/>
    </row>
    <row r="323" spans="1:28">
      <c r="A323" s="17">
        <v>36784</v>
      </c>
      <c r="O323" s="84"/>
      <c r="P323" s="84"/>
      <c r="Q323" s="84"/>
      <c r="R323" s="84"/>
      <c r="S323" s="84"/>
      <c r="T323" s="84"/>
      <c r="AA323" s="84"/>
      <c r="AB323" s="84"/>
    </row>
    <row r="324" spans="1:28">
      <c r="A324" s="17">
        <v>36785</v>
      </c>
      <c r="O324" s="84"/>
      <c r="P324" s="84"/>
      <c r="Q324" s="84"/>
      <c r="R324" s="84"/>
      <c r="S324" s="84"/>
      <c r="T324" s="84"/>
      <c r="AA324" s="84"/>
      <c r="AB324" s="84"/>
    </row>
    <row r="325" spans="1:28">
      <c r="A325" s="17">
        <v>36786</v>
      </c>
      <c r="O325" s="84"/>
      <c r="P325" s="84"/>
      <c r="Q325" s="84"/>
      <c r="R325" s="84"/>
      <c r="S325" s="84"/>
      <c r="T325" s="84"/>
      <c r="AA325" s="84"/>
      <c r="AB325" s="84"/>
    </row>
    <row r="326" spans="1:28">
      <c r="A326" s="17">
        <v>36787</v>
      </c>
      <c r="O326" s="84"/>
      <c r="P326" s="84"/>
      <c r="Q326" s="84"/>
      <c r="R326" s="84"/>
      <c r="S326" s="84"/>
      <c r="T326" s="84"/>
      <c r="AA326" s="84"/>
      <c r="AB326" s="84"/>
    </row>
    <row r="327" spans="1:28">
      <c r="A327" s="17">
        <v>36788</v>
      </c>
      <c r="O327" s="84"/>
      <c r="P327" s="84"/>
      <c r="Q327" s="84"/>
      <c r="R327" s="84"/>
      <c r="S327" s="84"/>
      <c r="T327" s="84"/>
      <c r="AA327" s="84"/>
      <c r="AB327" s="84"/>
    </row>
    <row r="328" spans="1:28">
      <c r="A328" s="17">
        <v>36789</v>
      </c>
      <c r="O328" s="84"/>
      <c r="P328" s="84"/>
      <c r="Q328" s="84"/>
      <c r="R328" s="84"/>
      <c r="S328" s="84"/>
      <c r="T328" s="84"/>
      <c r="AA328" s="84"/>
      <c r="AB328" s="84"/>
    </row>
    <row r="329" spans="1:28">
      <c r="A329" s="17">
        <v>36790</v>
      </c>
      <c r="O329" s="84"/>
      <c r="P329" s="84"/>
      <c r="Q329" s="84"/>
      <c r="R329" s="84"/>
      <c r="S329" s="84"/>
      <c r="T329" s="84"/>
      <c r="AA329" s="84"/>
      <c r="AB329" s="84"/>
    </row>
    <row r="330" spans="1:28">
      <c r="A330" s="17">
        <v>36791</v>
      </c>
      <c r="O330" s="84"/>
      <c r="P330" s="84"/>
      <c r="Q330" s="84"/>
      <c r="R330" s="84"/>
      <c r="S330" s="84"/>
      <c r="T330" s="84"/>
      <c r="AA330" s="84"/>
      <c r="AB330" s="84"/>
    </row>
    <row r="331" spans="1:28">
      <c r="A331" s="17">
        <v>36792</v>
      </c>
      <c r="O331" s="84"/>
      <c r="P331" s="84"/>
      <c r="Q331" s="84"/>
      <c r="R331" s="84"/>
      <c r="S331" s="84"/>
      <c r="T331" s="84"/>
      <c r="AA331" s="84"/>
      <c r="AB331" s="84"/>
    </row>
    <row r="332" spans="1:28">
      <c r="A332" s="17">
        <v>36793</v>
      </c>
      <c r="O332" s="84"/>
      <c r="P332" s="84"/>
      <c r="Q332" s="84"/>
      <c r="R332" s="84"/>
      <c r="S332" s="84"/>
      <c r="T332" s="84"/>
      <c r="AA332" s="84"/>
      <c r="AB332" s="84"/>
    </row>
    <row r="333" spans="1:28">
      <c r="A333" s="17">
        <v>36794</v>
      </c>
      <c r="O333" s="84"/>
      <c r="P333" s="84"/>
      <c r="Q333" s="84"/>
      <c r="R333" s="84"/>
      <c r="S333" s="84"/>
      <c r="T333" s="84"/>
      <c r="AA333" s="84"/>
      <c r="AB333" s="84"/>
    </row>
    <row r="334" spans="1:28">
      <c r="A334" s="17">
        <v>36795</v>
      </c>
      <c r="O334" s="84"/>
      <c r="P334" s="84"/>
      <c r="Q334" s="84"/>
      <c r="R334" s="84"/>
      <c r="S334" s="84"/>
      <c r="T334" s="84"/>
      <c r="AA334" s="84"/>
      <c r="AB334" s="84"/>
    </row>
    <row r="335" spans="1:28">
      <c r="A335" s="17">
        <v>36796</v>
      </c>
      <c r="O335" s="84"/>
      <c r="P335" s="84"/>
      <c r="Q335" s="84"/>
      <c r="R335" s="84"/>
      <c r="S335" s="84"/>
      <c r="T335" s="84"/>
      <c r="AA335" s="84"/>
      <c r="AB335" s="84"/>
    </row>
    <row r="336" spans="1:28">
      <c r="A336" s="17">
        <v>36797</v>
      </c>
      <c r="O336" s="84"/>
      <c r="P336" s="84"/>
      <c r="Q336" s="84"/>
      <c r="R336" s="84"/>
      <c r="S336" s="84"/>
      <c r="T336" s="84"/>
      <c r="AA336" s="84"/>
      <c r="AB336" s="84"/>
    </row>
    <row r="337" spans="1:28">
      <c r="A337" s="17">
        <v>36798</v>
      </c>
      <c r="O337" s="84"/>
      <c r="P337" s="84"/>
      <c r="Q337" s="84"/>
      <c r="R337" s="84"/>
      <c r="S337" s="84"/>
      <c r="T337" s="84"/>
      <c r="AA337" s="84"/>
      <c r="AB337" s="84"/>
    </row>
    <row r="338" spans="1:28">
      <c r="A338" s="17">
        <v>36799</v>
      </c>
      <c r="O338" s="84"/>
      <c r="P338" s="84"/>
      <c r="Q338" s="84"/>
      <c r="R338" s="84"/>
      <c r="S338" s="84"/>
      <c r="T338" s="84"/>
      <c r="AA338" s="84"/>
      <c r="AB338" s="84"/>
    </row>
    <row r="339" spans="1:28">
      <c r="A339" s="17">
        <v>36800</v>
      </c>
      <c r="O339" s="84"/>
      <c r="P339" s="84"/>
      <c r="Q339" s="84"/>
      <c r="R339" s="84"/>
      <c r="S339" s="84"/>
      <c r="T339" s="84"/>
      <c r="AA339" s="84"/>
      <c r="AB339" s="84"/>
    </row>
    <row r="340" spans="1:28">
      <c r="A340" s="17">
        <v>36801</v>
      </c>
      <c r="O340" s="84"/>
      <c r="P340" s="84"/>
      <c r="Q340" s="84"/>
      <c r="R340" s="84"/>
      <c r="S340" s="84"/>
      <c r="T340" s="84"/>
      <c r="AA340" s="84"/>
      <c r="AB340" s="84"/>
    </row>
    <row r="341" spans="1:28">
      <c r="A341" s="17">
        <v>36802</v>
      </c>
      <c r="O341" s="84"/>
      <c r="P341" s="84"/>
      <c r="Q341" s="84"/>
      <c r="R341" s="84"/>
      <c r="S341" s="84"/>
      <c r="T341" s="84"/>
      <c r="AA341" s="84"/>
      <c r="AB341" s="84"/>
    </row>
    <row r="342" spans="1:28">
      <c r="A342" s="17">
        <v>36803</v>
      </c>
      <c r="O342" s="84"/>
      <c r="P342" s="84"/>
      <c r="Q342" s="84"/>
      <c r="R342" s="84"/>
      <c r="S342" s="84"/>
      <c r="T342" s="84"/>
      <c r="AA342" s="84"/>
      <c r="AB342" s="84"/>
    </row>
    <row r="343" spans="1:28">
      <c r="A343" s="17">
        <v>36804</v>
      </c>
      <c r="O343" s="84"/>
      <c r="P343" s="84"/>
      <c r="Q343" s="84"/>
      <c r="R343" s="84"/>
      <c r="S343" s="84"/>
      <c r="T343" s="84"/>
      <c r="AA343" s="84"/>
      <c r="AB343" s="84"/>
    </row>
    <row r="344" spans="1:28">
      <c r="A344" s="17">
        <v>36805</v>
      </c>
      <c r="O344" s="84"/>
      <c r="P344" s="84"/>
      <c r="Q344" s="84"/>
      <c r="R344" s="84"/>
      <c r="S344" s="84"/>
      <c r="T344" s="84"/>
      <c r="AA344" s="84"/>
      <c r="AB344" s="84"/>
    </row>
    <row r="345" spans="1:28">
      <c r="A345" s="17">
        <v>36806</v>
      </c>
      <c r="O345" s="84"/>
      <c r="P345" s="84"/>
      <c r="Q345" s="84"/>
      <c r="R345" s="84"/>
      <c r="S345" s="84"/>
      <c r="T345" s="84"/>
      <c r="AA345" s="84"/>
      <c r="AB345" s="84"/>
    </row>
    <row r="346" spans="1:28">
      <c r="A346" s="17">
        <v>36807</v>
      </c>
      <c r="O346" s="84"/>
      <c r="P346" s="84"/>
      <c r="Q346" s="84"/>
      <c r="R346" s="84"/>
      <c r="S346" s="84"/>
      <c r="T346" s="84"/>
      <c r="AA346" s="84"/>
      <c r="AB346" s="84"/>
    </row>
    <row r="347" spans="1:28">
      <c r="A347" s="17">
        <v>36808</v>
      </c>
      <c r="O347" s="84"/>
      <c r="P347" s="84"/>
      <c r="Q347" s="84"/>
      <c r="R347" s="84"/>
      <c r="S347" s="84"/>
      <c r="T347" s="84"/>
      <c r="AA347" s="84"/>
      <c r="AB347" s="84"/>
    </row>
    <row r="348" spans="1:28">
      <c r="A348" s="17">
        <v>36809</v>
      </c>
      <c r="O348" s="84"/>
      <c r="P348" s="84"/>
      <c r="Q348" s="84"/>
      <c r="R348" s="84"/>
      <c r="S348" s="84"/>
      <c r="T348" s="84"/>
      <c r="AA348" s="84"/>
      <c r="AB348" s="84"/>
    </row>
    <row r="349" spans="1:28">
      <c r="A349" s="17">
        <v>36810</v>
      </c>
      <c r="O349" s="84"/>
      <c r="P349" s="84"/>
      <c r="Q349" s="84"/>
      <c r="R349" s="84"/>
      <c r="S349" s="84"/>
      <c r="T349" s="84"/>
      <c r="AA349" s="84"/>
      <c r="AB349" s="84"/>
    </row>
    <row r="350" spans="1:28">
      <c r="A350" s="17">
        <v>36811</v>
      </c>
      <c r="O350" s="84"/>
      <c r="P350" s="84"/>
      <c r="Q350" s="84"/>
      <c r="R350" s="84"/>
      <c r="S350" s="84"/>
      <c r="T350" s="84"/>
      <c r="AA350" s="84"/>
      <c r="AB350" s="84"/>
    </row>
    <row r="351" spans="1:28">
      <c r="A351" s="17">
        <v>36812</v>
      </c>
      <c r="O351" s="84"/>
      <c r="P351" s="84"/>
      <c r="Q351" s="84"/>
      <c r="R351" s="84"/>
      <c r="S351" s="84"/>
      <c r="T351" s="84"/>
      <c r="AA351" s="84"/>
      <c r="AB351" s="84"/>
    </row>
    <row r="352" spans="1:28">
      <c r="A352" s="17">
        <v>36813</v>
      </c>
      <c r="O352" s="84"/>
      <c r="P352" s="84"/>
      <c r="Q352" s="84"/>
      <c r="R352" s="84"/>
      <c r="S352" s="84"/>
      <c r="T352" s="84"/>
      <c r="AA352" s="84"/>
      <c r="AB352" s="84"/>
    </row>
    <row r="353" spans="1:28">
      <c r="A353" s="17">
        <v>36814</v>
      </c>
      <c r="O353" s="84"/>
      <c r="P353" s="84"/>
      <c r="Q353" s="84"/>
      <c r="R353" s="84"/>
      <c r="S353" s="84"/>
      <c r="T353" s="84"/>
      <c r="AA353" s="84"/>
      <c r="AB353" s="84"/>
    </row>
    <row r="354" spans="1:28">
      <c r="A354" s="17">
        <v>36815</v>
      </c>
      <c r="O354" s="84"/>
      <c r="P354" s="84"/>
      <c r="Q354" s="84"/>
      <c r="R354" s="84"/>
      <c r="S354" s="84"/>
      <c r="T354" s="84"/>
      <c r="AA354" s="84"/>
      <c r="AB354" s="84"/>
    </row>
    <row r="355" spans="1:28">
      <c r="A355" s="17">
        <v>36816</v>
      </c>
      <c r="O355" s="84"/>
      <c r="P355" s="84"/>
      <c r="Q355" s="84"/>
      <c r="R355" s="84"/>
      <c r="S355" s="84"/>
      <c r="T355" s="84"/>
      <c r="AA355" s="84"/>
      <c r="AB355" s="84"/>
    </row>
    <row r="356" spans="1:28">
      <c r="A356" s="17">
        <v>36817</v>
      </c>
      <c r="O356" s="84"/>
      <c r="P356" s="84"/>
      <c r="Q356" s="84"/>
      <c r="R356" s="84"/>
      <c r="S356" s="84"/>
      <c r="T356" s="84"/>
      <c r="AA356" s="84"/>
      <c r="AB356" s="84"/>
    </row>
    <row r="357" spans="1:28">
      <c r="A357" s="17">
        <v>36818</v>
      </c>
      <c r="O357" s="84"/>
      <c r="P357" s="84"/>
      <c r="Q357" s="84"/>
      <c r="R357" s="84"/>
      <c r="S357" s="84"/>
      <c r="T357" s="84"/>
      <c r="AA357" s="84"/>
      <c r="AB357" s="84"/>
    </row>
    <row r="358" spans="1:28">
      <c r="A358" s="17">
        <v>36819</v>
      </c>
      <c r="O358" s="84"/>
      <c r="P358" s="84"/>
      <c r="Q358" s="84"/>
      <c r="R358" s="84"/>
      <c r="S358" s="84"/>
      <c r="T358" s="84"/>
      <c r="AA358" s="84"/>
      <c r="AB358" s="84"/>
    </row>
    <row r="359" spans="1:28">
      <c r="A359" s="17">
        <v>36820</v>
      </c>
      <c r="O359" s="84"/>
      <c r="P359" s="84"/>
      <c r="Q359" s="84"/>
      <c r="R359" s="84"/>
      <c r="S359" s="84"/>
      <c r="T359" s="84"/>
      <c r="AA359" s="84"/>
      <c r="AB359" s="84"/>
    </row>
    <row r="360" spans="1:28">
      <c r="A360" s="17">
        <v>36821</v>
      </c>
      <c r="O360" s="84"/>
      <c r="P360" s="84"/>
      <c r="Q360" s="84"/>
      <c r="R360" s="84"/>
      <c r="S360" s="84"/>
      <c r="T360" s="84"/>
      <c r="AA360" s="84"/>
      <c r="AB360" s="84"/>
    </row>
    <row r="361" spans="1:28">
      <c r="A361" s="17">
        <v>36822</v>
      </c>
      <c r="O361" s="84"/>
      <c r="P361" s="84"/>
      <c r="Q361" s="84"/>
      <c r="R361" s="84"/>
      <c r="S361" s="84"/>
      <c r="T361" s="84"/>
      <c r="AA361" s="84"/>
      <c r="AB361" s="84"/>
    </row>
    <row r="362" spans="1:28">
      <c r="A362" s="17">
        <v>36823</v>
      </c>
      <c r="O362" s="84"/>
      <c r="P362" s="84"/>
      <c r="Q362" s="84"/>
      <c r="R362" s="84"/>
      <c r="S362" s="84"/>
      <c r="T362" s="84"/>
      <c r="AA362" s="84"/>
      <c r="AB362" s="84"/>
    </row>
    <row r="363" spans="1:28">
      <c r="A363" s="17">
        <v>36824</v>
      </c>
      <c r="O363" s="84"/>
      <c r="P363" s="84"/>
      <c r="Q363" s="84"/>
      <c r="R363" s="84"/>
      <c r="S363" s="84"/>
      <c r="T363" s="84"/>
      <c r="AA363" s="84"/>
      <c r="AB363" s="84"/>
    </row>
    <row r="364" spans="1:28">
      <c r="A364" s="17">
        <v>36825</v>
      </c>
      <c r="O364" s="84"/>
      <c r="P364" s="84"/>
      <c r="Q364" s="84"/>
      <c r="R364" s="84"/>
      <c r="S364" s="84"/>
      <c r="T364" s="84"/>
      <c r="AA364" s="84"/>
      <c r="AB364" s="84"/>
    </row>
    <row r="365" spans="1:28">
      <c r="A365" s="17">
        <v>36826</v>
      </c>
      <c r="O365" s="84"/>
      <c r="P365" s="84"/>
      <c r="Q365" s="84"/>
      <c r="R365" s="84"/>
      <c r="S365" s="84"/>
      <c r="T365" s="84"/>
      <c r="AA365" s="84"/>
      <c r="AB365" s="84"/>
    </row>
    <row r="366" spans="1:28">
      <c r="A366" s="17">
        <v>36827</v>
      </c>
      <c r="O366" s="84"/>
      <c r="P366" s="84"/>
      <c r="Q366" s="84"/>
      <c r="R366" s="84"/>
      <c r="S366" s="84"/>
      <c r="T366" s="84"/>
      <c r="AA366" s="84"/>
      <c r="AB366" s="84"/>
    </row>
    <row r="367" spans="1:28">
      <c r="A367" s="17">
        <v>36828</v>
      </c>
      <c r="O367" s="84"/>
      <c r="P367" s="84"/>
      <c r="Q367" s="84"/>
      <c r="R367" s="84"/>
      <c r="S367" s="84"/>
      <c r="T367" s="84"/>
      <c r="AA367" s="84"/>
      <c r="AB367" s="84"/>
    </row>
    <row r="368" spans="1:28">
      <c r="A368" s="17">
        <v>36829</v>
      </c>
      <c r="O368" s="84"/>
      <c r="P368" s="84"/>
      <c r="Q368" s="84"/>
      <c r="R368" s="84"/>
      <c r="S368" s="84"/>
      <c r="T368" s="84"/>
      <c r="AA368" s="84"/>
      <c r="AB368" s="84"/>
    </row>
    <row r="369" spans="1:28">
      <c r="A369" s="17">
        <v>36830</v>
      </c>
      <c r="O369" s="84"/>
      <c r="P369" s="84"/>
      <c r="Q369" s="84"/>
      <c r="R369" s="84"/>
      <c r="S369" s="84"/>
      <c r="T369" s="84"/>
      <c r="AA369" s="84"/>
      <c r="AB369" s="84"/>
    </row>
    <row r="370" spans="1:28">
      <c r="A370" s="17">
        <v>36831</v>
      </c>
      <c r="O370" s="84"/>
      <c r="P370" s="84"/>
      <c r="Q370" s="84"/>
      <c r="R370" s="84"/>
      <c r="S370" s="84"/>
      <c r="T370" s="84"/>
      <c r="AA370" s="84"/>
      <c r="AB370" s="84"/>
    </row>
    <row r="371" spans="1:28">
      <c r="A371" s="17">
        <v>36832</v>
      </c>
      <c r="O371" s="84"/>
      <c r="P371" s="84"/>
      <c r="Q371" s="84"/>
      <c r="R371" s="84"/>
      <c r="S371" s="84"/>
      <c r="T371" s="84"/>
      <c r="AA371" s="84"/>
      <c r="AB371" s="84"/>
    </row>
    <row r="372" spans="1:28">
      <c r="A372" s="17">
        <v>36833</v>
      </c>
      <c r="O372" s="84"/>
      <c r="P372" s="84"/>
      <c r="Q372" s="84"/>
      <c r="R372" s="84"/>
      <c r="S372" s="84"/>
      <c r="T372" s="84"/>
      <c r="AA372" s="84"/>
      <c r="AB372" s="84"/>
    </row>
    <row r="373" spans="1:28">
      <c r="A373" s="17">
        <v>36834</v>
      </c>
      <c r="O373" s="84"/>
      <c r="P373" s="84"/>
      <c r="Q373" s="84"/>
      <c r="R373" s="84"/>
      <c r="S373" s="84"/>
      <c r="T373" s="84"/>
      <c r="AA373" s="84"/>
      <c r="AB373" s="84"/>
    </row>
    <row r="374" spans="1:28">
      <c r="A374" s="17">
        <v>36835</v>
      </c>
      <c r="O374" s="84"/>
      <c r="P374" s="84"/>
      <c r="Q374" s="84"/>
      <c r="R374" s="84"/>
      <c r="S374" s="84"/>
      <c r="T374" s="84"/>
      <c r="AA374" s="84"/>
      <c r="AB374" s="84"/>
    </row>
    <row r="375" spans="1:28">
      <c r="A375" s="17">
        <v>36836</v>
      </c>
      <c r="O375" s="84"/>
      <c r="P375" s="84"/>
      <c r="Q375" s="84"/>
      <c r="R375" s="84"/>
      <c r="S375" s="84"/>
      <c r="T375" s="84"/>
      <c r="AA375" s="84"/>
      <c r="AB375" s="84"/>
    </row>
    <row r="376" spans="1:28">
      <c r="A376" s="17">
        <v>36837</v>
      </c>
      <c r="O376" s="84"/>
      <c r="P376" s="84"/>
      <c r="Q376" s="84"/>
      <c r="R376" s="84"/>
      <c r="S376" s="84"/>
      <c r="T376" s="84"/>
      <c r="AA376" s="84"/>
      <c r="AB376" s="84"/>
    </row>
    <row r="377" spans="1:28">
      <c r="A377" s="17">
        <v>36838</v>
      </c>
      <c r="O377" s="84"/>
      <c r="P377" s="84"/>
      <c r="Q377" s="84"/>
      <c r="R377" s="84"/>
      <c r="S377" s="84"/>
      <c r="T377" s="84"/>
      <c r="AA377" s="84"/>
      <c r="AB377" s="84"/>
    </row>
    <row r="378" spans="1:28">
      <c r="A378" s="17">
        <v>36839</v>
      </c>
      <c r="O378" s="84"/>
      <c r="P378" s="84"/>
      <c r="Q378" s="84"/>
      <c r="R378" s="84"/>
      <c r="S378" s="84"/>
      <c r="T378" s="84"/>
      <c r="AA378" s="84"/>
      <c r="AB378" s="84"/>
    </row>
    <row r="379" spans="1:28">
      <c r="A379" s="17">
        <v>36840</v>
      </c>
      <c r="O379" s="84"/>
      <c r="P379" s="84"/>
      <c r="Q379" s="84"/>
      <c r="R379" s="84"/>
      <c r="S379" s="84"/>
      <c r="T379" s="84"/>
      <c r="AA379" s="84"/>
      <c r="AB379" s="84"/>
    </row>
    <row r="380" spans="1:28">
      <c r="A380" s="17">
        <v>36841</v>
      </c>
      <c r="O380" s="84"/>
      <c r="P380" s="84"/>
      <c r="Q380" s="84"/>
      <c r="R380" s="84"/>
      <c r="S380" s="84"/>
      <c r="T380" s="84"/>
      <c r="AA380" s="84"/>
      <c r="AB380" s="84"/>
    </row>
    <row r="381" spans="1:28">
      <c r="A381" s="17">
        <v>36842</v>
      </c>
      <c r="O381" s="84"/>
      <c r="P381" s="84"/>
      <c r="Q381" s="84"/>
      <c r="R381" s="84"/>
      <c r="S381" s="84"/>
      <c r="T381" s="84"/>
      <c r="AA381" s="84"/>
      <c r="AB381" s="84"/>
    </row>
    <row r="382" spans="1:28">
      <c r="A382" s="17">
        <v>36843</v>
      </c>
      <c r="O382" s="84"/>
      <c r="P382" s="84"/>
      <c r="Q382" s="84"/>
      <c r="R382" s="84"/>
      <c r="S382" s="84"/>
      <c r="T382" s="84"/>
      <c r="AA382" s="84"/>
      <c r="AB382" s="84"/>
    </row>
    <row r="383" spans="1:28">
      <c r="A383" s="17">
        <v>36844</v>
      </c>
      <c r="O383" s="84"/>
      <c r="P383" s="84"/>
      <c r="Q383" s="84"/>
      <c r="R383" s="84"/>
      <c r="S383" s="84"/>
      <c r="T383" s="84"/>
      <c r="AA383" s="84"/>
      <c r="AB383" s="84"/>
    </row>
    <row r="384" spans="1:28">
      <c r="A384" s="17">
        <v>36845</v>
      </c>
      <c r="O384" s="84"/>
      <c r="P384" s="84"/>
      <c r="Q384" s="84"/>
      <c r="R384" s="84"/>
      <c r="S384" s="84"/>
      <c r="T384" s="84"/>
      <c r="AA384" s="84"/>
      <c r="AB384" s="84"/>
    </row>
    <row r="385" spans="1:28">
      <c r="A385" s="17">
        <v>36846</v>
      </c>
      <c r="O385" s="84"/>
      <c r="P385" s="84"/>
      <c r="Q385" s="84"/>
      <c r="R385" s="84"/>
      <c r="S385" s="84"/>
      <c r="T385" s="84"/>
      <c r="AA385" s="84"/>
      <c r="AB385" s="84"/>
    </row>
    <row r="386" spans="1:28">
      <c r="A386" s="17">
        <v>36847</v>
      </c>
      <c r="O386" s="84"/>
      <c r="P386" s="84"/>
      <c r="Q386" s="84"/>
      <c r="R386" s="84"/>
      <c r="S386" s="84"/>
      <c r="T386" s="84"/>
      <c r="AA386" s="84"/>
      <c r="AB386" s="84"/>
    </row>
    <row r="387" spans="1:28">
      <c r="A387" s="17">
        <v>36848</v>
      </c>
      <c r="O387" s="84"/>
      <c r="P387" s="84"/>
      <c r="Q387" s="84"/>
      <c r="R387" s="84"/>
      <c r="S387" s="84"/>
      <c r="T387" s="84"/>
      <c r="AA387" s="84"/>
      <c r="AB387" s="84"/>
    </row>
    <row r="388" spans="1:28">
      <c r="A388" s="17">
        <v>36849</v>
      </c>
      <c r="O388" s="84"/>
      <c r="P388" s="84"/>
      <c r="Q388" s="84"/>
      <c r="R388" s="84"/>
      <c r="S388" s="84"/>
      <c r="T388" s="84"/>
      <c r="AA388" s="84"/>
      <c r="AB388" s="84"/>
    </row>
    <row r="389" spans="1:28">
      <c r="A389" s="17">
        <v>36850</v>
      </c>
      <c r="O389" s="84"/>
      <c r="P389" s="84"/>
      <c r="Q389" s="84"/>
      <c r="R389" s="84"/>
      <c r="S389" s="84"/>
      <c r="T389" s="84"/>
      <c r="AA389" s="84"/>
      <c r="AB389" s="84"/>
    </row>
    <row r="390" spans="1:28">
      <c r="A390" s="17">
        <v>36851</v>
      </c>
      <c r="O390" s="84"/>
      <c r="P390" s="84"/>
      <c r="Q390" s="84"/>
      <c r="R390" s="84"/>
      <c r="S390" s="84"/>
      <c r="T390" s="84"/>
      <c r="AA390" s="84"/>
      <c r="AB390" s="84"/>
    </row>
    <row r="391" spans="1:28">
      <c r="A391" s="17">
        <v>36852</v>
      </c>
      <c r="O391" s="84"/>
      <c r="P391" s="84"/>
      <c r="Q391" s="84"/>
      <c r="R391" s="84"/>
      <c r="S391" s="84"/>
      <c r="T391" s="84"/>
      <c r="AA391" s="84"/>
      <c r="AB391" s="84"/>
    </row>
    <row r="392" spans="1:28">
      <c r="A392" s="17">
        <v>36853</v>
      </c>
      <c r="O392" s="84"/>
      <c r="P392" s="84"/>
      <c r="Q392" s="84"/>
      <c r="R392" s="84"/>
      <c r="S392" s="84"/>
      <c r="T392" s="84"/>
      <c r="AA392" s="84"/>
      <c r="AB392" s="84"/>
    </row>
    <row r="393" spans="1:28">
      <c r="A393" s="17">
        <v>36854</v>
      </c>
      <c r="O393" s="84"/>
      <c r="P393" s="84"/>
      <c r="Q393" s="84"/>
      <c r="R393" s="84"/>
      <c r="S393" s="84"/>
      <c r="T393" s="84"/>
      <c r="AA393" s="84"/>
      <c r="AB393" s="84"/>
    </row>
    <row r="394" spans="1:28">
      <c r="A394" s="17">
        <v>36855</v>
      </c>
      <c r="O394" s="84"/>
      <c r="P394" s="84"/>
      <c r="Q394" s="84"/>
      <c r="R394" s="84"/>
      <c r="S394" s="84"/>
      <c r="T394" s="84"/>
      <c r="AA394" s="84"/>
      <c r="AB394" s="84"/>
    </row>
    <row r="395" spans="1:28">
      <c r="A395" s="17">
        <v>36856</v>
      </c>
      <c r="O395" s="84"/>
      <c r="P395" s="84"/>
      <c r="Q395" s="84"/>
      <c r="R395" s="84"/>
      <c r="S395" s="84"/>
      <c r="T395" s="84"/>
      <c r="AA395" s="84"/>
      <c r="AB395" s="84"/>
    </row>
    <row r="396" spans="1:28">
      <c r="A396" s="17">
        <v>36857</v>
      </c>
      <c r="O396" s="84"/>
      <c r="P396" s="84"/>
      <c r="Q396" s="84"/>
      <c r="R396" s="84"/>
      <c r="S396" s="84"/>
      <c r="T396" s="84"/>
      <c r="AA396" s="84"/>
      <c r="AB396" s="84"/>
    </row>
    <row r="397" spans="1:28">
      <c r="A397" s="17">
        <v>36858</v>
      </c>
      <c r="O397" s="84"/>
      <c r="P397" s="84"/>
      <c r="Q397" s="84"/>
      <c r="R397" s="84"/>
      <c r="S397" s="84"/>
      <c r="T397" s="84"/>
      <c r="AA397" s="84"/>
      <c r="AB397" s="84"/>
    </row>
    <row r="398" spans="1:28">
      <c r="A398" s="17">
        <v>36859</v>
      </c>
      <c r="O398" s="84"/>
      <c r="P398" s="84"/>
      <c r="Q398" s="84"/>
      <c r="R398" s="84"/>
      <c r="S398" s="84"/>
      <c r="T398" s="84"/>
      <c r="AA398" s="84"/>
      <c r="AB398" s="84"/>
    </row>
    <row r="399" spans="1:28">
      <c r="A399" s="17">
        <v>36860</v>
      </c>
      <c r="O399" s="84"/>
      <c r="P399" s="84"/>
      <c r="Q399" s="84"/>
      <c r="R399" s="84"/>
      <c r="S399" s="84"/>
      <c r="T399" s="84"/>
      <c r="AA399" s="84"/>
      <c r="AB399" s="84"/>
    </row>
    <row r="400" spans="1:28">
      <c r="A400" s="17">
        <v>36861</v>
      </c>
      <c r="O400" s="84"/>
      <c r="P400" s="84"/>
      <c r="Q400" s="84"/>
      <c r="R400" s="84"/>
      <c r="S400" s="84"/>
      <c r="T400" s="84"/>
      <c r="AA400" s="84"/>
      <c r="AB400" s="84"/>
    </row>
    <row r="401" spans="1:28">
      <c r="A401" s="17">
        <v>36862</v>
      </c>
      <c r="O401" s="84"/>
      <c r="P401" s="84"/>
      <c r="Q401" s="84"/>
      <c r="R401" s="84"/>
      <c r="S401" s="84"/>
      <c r="T401" s="84"/>
      <c r="AA401" s="84"/>
      <c r="AB401" s="84"/>
    </row>
    <row r="402" spans="1:28">
      <c r="A402" s="17">
        <v>36863</v>
      </c>
      <c r="O402" s="84"/>
      <c r="P402" s="84"/>
      <c r="Q402" s="84"/>
      <c r="R402" s="84"/>
      <c r="S402" s="84"/>
      <c r="T402" s="84"/>
      <c r="AA402" s="84"/>
      <c r="AB402" s="84"/>
    </row>
    <row r="403" spans="1:28">
      <c r="A403" s="17">
        <v>36864</v>
      </c>
      <c r="O403" s="84"/>
      <c r="P403" s="84"/>
      <c r="Q403" s="84"/>
      <c r="R403" s="84"/>
      <c r="S403" s="84"/>
      <c r="T403" s="84"/>
      <c r="AA403" s="84"/>
      <c r="AB403" s="84"/>
    </row>
    <row r="404" spans="1:28">
      <c r="A404" s="17">
        <v>36865</v>
      </c>
      <c r="O404" s="84"/>
      <c r="P404" s="84"/>
      <c r="Q404" s="84"/>
      <c r="R404" s="84"/>
      <c r="S404" s="84"/>
      <c r="T404" s="84"/>
      <c r="AA404" s="84"/>
      <c r="AB404" s="84"/>
    </row>
    <row r="405" spans="1:28">
      <c r="A405" s="17">
        <v>36866</v>
      </c>
      <c r="O405" s="84"/>
      <c r="P405" s="84"/>
      <c r="Q405" s="84"/>
      <c r="R405" s="84"/>
      <c r="S405" s="84"/>
      <c r="T405" s="84"/>
      <c r="AA405" s="84"/>
      <c r="AB405" s="84"/>
    </row>
    <row r="406" spans="1:28">
      <c r="A406" s="17">
        <v>36867</v>
      </c>
      <c r="O406" s="84"/>
      <c r="P406" s="84"/>
      <c r="Q406" s="84"/>
      <c r="R406" s="84"/>
      <c r="S406" s="84"/>
      <c r="T406" s="84"/>
      <c r="AA406" s="84"/>
      <c r="AB406" s="84"/>
    </row>
    <row r="407" spans="1:28">
      <c r="A407" s="17">
        <v>36868</v>
      </c>
      <c r="O407" s="84"/>
      <c r="P407" s="84"/>
      <c r="Q407" s="84"/>
      <c r="R407" s="84"/>
      <c r="S407" s="84"/>
      <c r="T407" s="84"/>
      <c r="AA407" s="84"/>
      <c r="AB407" s="84"/>
    </row>
    <row r="408" spans="1:28">
      <c r="A408" s="17">
        <v>36869</v>
      </c>
      <c r="O408" s="84"/>
      <c r="P408" s="84"/>
      <c r="Q408" s="84"/>
      <c r="R408" s="84"/>
      <c r="S408" s="84"/>
      <c r="T408" s="84"/>
      <c r="AA408" s="84"/>
      <c r="AB408" s="84"/>
    </row>
    <row r="409" spans="1:28">
      <c r="A409" s="17">
        <v>36870</v>
      </c>
      <c r="O409" s="84"/>
      <c r="P409" s="84"/>
      <c r="Q409" s="84"/>
      <c r="R409" s="84"/>
      <c r="S409" s="84"/>
      <c r="T409" s="84"/>
      <c r="AA409" s="84"/>
      <c r="AB409" s="84"/>
    </row>
    <row r="410" spans="1:28">
      <c r="A410" s="17">
        <v>36871</v>
      </c>
      <c r="O410" s="84"/>
      <c r="P410" s="84"/>
      <c r="Q410" s="84"/>
      <c r="R410" s="84"/>
      <c r="S410" s="84"/>
      <c r="T410" s="84"/>
      <c r="AA410" s="84"/>
      <c r="AB410" s="84"/>
    </row>
    <row r="411" spans="1:28">
      <c r="A411" s="17">
        <v>36872</v>
      </c>
      <c r="O411" s="84"/>
      <c r="P411" s="84"/>
      <c r="Q411" s="84"/>
      <c r="R411" s="84"/>
      <c r="S411" s="84"/>
      <c r="T411" s="84"/>
      <c r="AA411" s="84"/>
      <c r="AB411" s="84"/>
    </row>
    <row r="412" spans="1:28">
      <c r="A412" s="17">
        <v>36873</v>
      </c>
      <c r="O412" s="84"/>
      <c r="P412" s="84"/>
      <c r="Q412" s="84"/>
      <c r="R412" s="84"/>
      <c r="S412" s="84"/>
      <c r="T412" s="84"/>
      <c r="AA412" s="84"/>
      <c r="AB412" s="84"/>
    </row>
    <row r="413" spans="1:28">
      <c r="A413" s="17">
        <v>36874</v>
      </c>
      <c r="O413" s="84"/>
      <c r="P413" s="84"/>
      <c r="Q413" s="84"/>
      <c r="R413" s="84"/>
      <c r="S413" s="84"/>
      <c r="T413" s="84"/>
      <c r="AA413" s="84"/>
      <c r="AB413" s="84"/>
    </row>
    <row r="414" spans="1:28">
      <c r="A414" s="17">
        <v>36875</v>
      </c>
      <c r="O414" s="84"/>
      <c r="P414" s="84"/>
      <c r="Q414" s="84"/>
      <c r="R414" s="84"/>
      <c r="S414" s="84"/>
      <c r="T414" s="84"/>
      <c r="AA414" s="84"/>
      <c r="AB414" s="84"/>
    </row>
    <row r="415" spans="1:28">
      <c r="A415" s="17">
        <v>36876</v>
      </c>
      <c r="O415" s="84"/>
      <c r="P415" s="84"/>
      <c r="Q415" s="84"/>
      <c r="R415" s="84"/>
      <c r="S415" s="84"/>
      <c r="T415" s="84"/>
      <c r="AA415" s="84"/>
      <c r="AB415" s="84"/>
    </row>
    <row r="416" spans="1:28">
      <c r="A416" s="17">
        <v>36877</v>
      </c>
      <c r="O416" s="84"/>
      <c r="P416" s="84"/>
      <c r="Q416" s="84"/>
      <c r="R416" s="84"/>
      <c r="S416" s="84"/>
      <c r="T416" s="84"/>
      <c r="AA416" s="84"/>
      <c r="AB416" s="84"/>
    </row>
    <row r="417" spans="1:28">
      <c r="A417" s="17">
        <v>36878</v>
      </c>
      <c r="O417" s="84"/>
      <c r="P417" s="84"/>
      <c r="Q417" s="84"/>
      <c r="R417" s="84"/>
      <c r="S417" s="84"/>
      <c r="T417" s="84"/>
      <c r="AA417" s="84"/>
      <c r="AB417" s="84"/>
    </row>
    <row r="418" spans="1:28">
      <c r="A418" s="17">
        <v>36879</v>
      </c>
      <c r="O418" s="84"/>
      <c r="P418" s="84"/>
      <c r="Q418" s="84"/>
      <c r="R418" s="84"/>
      <c r="S418" s="84"/>
      <c r="T418" s="84"/>
      <c r="AA418" s="84"/>
      <c r="AB418" s="84"/>
    </row>
    <row r="419" spans="1:28">
      <c r="A419" s="17">
        <v>36880</v>
      </c>
      <c r="O419" s="84"/>
      <c r="P419" s="84"/>
      <c r="Q419" s="84"/>
      <c r="R419" s="84"/>
      <c r="S419" s="84"/>
      <c r="T419" s="84"/>
      <c r="AA419" s="84"/>
      <c r="AB419" s="84"/>
    </row>
    <row r="420" spans="1:28">
      <c r="A420" s="17">
        <v>36881</v>
      </c>
      <c r="O420" s="84"/>
      <c r="P420" s="84"/>
      <c r="Q420" s="84"/>
      <c r="R420" s="84"/>
      <c r="S420" s="84"/>
      <c r="T420" s="84"/>
      <c r="AA420" s="84"/>
      <c r="AB420" s="84"/>
    </row>
    <row r="421" spans="1:28">
      <c r="A421" s="17">
        <v>36882</v>
      </c>
      <c r="O421" s="84"/>
      <c r="P421" s="84"/>
      <c r="Q421" s="84"/>
      <c r="R421" s="84"/>
      <c r="S421" s="84"/>
      <c r="T421" s="84"/>
      <c r="AA421" s="84"/>
      <c r="AB421" s="84"/>
    </row>
    <row r="422" spans="1:28">
      <c r="A422" s="17">
        <v>36883</v>
      </c>
      <c r="O422" s="84"/>
      <c r="P422" s="84"/>
      <c r="Q422" s="84"/>
      <c r="R422" s="84"/>
      <c r="S422" s="84"/>
      <c r="T422" s="84"/>
      <c r="AA422" s="84"/>
      <c r="AB422" s="84"/>
    </row>
    <row r="423" spans="1:28">
      <c r="A423" s="17">
        <v>36884</v>
      </c>
      <c r="O423" s="84"/>
      <c r="P423" s="84"/>
      <c r="Q423" s="84"/>
      <c r="R423" s="84"/>
      <c r="S423" s="84"/>
      <c r="T423" s="84"/>
      <c r="AA423" s="84"/>
      <c r="AB423" s="84"/>
    </row>
    <row r="424" spans="1:28">
      <c r="A424" s="17">
        <v>36885</v>
      </c>
      <c r="O424" s="84"/>
      <c r="P424" s="84"/>
      <c r="Q424" s="84"/>
      <c r="R424" s="84"/>
      <c r="S424" s="84"/>
      <c r="T424" s="84"/>
      <c r="AA424" s="84"/>
      <c r="AB424" s="84"/>
    </row>
    <row r="425" spans="1:28">
      <c r="A425" s="17">
        <v>36886</v>
      </c>
      <c r="O425" s="84"/>
      <c r="P425" s="84"/>
      <c r="Q425" s="84"/>
      <c r="R425" s="84"/>
      <c r="S425" s="84"/>
      <c r="T425" s="84"/>
      <c r="AA425" s="84"/>
      <c r="AB425" s="84"/>
    </row>
    <row r="426" spans="1:28">
      <c r="A426" s="17">
        <v>36887</v>
      </c>
      <c r="O426" s="84"/>
      <c r="P426" s="84"/>
      <c r="Q426" s="84"/>
      <c r="R426" s="84"/>
      <c r="S426" s="84"/>
      <c r="T426" s="84"/>
      <c r="AA426" s="84"/>
      <c r="AB426" s="84"/>
    </row>
    <row r="427" spans="1:28">
      <c r="A427" s="17">
        <v>36888</v>
      </c>
      <c r="O427" s="84"/>
      <c r="P427" s="84"/>
      <c r="Q427" s="84"/>
      <c r="R427" s="84"/>
      <c r="S427" s="84"/>
      <c r="T427" s="84"/>
      <c r="AA427" s="84"/>
      <c r="AB427" s="84"/>
    </row>
    <row r="428" spans="1:28">
      <c r="A428" s="17">
        <v>36889</v>
      </c>
      <c r="O428" s="84"/>
      <c r="P428" s="84"/>
      <c r="Q428" s="84"/>
      <c r="R428" s="84"/>
      <c r="S428" s="84"/>
      <c r="T428" s="84"/>
      <c r="AA428" s="84"/>
      <c r="AB428" s="84"/>
    </row>
    <row r="429" spans="1:28">
      <c r="A429" s="17">
        <v>36890</v>
      </c>
      <c r="O429" s="84"/>
      <c r="P429" s="84"/>
      <c r="Q429" s="84"/>
      <c r="R429" s="84"/>
      <c r="S429" s="84"/>
      <c r="T429" s="84"/>
      <c r="AA429" s="84"/>
      <c r="AB429" s="84"/>
    </row>
    <row r="430" spans="1:28">
      <c r="A430" s="17">
        <v>36891</v>
      </c>
      <c r="O430" s="84"/>
      <c r="P430" s="84"/>
      <c r="Q430" s="84"/>
      <c r="R430" s="84"/>
      <c r="S430" s="84"/>
      <c r="T430" s="84"/>
      <c r="AA430" s="84"/>
      <c r="AB430" s="84"/>
    </row>
    <row r="431" spans="1:28">
      <c r="A431" s="17">
        <v>36892</v>
      </c>
      <c r="O431" s="84"/>
      <c r="P431" s="84"/>
      <c r="Q431" s="84"/>
      <c r="R431" s="84"/>
      <c r="S431" s="84"/>
      <c r="T431" s="84"/>
      <c r="AA431" s="84"/>
      <c r="AB431" s="84"/>
    </row>
    <row r="432" spans="1:28">
      <c r="A432" s="17">
        <v>36893</v>
      </c>
      <c r="O432" s="84"/>
      <c r="P432" s="84"/>
      <c r="Q432" s="84"/>
      <c r="R432" s="84"/>
      <c r="S432" s="84"/>
      <c r="T432" s="84"/>
      <c r="AA432" s="84"/>
      <c r="AB432" s="84"/>
    </row>
    <row r="433" spans="1:28">
      <c r="A433" s="17">
        <v>36894</v>
      </c>
      <c r="O433" s="84"/>
      <c r="P433" s="84"/>
      <c r="Q433" s="84"/>
      <c r="R433" s="84"/>
      <c r="S433" s="84"/>
      <c r="T433" s="84"/>
      <c r="AA433" s="84"/>
      <c r="AB433" s="84"/>
    </row>
    <row r="434" spans="1:28">
      <c r="A434" s="17">
        <v>36895</v>
      </c>
      <c r="O434" s="84"/>
      <c r="P434" s="84"/>
      <c r="Q434" s="84"/>
      <c r="R434" s="84"/>
      <c r="S434" s="84"/>
      <c r="T434" s="84"/>
      <c r="AA434" s="84"/>
      <c r="AB434" s="84"/>
    </row>
    <row r="435" spans="1:28">
      <c r="A435" s="17">
        <v>36896</v>
      </c>
      <c r="O435" s="84"/>
      <c r="P435" s="84"/>
      <c r="Q435" s="84"/>
      <c r="R435" s="84"/>
      <c r="S435" s="84"/>
      <c r="T435" s="84"/>
      <c r="AA435" s="84"/>
      <c r="AB435" s="84"/>
    </row>
    <row r="436" spans="1:28">
      <c r="A436" s="17">
        <v>36897</v>
      </c>
      <c r="O436" s="84"/>
      <c r="P436" s="84"/>
      <c r="Q436" s="84"/>
      <c r="R436" s="84"/>
      <c r="S436" s="84"/>
      <c r="T436" s="84"/>
      <c r="AA436" s="84"/>
      <c r="AB436" s="84"/>
    </row>
    <row r="437" spans="1:28">
      <c r="A437" s="17">
        <v>36898</v>
      </c>
      <c r="O437" s="84"/>
      <c r="P437" s="84"/>
      <c r="Q437" s="84"/>
      <c r="R437" s="84"/>
      <c r="S437" s="84"/>
      <c r="T437" s="84"/>
      <c r="AA437" s="84"/>
      <c r="AB437" s="84"/>
    </row>
    <row r="438" spans="1:28">
      <c r="A438" s="17">
        <v>36899</v>
      </c>
      <c r="O438" s="84"/>
      <c r="P438" s="84"/>
      <c r="Q438" s="84"/>
      <c r="R438" s="84"/>
      <c r="S438" s="84"/>
      <c r="T438" s="84"/>
      <c r="AA438" s="84"/>
      <c r="AB438" s="84"/>
    </row>
    <row r="439" spans="1:28">
      <c r="A439" s="17">
        <v>36900</v>
      </c>
      <c r="O439" s="84"/>
      <c r="P439" s="84"/>
      <c r="Q439" s="84"/>
      <c r="R439" s="84"/>
      <c r="S439" s="84"/>
      <c r="T439" s="84"/>
      <c r="AA439" s="84"/>
      <c r="AB439" s="84"/>
    </row>
    <row r="440" spans="1:28">
      <c r="A440" s="17">
        <v>36901</v>
      </c>
      <c r="O440" s="84"/>
      <c r="P440" s="84"/>
      <c r="Q440" s="84"/>
      <c r="R440" s="84"/>
      <c r="S440" s="84"/>
      <c r="T440" s="84"/>
      <c r="AA440" s="84"/>
      <c r="AB440" s="84"/>
    </row>
    <row r="441" spans="1:28">
      <c r="A441" s="17">
        <v>36902</v>
      </c>
      <c r="O441" s="84"/>
      <c r="P441" s="84"/>
      <c r="Q441" s="84"/>
      <c r="R441" s="84"/>
      <c r="S441" s="84"/>
      <c r="T441" s="84"/>
      <c r="AA441" s="84"/>
      <c r="AB441" s="84"/>
    </row>
    <row r="442" spans="1:28">
      <c r="A442" s="17">
        <v>36903</v>
      </c>
      <c r="O442" s="84"/>
      <c r="P442" s="84"/>
      <c r="Q442" s="84"/>
      <c r="R442" s="84"/>
      <c r="S442" s="84"/>
      <c r="T442" s="84"/>
      <c r="AA442" s="84"/>
      <c r="AB442" s="84"/>
    </row>
    <row r="443" spans="1:28">
      <c r="A443" s="17">
        <v>36904</v>
      </c>
      <c r="O443" s="84"/>
      <c r="P443" s="84"/>
      <c r="Q443" s="84"/>
      <c r="R443" s="84"/>
      <c r="S443" s="84"/>
      <c r="T443" s="84"/>
      <c r="AA443" s="84"/>
      <c r="AB443" s="84"/>
    </row>
    <row r="444" spans="1:28">
      <c r="A444" s="17">
        <v>36905</v>
      </c>
      <c r="O444" s="84"/>
      <c r="P444" s="84"/>
      <c r="Q444" s="84"/>
      <c r="R444" s="84"/>
      <c r="S444" s="84"/>
      <c r="T444" s="84"/>
      <c r="AA444" s="84"/>
      <c r="AB444" s="84"/>
    </row>
    <row r="445" spans="1:28">
      <c r="A445" s="17">
        <v>36906</v>
      </c>
      <c r="O445" s="84"/>
      <c r="P445" s="84"/>
      <c r="Q445" s="84"/>
      <c r="R445" s="84"/>
      <c r="S445" s="84"/>
      <c r="T445" s="84"/>
      <c r="AA445" s="84"/>
      <c r="AB445" s="84"/>
    </row>
    <row r="446" spans="1:28">
      <c r="A446" s="17">
        <v>36907</v>
      </c>
      <c r="O446" s="84"/>
      <c r="P446" s="84"/>
      <c r="Q446" s="84"/>
      <c r="R446" s="84"/>
      <c r="S446" s="84"/>
      <c r="T446" s="84"/>
      <c r="AA446" s="84"/>
      <c r="AB446" s="84"/>
    </row>
    <row r="447" spans="1:28">
      <c r="A447" s="17">
        <v>36908</v>
      </c>
      <c r="O447" s="84"/>
      <c r="P447" s="84"/>
      <c r="Q447" s="84"/>
      <c r="R447" s="84"/>
      <c r="S447" s="84"/>
      <c r="T447" s="84"/>
      <c r="AA447" s="84"/>
      <c r="AB447" s="84"/>
    </row>
    <row r="448" spans="1:28">
      <c r="A448" s="17">
        <v>36909</v>
      </c>
      <c r="O448" s="84"/>
      <c r="P448" s="84"/>
      <c r="Q448" s="84"/>
      <c r="R448" s="84"/>
      <c r="S448" s="84"/>
      <c r="T448" s="84"/>
      <c r="AA448" s="84"/>
      <c r="AB448" s="84"/>
    </row>
    <row r="449" spans="1:28">
      <c r="A449" s="17">
        <v>36910</v>
      </c>
      <c r="O449" s="84"/>
      <c r="P449" s="84"/>
      <c r="Q449" s="84"/>
      <c r="R449" s="84"/>
      <c r="S449" s="84"/>
      <c r="T449" s="84"/>
      <c r="AA449" s="84"/>
      <c r="AB449" s="84"/>
    </row>
    <row r="450" spans="1:28">
      <c r="A450" s="17">
        <v>36911</v>
      </c>
      <c r="O450" s="84"/>
      <c r="P450" s="84"/>
      <c r="Q450" s="84"/>
      <c r="R450" s="84"/>
      <c r="S450" s="84"/>
      <c r="T450" s="84"/>
      <c r="AA450" s="84"/>
      <c r="AB450" s="84"/>
    </row>
    <row r="451" spans="1:28">
      <c r="A451" s="17">
        <v>36912</v>
      </c>
      <c r="O451" s="84"/>
      <c r="P451" s="84"/>
      <c r="Q451" s="84"/>
      <c r="R451" s="84"/>
      <c r="S451" s="84"/>
      <c r="T451" s="84"/>
      <c r="AA451" s="84"/>
      <c r="AB451" s="84"/>
    </row>
    <row r="452" spans="1:28">
      <c r="A452" s="17">
        <v>36913</v>
      </c>
      <c r="O452" s="84"/>
      <c r="P452" s="84"/>
      <c r="Q452" s="84"/>
      <c r="R452" s="84"/>
      <c r="S452" s="84"/>
      <c r="T452" s="84"/>
      <c r="AA452" s="84"/>
      <c r="AB452" s="84"/>
    </row>
    <row r="453" spans="1:28">
      <c r="A453" s="17">
        <v>36914</v>
      </c>
      <c r="O453" s="84"/>
      <c r="P453" s="84"/>
      <c r="Q453" s="84"/>
      <c r="R453" s="84"/>
      <c r="S453" s="84"/>
      <c r="T453" s="84"/>
      <c r="AA453" s="84"/>
      <c r="AB453" s="84"/>
    </row>
    <row r="454" spans="1:28">
      <c r="A454" s="17">
        <v>36915</v>
      </c>
      <c r="O454" s="84"/>
      <c r="P454" s="84"/>
      <c r="Q454" s="84"/>
      <c r="R454" s="84"/>
      <c r="S454" s="84"/>
      <c r="T454" s="84"/>
      <c r="AA454" s="84"/>
      <c r="AB454" s="84"/>
    </row>
    <row r="455" spans="1:28">
      <c r="A455" s="17">
        <v>36916</v>
      </c>
      <c r="O455" s="84"/>
      <c r="P455" s="84"/>
      <c r="Q455" s="84"/>
      <c r="R455" s="84"/>
      <c r="S455" s="84"/>
      <c r="T455" s="84"/>
      <c r="AA455" s="84"/>
      <c r="AB455" s="84"/>
    </row>
    <row r="456" spans="1:28">
      <c r="A456" s="17">
        <v>36917</v>
      </c>
      <c r="O456" s="84"/>
      <c r="P456" s="84"/>
      <c r="Q456" s="84"/>
      <c r="R456" s="84"/>
      <c r="S456" s="84"/>
      <c r="T456" s="84"/>
      <c r="AA456" s="84"/>
      <c r="AB456" s="84"/>
    </row>
    <row r="457" spans="1:28">
      <c r="A457" s="17">
        <v>36918</v>
      </c>
      <c r="O457" s="84"/>
      <c r="P457" s="84"/>
      <c r="Q457" s="84"/>
      <c r="R457" s="84"/>
      <c r="S457" s="84"/>
      <c r="T457" s="84"/>
      <c r="AA457" s="84"/>
      <c r="AB457" s="84"/>
    </row>
    <row r="458" spans="1:28">
      <c r="A458" s="17">
        <v>36919</v>
      </c>
      <c r="O458" s="84"/>
      <c r="P458" s="84"/>
      <c r="Q458" s="84"/>
      <c r="R458" s="84"/>
      <c r="S458" s="84"/>
      <c r="T458" s="84"/>
      <c r="AA458" s="84"/>
      <c r="AB458" s="84"/>
    </row>
    <row r="459" spans="1:28">
      <c r="A459" s="17">
        <v>36920</v>
      </c>
      <c r="O459" s="84"/>
      <c r="P459" s="84"/>
      <c r="Q459" s="84"/>
      <c r="R459" s="84"/>
      <c r="S459" s="84"/>
      <c r="T459" s="84"/>
      <c r="AA459" s="84"/>
      <c r="AB459" s="84"/>
    </row>
    <row r="460" spans="1:28">
      <c r="A460" s="17">
        <v>36921</v>
      </c>
      <c r="O460" s="84"/>
      <c r="P460" s="84"/>
      <c r="Q460" s="84"/>
      <c r="R460" s="84"/>
      <c r="S460" s="84"/>
      <c r="T460" s="84"/>
      <c r="AA460" s="84"/>
      <c r="AB460" s="84"/>
    </row>
    <row r="461" spans="1:28">
      <c r="A461" s="17">
        <v>36922</v>
      </c>
      <c r="O461" s="84"/>
      <c r="P461" s="84"/>
      <c r="Q461" s="84"/>
      <c r="R461" s="84"/>
      <c r="S461" s="84"/>
      <c r="T461" s="84"/>
      <c r="AA461" s="84"/>
      <c r="AB461" s="84"/>
    </row>
    <row r="462" spans="1:28">
      <c r="A462" s="17">
        <v>36923</v>
      </c>
      <c r="O462" s="84"/>
      <c r="P462" s="84"/>
      <c r="Q462" s="84"/>
      <c r="R462" s="84"/>
      <c r="S462" s="84"/>
      <c r="T462" s="84"/>
      <c r="AA462" s="84"/>
      <c r="AB462" s="84"/>
    </row>
    <row r="463" spans="1:28">
      <c r="A463" s="17">
        <v>36924</v>
      </c>
      <c r="O463" s="84"/>
      <c r="P463" s="84"/>
      <c r="Q463" s="84"/>
      <c r="R463" s="84"/>
      <c r="S463" s="84"/>
      <c r="T463" s="84"/>
      <c r="AA463" s="84"/>
      <c r="AB463" s="84"/>
    </row>
    <row r="464" spans="1:28">
      <c r="A464" s="17">
        <v>36925</v>
      </c>
      <c r="O464" s="84"/>
      <c r="P464" s="84"/>
      <c r="Q464" s="84"/>
      <c r="R464" s="84"/>
      <c r="S464" s="84"/>
      <c r="T464" s="84"/>
      <c r="AA464" s="84"/>
      <c r="AB464" s="84"/>
    </row>
    <row r="465" spans="1:28">
      <c r="A465" s="17">
        <v>36926</v>
      </c>
      <c r="O465" s="84"/>
      <c r="P465" s="84"/>
      <c r="Q465" s="84"/>
      <c r="R465" s="84"/>
      <c r="S465" s="84"/>
      <c r="T465" s="84"/>
      <c r="AA465" s="84"/>
      <c r="AB465" s="84"/>
    </row>
    <row r="466" spans="1:28">
      <c r="A466" s="17">
        <v>36927</v>
      </c>
      <c r="O466" s="84"/>
      <c r="P466" s="84"/>
      <c r="Q466" s="84"/>
      <c r="R466" s="84"/>
      <c r="S466" s="84"/>
      <c r="T466" s="84"/>
      <c r="AA466" s="84"/>
      <c r="AB466" s="84"/>
    </row>
    <row r="467" spans="1:28">
      <c r="A467" s="17">
        <v>36928</v>
      </c>
      <c r="O467" s="84"/>
      <c r="P467" s="84"/>
      <c r="Q467" s="84"/>
      <c r="R467" s="84"/>
      <c r="S467" s="84"/>
      <c r="T467" s="84"/>
      <c r="AA467" s="84"/>
      <c r="AB467" s="84"/>
    </row>
    <row r="468" spans="1:28">
      <c r="A468" s="17">
        <v>36929</v>
      </c>
      <c r="O468" s="84"/>
      <c r="P468" s="84"/>
      <c r="Q468" s="84"/>
      <c r="R468" s="84"/>
      <c r="S468" s="84"/>
      <c r="T468" s="84"/>
      <c r="AA468" s="84"/>
      <c r="AB468" s="84"/>
    </row>
    <row r="469" spans="1:28">
      <c r="A469" s="17">
        <v>36930</v>
      </c>
      <c r="O469" s="84"/>
      <c r="P469" s="84"/>
      <c r="Q469" s="84"/>
      <c r="R469" s="84"/>
      <c r="S469" s="84"/>
      <c r="T469" s="84"/>
      <c r="AA469" s="84"/>
      <c r="AB469" s="84"/>
    </row>
    <row r="470" spans="1:28">
      <c r="A470" s="17">
        <v>36931</v>
      </c>
      <c r="O470" s="84"/>
      <c r="P470" s="84"/>
      <c r="Q470" s="84"/>
      <c r="R470" s="84"/>
      <c r="S470" s="84"/>
      <c r="T470" s="84"/>
      <c r="AA470" s="84"/>
      <c r="AB470" s="84"/>
    </row>
    <row r="471" spans="1:28">
      <c r="A471" s="17">
        <v>36932</v>
      </c>
      <c r="O471" s="84"/>
      <c r="P471" s="84"/>
      <c r="Q471" s="84"/>
      <c r="R471" s="84"/>
      <c r="S471" s="84"/>
      <c r="T471" s="84"/>
      <c r="AA471" s="84"/>
      <c r="AB471" s="84"/>
    </row>
    <row r="472" spans="1:28">
      <c r="A472" s="17">
        <v>36933</v>
      </c>
      <c r="O472" s="84"/>
      <c r="P472" s="84"/>
      <c r="Q472" s="84"/>
      <c r="R472" s="84"/>
      <c r="S472" s="84"/>
      <c r="T472" s="84"/>
      <c r="AA472" s="84"/>
      <c r="AB472" s="84"/>
    </row>
    <row r="473" spans="1:28">
      <c r="A473" s="17">
        <v>36934</v>
      </c>
      <c r="O473" s="84"/>
      <c r="P473" s="84"/>
      <c r="Q473" s="84"/>
      <c r="R473" s="84"/>
      <c r="S473" s="84"/>
      <c r="T473" s="84"/>
      <c r="AA473" s="84"/>
      <c r="AB473" s="84"/>
    </row>
    <row r="474" spans="1:28">
      <c r="A474" s="17">
        <v>36935</v>
      </c>
      <c r="O474" s="84"/>
      <c r="P474" s="84"/>
      <c r="Q474" s="84"/>
      <c r="R474" s="84"/>
      <c r="S474" s="84"/>
      <c r="T474" s="84"/>
      <c r="AA474" s="84"/>
      <c r="AB474" s="84"/>
    </row>
    <row r="475" spans="1:28">
      <c r="A475" s="17">
        <v>36936</v>
      </c>
      <c r="O475" s="84"/>
      <c r="P475" s="84"/>
      <c r="Q475" s="84"/>
      <c r="R475" s="84"/>
      <c r="S475" s="84"/>
      <c r="T475" s="84"/>
      <c r="AA475" s="84"/>
      <c r="AB475" s="84"/>
    </row>
    <row r="476" spans="1:28">
      <c r="A476" s="17">
        <v>36937</v>
      </c>
      <c r="O476" s="84"/>
      <c r="P476" s="84"/>
      <c r="Q476" s="84"/>
      <c r="R476" s="84"/>
      <c r="S476" s="84"/>
      <c r="T476" s="84"/>
      <c r="AA476" s="84"/>
      <c r="AB476" s="84"/>
    </row>
    <row r="477" spans="1:28">
      <c r="A477" s="17">
        <v>36938</v>
      </c>
      <c r="O477" s="84"/>
      <c r="P477" s="84"/>
      <c r="Q477" s="84"/>
      <c r="R477" s="84"/>
      <c r="S477" s="84"/>
      <c r="T477" s="84"/>
      <c r="AA477" s="84"/>
      <c r="AB477" s="84"/>
    </row>
    <row r="478" spans="1:28">
      <c r="A478" s="17">
        <v>36939</v>
      </c>
      <c r="O478" s="84"/>
      <c r="P478" s="84"/>
      <c r="Q478" s="84"/>
      <c r="R478" s="84"/>
      <c r="S478" s="84"/>
      <c r="T478" s="84"/>
      <c r="AA478" s="84"/>
      <c r="AB478" s="84"/>
    </row>
    <row r="479" spans="1:28">
      <c r="A479" s="17">
        <v>36940</v>
      </c>
      <c r="O479" s="84"/>
      <c r="P479" s="84"/>
      <c r="Q479" s="84"/>
      <c r="R479" s="84"/>
      <c r="S479" s="84"/>
      <c r="T479" s="84"/>
      <c r="AA479" s="84"/>
      <c r="AB479" s="84"/>
    </row>
    <row r="480" spans="1:28">
      <c r="A480" s="17">
        <v>36941</v>
      </c>
      <c r="O480" s="84"/>
      <c r="P480" s="84"/>
      <c r="Q480" s="84"/>
      <c r="R480" s="84"/>
      <c r="S480" s="84"/>
      <c r="T480" s="84"/>
      <c r="AA480" s="84"/>
      <c r="AB480" s="84"/>
    </row>
    <row r="481" spans="1:28">
      <c r="A481" s="17">
        <v>36942</v>
      </c>
      <c r="O481" s="84"/>
      <c r="P481" s="84"/>
      <c r="Q481" s="84"/>
      <c r="R481" s="84"/>
      <c r="S481" s="84"/>
      <c r="T481" s="84"/>
      <c r="AA481" s="84"/>
      <c r="AB481" s="84"/>
    </row>
    <row r="482" spans="1:28">
      <c r="A482" s="17">
        <v>36943</v>
      </c>
      <c r="O482" s="84"/>
      <c r="P482" s="84"/>
      <c r="Q482" s="84"/>
      <c r="R482" s="84"/>
      <c r="S482" s="84"/>
      <c r="T482" s="84"/>
      <c r="AA482" s="84"/>
      <c r="AB482" s="84"/>
    </row>
    <row r="483" spans="1:28">
      <c r="A483" s="17">
        <v>36944</v>
      </c>
      <c r="O483" s="84"/>
      <c r="P483" s="84"/>
      <c r="Q483" s="84"/>
      <c r="R483" s="84"/>
      <c r="S483" s="84"/>
      <c r="T483" s="84"/>
      <c r="AA483" s="84"/>
      <c r="AB483" s="84"/>
    </row>
    <row r="484" spans="1:28">
      <c r="A484" s="17">
        <v>36945</v>
      </c>
      <c r="O484" s="84"/>
      <c r="P484" s="84"/>
      <c r="Q484" s="84"/>
      <c r="R484" s="84"/>
      <c r="S484" s="84"/>
      <c r="T484" s="84"/>
      <c r="AA484" s="84"/>
      <c r="AB484" s="84"/>
    </row>
    <row r="485" spans="1:28">
      <c r="A485" s="17">
        <v>36946</v>
      </c>
      <c r="O485" s="84"/>
      <c r="P485" s="84"/>
      <c r="Q485" s="84"/>
      <c r="R485" s="84"/>
      <c r="S485" s="84"/>
      <c r="T485" s="84"/>
      <c r="AA485" s="84"/>
      <c r="AB485" s="84"/>
    </row>
    <row r="486" spans="1:28">
      <c r="A486" s="17">
        <v>36947</v>
      </c>
      <c r="O486" s="84"/>
      <c r="P486" s="84"/>
      <c r="Q486" s="84"/>
      <c r="R486" s="84"/>
      <c r="S486" s="84"/>
      <c r="T486" s="84"/>
      <c r="AA486" s="84"/>
      <c r="AB486" s="84"/>
    </row>
    <row r="487" spans="1:28">
      <c r="A487" s="17">
        <v>36948</v>
      </c>
      <c r="O487" s="84"/>
      <c r="P487" s="84"/>
      <c r="Q487" s="84"/>
      <c r="R487" s="84"/>
      <c r="S487" s="84"/>
      <c r="T487" s="84"/>
      <c r="AA487" s="84"/>
      <c r="AB487" s="84"/>
    </row>
    <row r="488" spans="1:28">
      <c r="A488" s="17">
        <v>36949</v>
      </c>
      <c r="O488" s="84"/>
      <c r="P488" s="84"/>
      <c r="Q488" s="84"/>
      <c r="R488" s="84"/>
      <c r="S488" s="84"/>
      <c r="T488" s="84"/>
      <c r="AA488" s="84"/>
      <c r="AB488" s="84"/>
    </row>
    <row r="489" spans="1:28">
      <c r="A489" s="17">
        <v>36950</v>
      </c>
      <c r="O489" s="84"/>
      <c r="P489" s="84"/>
      <c r="Q489" s="84"/>
      <c r="R489" s="84"/>
      <c r="S489" s="84"/>
      <c r="T489" s="84"/>
      <c r="AA489" s="84"/>
      <c r="AB489" s="84"/>
    </row>
    <row r="490" spans="1:28">
      <c r="A490" s="17">
        <v>36951</v>
      </c>
      <c r="O490" s="84"/>
      <c r="P490" s="84"/>
      <c r="Q490" s="84"/>
      <c r="R490" s="84"/>
      <c r="S490" s="84"/>
      <c r="T490" s="84"/>
      <c r="AA490" s="84"/>
      <c r="AB490" s="84"/>
    </row>
    <row r="491" spans="1:28">
      <c r="A491" s="17">
        <v>36952</v>
      </c>
      <c r="O491" s="84"/>
      <c r="P491" s="84"/>
      <c r="Q491" s="84"/>
      <c r="R491" s="84"/>
      <c r="S491" s="84"/>
      <c r="T491" s="84"/>
      <c r="AA491" s="84"/>
      <c r="AB491" s="84"/>
    </row>
    <row r="492" spans="1:28">
      <c r="A492" s="17">
        <v>36953</v>
      </c>
      <c r="O492" s="84"/>
      <c r="P492" s="84"/>
      <c r="Q492" s="84"/>
      <c r="R492" s="84"/>
      <c r="S492" s="84"/>
      <c r="T492" s="84"/>
      <c r="AA492" s="84"/>
      <c r="AB492" s="84"/>
    </row>
    <row r="493" spans="1:28">
      <c r="A493" s="17">
        <v>36954</v>
      </c>
      <c r="O493" s="84"/>
      <c r="P493" s="84"/>
      <c r="Q493" s="84"/>
      <c r="R493" s="84"/>
      <c r="S493" s="84"/>
      <c r="T493" s="84"/>
      <c r="AA493" s="84"/>
      <c r="AB493" s="84"/>
    </row>
    <row r="494" spans="1:28">
      <c r="A494" s="17">
        <v>36955</v>
      </c>
      <c r="O494" s="84"/>
      <c r="P494" s="84"/>
      <c r="Q494" s="84"/>
      <c r="R494" s="84"/>
      <c r="S494" s="84"/>
      <c r="T494" s="84"/>
      <c r="AA494" s="84"/>
      <c r="AB494" s="84"/>
    </row>
    <row r="495" spans="1:28">
      <c r="A495" s="17">
        <v>36956</v>
      </c>
      <c r="O495" s="84"/>
      <c r="P495" s="84"/>
      <c r="Q495" s="84"/>
      <c r="R495" s="84"/>
      <c r="S495" s="84"/>
      <c r="T495" s="84"/>
      <c r="AA495" s="84"/>
      <c r="AB495" s="84"/>
    </row>
    <row r="496" spans="1:28">
      <c r="A496" s="17">
        <v>36957</v>
      </c>
      <c r="O496" s="84"/>
      <c r="P496" s="84"/>
      <c r="Q496" s="84"/>
      <c r="R496" s="84"/>
      <c r="S496" s="84"/>
      <c r="T496" s="84"/>
      <c r="AA496" s="84"/>
      <c r="AB496" s="84"/>
    </row>
    <row r="497" spans="1:28">
      <c r="A497" s="17">
        <v>36958</v>
      </c>
      <c r="O497" s="84"/>
      <c r="P497" s="84"/>
      <c r="Q497" s="84"/>
      <c r="R497" s="84"/>
      <c r="S497" s="84"/>
      <c r="T497" s="84"/>
      <c r="AA497" s="84"/>
      <c r="AB497" s="84"/>
    </row>
    <row r="498" spans="1:28">
      <c r="A498" s="17">
        <v>36959</v>
      </c>
      <c r="O498" s="84"/>
      <c r="P498" s="84"/>
      <c r="Q498" s="84"/>
      <c r="R498" s="84"/>
      <c r="S498" s="84"/>
      <c r="T498" s="84"/>
      <c r="AA498" s="84"/>
      <c r="AB498" s="84"/>
    </row>
    <row r="499" spans="1:28">
      <c r="A499" s="17">
        <v>36960</v>
      </c>
      <c r="O499" s="84"/>
      <c r="P499" s="84"/>
      <c r="Q499" s="84"/>
      <c r="R499" s="84"/>
      <c r="S499" s="84"/>
      <c r="T499" s="84"/>
      <c r="AA499" s="84"/>
      <c r="AB499" s="84"/>
    </row>
    <row r="500" spans="1:28">
      <c r="A500" s="17">
        <v>36961</v>
      </c>
      <c r="O500" s="84"/>
      <c r="P500" s="84"/>
      <c r="Q500" s="84"/>
      <c r="R500" s="84"/>
      <c r="S500" s="84"/>
      <c r="T500" s="84"/>
      <c r="AA500" s="84"/>
      <c r="AB500" s="84"/>
    </row>
    <row r="501" spans="1:28">
      <c r="A501" s="17">
        <v>36962</v>
      </c>
      <c r="O501" s="84"/>
      <c r="P501" s="84"/>
      <c r="Q501" s="84"/>
      <c r="R501" s="84"/>
      <c r="S501" s="84"/>
      <c r="T501" s="84"/>
      <c r="AA501" s="84"/>
      <c r="AB501" s="84"/>
    </row>
    <row r="502" spans="1:28">
      <c r="A502" s="17">
        <v>36963</v>
      </c>
      <c r="O502" s="84"/>
      <c r="P502" s="84"/>
      <c r="Q502" s="84"/>
      <c r="R502" s="84"/>
      <c r="S502" s="84"/>
      <c r="T502" s="84"/>
      <c r="AA502" s="84"/>
      <c r="AB502" s="84"/>
    </row>
    <row r="503" spans="1:28">
      <c r="A503" s="17">
        <v>36964</v>
      </c>
      <c r="O503" s="84"/>
      <c r="P503" s="84"/>
      <c r="Q503" s="84"/>
      <c r="R503" s="84"/>
      <c r="S503" s="84"/>
      <c r="T503" s="84"/>
      <c r="AA503" s="84"/>
      <c r="AB503" s="84"/>
    </row>
    <row r="504" spans="1:28">
      <c r="A504" s="17">
        <v>36965</v>
      </c>
      <c r="O504" s="84"/>
      <c r="P504" s="84"/>
      <c r="Q504" s="84"/>
      <c r="R504" s="84"/>
      <c r="S504" s="84"/>
      <c r="T504" s="84"/>
      <c r="AA504" s="84"/>
      <c r="AB504" s="84"/>
    </row>
    <row r="505" spans="1:28">
      <c r="A505" s="17">
        <v>36966</v>
      </c>
      <c r="O505" s="84"/>
      <c r="P505" s="84"/>
      <c r="Q505" s="84"/>
      <c r="R505" s="84"/>
      <c r="S505" s="84"/>
      <c r="T505" s="84"/>
      <c r="AA505" s="84"/>
      <c r="AB505" s="84"/>
    </row>
    <row r="506" spans="1:28">
      <c r="A506" s="17">
        <v>36967</v>
      </c>
      <c r="O506" s="84"/>
      <c r="P506" s="84"/>
      <c r="Q506" s="84"/>
      <c r="R506" s="84"/>
      <c r="S506" s="84"/>
      <c r="T506" s="84"/>
      <c r="AA506" s="84"/>
      <c r="AB506" s="84"/>
    </row>
    <row r="507" spans="1:28">
      <c r="A507" s="17">
        <v>36968</v>
      </c>
      <c r="O507" s="84"/>
      <c r="P507" s="84"/>
      <c r="Q507" s="84"/>
      <c r="R507" s="84"/>
      <c r="S507" s="84"/>
      <c r="T507" s="84"/>
      <c r="AA507" s="84"/>
      <c r="AB507" s="84"/>
    </row>
    <row r="508" spans="1:28">
      <c r="A508" s="17">
        <v>36969</v>
      </c>
      <c r="O508" s="84"/>
      <c r="P508" s="84"/>
      <c r="Q508" s="84"/>
      <c r="R508" s="84"/>
      <c r="S508" s="84"/>
      <c r="T508" s="84"/>
      <c r="AA508" s="84"/>
      <c r="AB508" s="84"/>
    </row>
    <row r="509" spans="1:28">
      <c r="A509" s="17">
        <v>36970</v>
      </c>
      <c r="O509" s="84"/>
      <c r="P509" s="84"/>
      <c r="Q509" s="84"/>
      <c r="R509" s="84"/>
      <c r="S509" s="84"/>
      <c r="T509" s="84"/>
      <c r="AA509" s="84"/>
      <c r="AB509" s="84"/>
    </row>
    <row r="510" spans="1:28">
      <c r="A510" s="17">
        <v>36971</v>
      </c>
      <c r="O510" s="84"/>
      <c r="P510" s="84"/>
      <c r="Q510" s="84"/>
      <c r="R510" s="84"/>
      <c r="S510" s="84"/>
      <c r="T510" s="84"/>
      <c r="AA510" s="84"/>
      <c r="AB510" s="84"/>
    </row>
    <row r="511" spans="1:28">
      <c r="A511" s="17">
        <v>36972</v>
      </c>
      <c r="O511" s="84"/>
      <c r="P511" s="84"/>
      <c r="Q511" s="84"/>
      <c r="R511" s="84"/>
      <c r="S511" s="84"/>
      <c r="T511" s="84"/>
      <c r="AA511" s="84"/>
      <c r="AB511" s="84"/>
    </row>
    <row r="512" spans="1:28">
      <c r="A512" s="17">
        <v>36973</v>
      </c>
      <c r="O512" s="84"/>
      <c r="P512" s="84"/>
      <c r="Q512" s="84"/>
      <c r="R512" s="84"/>
      <c r="S512" s="84"/>
      <c r="T512" s="84"/>
      <c r="AA512" s="84"/>
      <c r="AB512" s="84"/>
    </row>
    <row r="513" spans="1:28">
      <c r="A513" s="17">
        <v>36974</v>
      </c>
      <c r="O513" s="84"/>
      <c r="P513" s="84"/>
      <c r="Q513" s="84"/>
      <c r="R513" s="84"/>
      <c r="S513" s="84"/>
      <c r="T513" s="84"/>
      <c r="AA513" s="84"/>
      <c r="AB513" s="84"/>
    </row>
    <row r="514" spans="1:28">
      <c r="A514" s="17">
        <v>36975</v>
      </c>
      <c r="O514" s="84"/>
      <c r="P514" s="84"/>
      <c r="Q514" s="84"/>
      <c r="R514" s="84"/>
      <c r="S514" s="84"/>
      <c r="T514" s="84"/>
      <c r="AA514" s="84"/>
      <c r="AB514" s="84"/>
    </row>
    <row r="515" spans="1:28">
      <c r="A515" s="17">
        <v>36976</v>
      </c>
      <c r="O515" s="84"/>
      <c r="P515" s="84"/>
      <c r="Q515" s="84"/>
      <c r="R515" s="84"/>
      <c r="S515" s="84"/>
      <c r="T515" s="84"/>
      <c r="AA515" s="84"/>
      <c r="AB515" s="84"/>
    </row>
    <row r="516" spans="1:28">
      <c r="A516" s="17">
        <v>36977</v>
      </c>
      <c r="O516" s="84"/>
      <c r="P516" s="84"/>
      <c r="Q516" s="84"/>
      <c r="R516" s="84"/>
      <c r="S516" s="84"/>
      <c r="T516" s="84"/>
      <c r="AA516" s="84"/>
      <c r="AB516" s="84"/>
    </row>
    <row r="517" spans="1:28">
      <c r="A517" s="17">
        <v>36978</v>
      </c>
      <c r="O517" s="84"/>
      <c r="P517" s="84"/>
      <c r="Q517" s="84"/>
      <c r="R517" s="84"/>
      <c r="S517" s="84"/>
      <c r="T517" s="84"/>
      <c r="AA517" s="84"/>
      <c r="AB517" s="84"/>
    </row>
    <row r="518" spans="1:28">
      <c r="A518" s="17">
        <v>36979</v>
      </c>
      <c r="O518" s="84"/>
      <c r="P518" s="84"/>
      <c r="Q518" s="84"/>
      <c r="R518" s="84"/>
      <c r="S518" s="84"/>
      <c r="T518" s="84"/>
      <c r="AA518" s="84"/>
      <c r="AB518" s="84"/>
    </row>
    <row r="519" spans="1:28">
      <c r="A519" s="17">
        <v>36980</v>
      </c>
      <c r="O519" s="84"/>
      <c r="P519" s="84"/>
      <c r="Q519" s="84"/>
      <c r="R519" s="84"/>
      <c r="S519" s="84"/>
      <c r="T519" s="84"/>
      <c r="AA519" s="84"/>
      <c r="AB519" s="84"/>
    </row>
    <row r="520" spans="1:28">
      <c r="A520" s="17">
        <v>36981</v>
      </c>
      <c r="O520" s="84"/>
      <c r="P520" s="84"/>
      <c r="Q520" s="84"/>
      <c r="R520" s="84"/>
      <c r="S520" s="84"/>
      <c r="T520" s="84"/>
      <c r="AA520" s="84"/>
      <c r="AB520" s="84"/>
    </row>
    <row r="521" spans="1:28">
      <c r="A521" s="17">
        <v>36982</v>
      </c>
      <c r="O521" s="84"/>
      <c r="P521" s="84"/>
      <c r="Q521" s="84"/>
      <c r="R521" s="84"/>
      <c r="S521" s="84"/>
      <c r="T521" s="84"/>
      <c r="AA521" s="84"/>
      <c r="AB521" s="84"/>
    </row>
    <row r="522" spans="1:28">
      <c r="A522" s="17">
        <v>36983</v>
      </c>
      <c r="O522" s="84"/>
      <c r="P522" s="84"/>
      <c r="Q522" s="84"/>
      <c r="R522" s="84"/>
      <c r="S522" s="84"/>
      <c r="T522" s="84"/>
      <c r="AA522" s="84"/>
      <c r="AB522" s="84"/>
    </row>
    <row r="523" spans="1:28">
      <c r="A523" s="17">
        <v>36984</v>
      </c>
      <c r="O523" s="84"/>
      <c r="P523" s="84"/>
      <c r="Q523" s="84"/>
      <c r="R523" s="84"/>
      <c r="S523" s="84"/>
      <c r="T523" s="84"/>
      <c r="AA523" s="84"/>
      <c r="AB523" s="84"/>
    </row>
    <row r="524" spans="1:28">
      <c r="A524" s="17">
        <v>36985</v>
      </c>
      <c r="O524" s="84"/>
      <c r="P524" s="84"/>
      <c r="Q524" s="84"/>
      <c r="R524" s="84"/>
      <c r="S524" s="84"/>
      <c r="T524" s="84"/>
      <c r="AA524" s="84"/>
      <c r="AB524" s="84"/>
    </row>
    <row r="525" spans="1:28">
      <c r="A525" s="17">
        <v>36986</v>
      </c>
      <c r="O525" s="84"/>
      <c r="P525" s="84"/>
      <c r="Q525" s="84"/>
      <c r="R525" s="84"/>
      <c r="S525" s="84"/>
      <c r="T525" s="84"/>
      <c r="AA525" s="84"/>
      <c r="AB525" s="84"/>
    </row>
    <row r="526" spans="1:28">
      <c r="A526" s="17">
        <v>36987</v>
      </c>
      <c r="O526" s="84"/>
      <c r="P526" s="84"/>
      <c r="Q526" s="84"/>
      <c r="R526" s="84"/>
      <c r="S526" s="84"/>
      <c r="T526" s="84"/>
      <c r="AA526" s="84"/>
      <c r="AB526" s="84"/>
    </row>
    <row r="527" spans="1:28">
      <c r="A527" s="17">
        <v>36988</v>
      </c>
      <c r="O527" s="84"/>
      <c r="P527" s="84"/>
      <c r="Q527" s="84"/>
      <c r="R527" s="84"/>
      <c r="S527" s="84"/>
      <c r="T527" s="84"/>
      <c r="AA527" s="84"/>
      <c r="AB527" s="84"/>
    </row>
    <row r="528" spans="1:28">
      <c r="A528" s="17">
        <v>36989</v>
      </c>
      <c r="O528" s="84"/>
      <c r="P528" s="84"/>
      <c r="Q528" s="84"/>
      <c r="R528" s="84"/>
      <c r="S528" s="84"/>
      <c r="T528" s="84"/>
      <c r="AA528" s="84"/>
      <c r="AB528" s="84"/>
    </row>
    <row r="529" spans="1:28">
      <c r="A529" s="17">
        <v>36990</v>
      </c>
      <c r="O529" s="84"/>
      <c r="P529" s="84"/>
      <c r="Q529" s="84"/>
      <c r="R529" s="84"/>
      <c r="S529" s="84"/>
      <c r="T529" s="84"/>
      <c r="AA529" s="84"/>
      <c r="AB529" s="84"/>
    </row>
    <row r="530" spans="1:28">
      <c r="A530" s="17">
        <v>36991</v>
      </c>
      <c r="O530" s="84"/>
      <c r="P530" s="84"/>
      <c r="Q530" s="84"/>
      <c r="R530" s="84"/>
      <c r="S530" s="84"/>
      <c r="T530" s="84"/>
      <c r="AA530" s="84"/>
      <c r="AB530" s="84"/>
    </row>
    <row r="531" spans="1:28">
      <c r="A531" s="17">
        <v>36992</v>
      </c>
      <c r="O531" s="84"/>
      <c r="P531" s="84"/>
      <c r="Q531" s="84"/>
      <c r="R531" s="84"/>
      <c r="S531" s="84"/>
      <c r="T531" s="84"/>
      <c r="AA531" s="84"/>
      <c r="AB531" s="84"/>
    </row>
    <row r="532" spans="1:28">
      <c r="A532" s="17">
        <v>36993</v>
      </c>
      <c r="O532" s="84"/>
      <c r="P532" s="84"/>
      <c r="Q532" s="84"/>
      <c r="R532" s="84"/>
      <c r="S532" s="84"/>
      <c r="T532" s="84"/>
      <c r="AA532" s="84"/>
      <c r="AB532" s="84"/>
    </row>
    <row r="533" spans="1:28">
      <c r="A533" s="17">
        <v>36994</v>
      </c>
      <c r="O533" s="84"/>
      <c r="P533" s="84"/>
      <c r="Q533" s="84"/>
      <c r="R533" s="84"/>
      <c r="S533" s="84"/>
      <c r="T533" s="84"/>
      <c r="AA533" s="84"/>
      <c r="AB533" s="84"/>
    </row>
    <row r="534" spans="1:28">
      <c r="A534" s="17">
        <v>36995</v>
      </c>
      <c r="O534" s="84"/>
      <c r="P534" s="84"/>
      <c r="Q534" s="84"/>
      <c r="R534" s="84"/>
      <c r="S534" s="84"/>
      <c r="T534" s="84"/>
      <c r="AA534" s="84"/>
      <c r="AB534" s="84"/>
    </row>
    <row r="535" spans="1:28">
      <c r="A535" s="17">
        <v>36996</v>
      </c>
      <c r="O535" s="84"/>
      <c r="P535" s="84"/>
      <c r="Q535" s="84"/>
      <c r="R535" s="84"/>
      <c r="S535" s="84"/>
      <c r="T535" s="84"/>
      <c r="AA535" s="84"/>
      <c r="AB535" s="84"/>
    </row>
    <row r="536" spans="1:28">
      <c r="A536" s="17">
        <v>36997</v>
      </c>
      <c r="O536" s="84"/>
      <c r="P536" s="84"/>
      <c r="Q536" s="84"/>
      <c r="R536" s="84"/>
      <c r="S536" s="84"/>
      <c r="T536" s="84"/>
      <c r="AA536" s="84"/>
      <c r="AB536" s="84"/>
    </row>
    <row r="537" spans="1:28">
      <c r="A537" s="17">
        <v>36998</v>
      </c>
      <c r="O537" s="84"/>
      <c r="P537" s="84"/>
      <c r="Q537" s="84"/>
      <c r="R537" s="84"/>
      <c r="S537" s="84"/>
      <c r="T537" s="84"/>
      <c r="AA537" s="84"/>
      <c r="AB537" s="84"/>
    </row>
    <row r="538" spans="1:28">
      <c r="A538" s="17">
        <v>36999</v>
      </c>
      <c r="O538" s="84"/>
      <c r="P538" s="84"/>
      <c r="Q538" s="84"/>
      <c r="R538" s="84"/>
      <c r="S538" s="84"/>
      <c r="T538" s="84"/>
      <c r="AA538" s="84"/>
      <c r="AB538" s="84"/>
    </row>
    <row r="539" spans="1:28">
      <c r="A539" s="17">
        <v>37000</v>
      </c>
      <c r="O539" s="84"/>
      <c r="P539" s="84"/>
      <c r="Q539" s="84"/>
      <c r="R539" s="84"/>
      <c r="S539" s="84"/>
      <c r="T539" s="84"/>
      <c r="AA539" s="84"/>
      <c r="AB539" s="84"/>
    </row>
    <row r="540" spans="1:28">
      <c r="A540" s="17">
        <v>37001</v>
      </c>
      <c r="O540" s="84"/>
      <c r="P540" s="84"/>
      <c r="Q540" s="84"/>
      <c r="R540" s="84"/>
      <c r="S540" s="84"/>
      <c r="T540" s="84"/>
      <c r="AA540" s="84"/>
      <c r="AB540" s="84"/>
    </row>
    <row r="541" spans="1:28">
      <c r="A541" s="17">
        <v>37002</v>
      </c>
      <c r="O541" s="84"/>
      <c r="P541" s="84"/>
      <c r="Q541" s="84"/>
      <c r="R541" s="84"/>
      <c r="S541" s="84"/>
      <c r="T541" s="84"/>
      <c r="AA541" s="84"/>
      <c r="AB541" s="84"/>
    </row>
    <row r="542" spans="1:28">
      <c r="A542" s="17">
        <v>37003</v>
      </c>
      <c r="O542" s="84"/>
      <c r="P542" s="84"/>
      <c r="Q542" s="84"/>
      <c r="R542" s="84"/>
      <c r="S542" s="84"/>
      <c r="T542" s="84"/>
      <c r="AA542" s="84"/>
      <c r="AB542" s="84"/>
    </row>
    <row r="543" spans="1:28">
      <c r="A543" s="17">
        <v>37004</v>
      </c>
      <c r="O543" s="84"/>
      <c r="P543" s="84"/>
      <c r="Q543" s="84"/>
      <c r="R543" s="84"/>
      <c r="S543" s="84"/>
      <c r="T543" s="84"/>
      <c r="AA543" s="84"/>
      <c r="AB543" s="84"/>
    </row>
    <row r="544" spans="1:28">
      <c r="A544" s="17">
        <v>37005</v>
      </c>
      <c r="O544" s="84"/>
      <c r="P544" s="84"/>
      <c r="Q544" s="84"/>
      <c r="R544" s="84"/>
      <c r="S544" s="84"/>
      <c r="T544" s="84"/>
      <c r="AA544" s="84"/>
      <c r="AB544" s="84"/>
    </row>
    <row r="545" spans="1:28">
      <c r="A545" s="17">
        <v>37006</v>
      </c>
      <c r="O545" s="84"/>
      <c r="P545" s="84"/>
      <c r="Q545" s="84"/>
      <c r="R545" s="84"/>
      <c r="S545" s="84"/>
      <c r="T545" s="84"/>
      <c r="AA545" s="84"/>
      <c r="AB545" s="84"/>
    </row>
    <row r="546" spans="1:28">
      <c r="A546" s="17">
        <v>37007</v>
      </c>
      <c r="O546" s="84"/>
      <c r="P546" s="84"/>
      <c r="Q546" s="84"/>
      <c r="R546" s="84"/>
      <c r="S546" s="84"/>
      <c r="T546" s="84"/>
      <c r="AA546" s="84"/>
      <c r="AB546" s="84"/>
    </row>
    <row r="547" spans="1:28">
      <c r="A547" s="17">
        <v>37008</v>
      </c>
      <c r="O547" s="84"/>
      <c r="P547" s="84"/>
      <c r="Q547" s="84"/>
      <c r="R547" s="84"/>
      <c r="S547" s="84"/>
      <c r="T547" s="84"/>
      <c r="AA547" s="84"/>
      <c r="AB547" s="84"/>
    </row>
    <row r="548" spans="1:28">
      <c r="A548" s="17">
        <v>37009</v>
      </c>
      <c r="O548" s="84"/>
      <c r="P548" s="84"/>
      <c r="Q548" s="84"/>
      <c r="R548" s="84"/>
      <c r="S548" s="84"/>
      <c r="T548" s="84"/>
      <c r="AA548" s="84"/>
      <c r="AB548" s="84"/>
    </row>
    <row r="549" spans="1:28">
      <c r="A549" s="17">
        <v>37010</v>
      </c>
      <c r="O549" s="84"/>
      <c r="P549" s="84"/>
      <c r="Q549" s="84"/>
      <c r="R549" s="84"/>
      <c r="S549" s="84"/>
      <c r="T549" s="84"/>
      <c r="AA549" s="84"/>
      <c r="AB549" s="84"/>
    </row>
    <row r="550" spans="1:28">
      <c r="A550" s="17">
        <v>37011</v>
      </c>
      <c r="O550" s="84"/>
      <c r="P550" s="84"/>
      <c r="Q550" s="84"/>
      <c r="R550" s="84"/>
      <c r="S550" s="84"/>
      <c r="T550" s="84"/>
      <c r="AA550" s="84"/>
      <c r="AB550" s="84"/>
    </row>
    <row r="551" spans="1:28">
      <c r="A551" s="17">
        <v>37012</v>
      </c>
      <c r="O551" s="84"/>
      <c r="P551" s="84"/>
      <c r="Q551" s="84"/>
      <c r="R551" s="84"/>
      <c r="S551" s="84"/>
      <c r="T551" s="84"/>
      <c r="AA551" s="84"/>
      <c r="AB551" s="84"/>
    </row>
    <row r="552" spans="1:28">
      <c r="A552" s="17">
        <v>37013</v>
      </c>
      <c r="O552" s="84"/>
      <c r="P552" s="84"/>
      <c r="Q552" s="84"/>
      <c r="R552" s="84"/>
      <c r="S552" s="84"/>
      <c r="T552" s="84"/>
      <c r="AA552" s="84"/>
      <c r="AB552" s="84"/>
    </row>
    <row r="553" spans="1:28">
      <c r="A553" s="17">
        <v>37014</v>
      </c>
      <c r="O553" s="84"/>
      <c r="P553" s="84"/>
      <c r="Q553" s="84"/>
      <c r="R553" s="84"/>
      <c r="S553" s="84"/>
      <c r="T553" s="84"/>
      <c r="AA553" s="84"/>
      <c r="AB553" s="84"/>
    </row>
    <row r="554" spans="1:28">
      <c r="A554" s="17">
        <v>37015</v>
      </c>
      <c r="O554" s="84"/>
      <c r="P554" s="84"/>
      <c r="Q554" s="84"/>
      <c r="R554" s="84"/>
      <c r="S554" s="84"/>
      <c r="T554" s="84"/>
      <c r="AA554" s="84"/>
      <c r="AB554" s="84"/>
    </row>
    <row r="555" spans="1:28">
      <c r="A555" s="17">
        <v>37016</v>
      </c>
      <c r="O555" s="84"/>
      <c r="P555" s="84"/>
      <c r="Q555" s="84"/>
      <c r="R555" s="84"/>
      <c r="S555" s="84"/>
      <c r="T555" s="84"/>
      <c r="AA555" s="84"/>
      <c r="AB555" s="84"/>
    </row>
    <row r="556" spans="1:28">
      <c r="A556" s="17">
        <v>37017</v>
      </c>
      <c r="O556" s="84"/>
      <c r="P556" s="84"/>
      <c r="Q556" s="84"/>
      <c r="R556" s="84"/>
      <c r="S556" s="84"/>
      <c r="T556" s="84"/>
      <c r="AA556" s="84"/>
      <c r="AB556" s="84"/>
    </row>
    <row r="557" spans="1:28">
      <c r="A557" s="17">
        <v>37018</v>
      </c>
      <c r="O557" s="84"/>
      <c r="P557" s="84"/>
      <c r="Q557" s="84"/>
      <c r="R557" s="84"/>
      <c r="S557" s="84"/>
      <c r="T557" s="84"/>
      <c r="AA557" s="84"/>
      <c r="AB557" s="84"/>
    </row>
    <row r="558" spans="1:28">
      <c r="A558" s="17">
        <v>37019</v>
      </c>
      <c r="O558" s="84"/>
      <c r="P558" s="84"/>
      <c r="Q558" s="84"/>
      <c r="R558" s="84"/>
      <c r="S558" s="84"/>
      <c r="T558" s="84"/>
      <c r="AA558" s="84"/>
      <c r="AB558" s="84"/>
    </row>
    <row r="559" spans="1:28">
      <c r="A559" s="17">
        <v>37020</v>
      </c>
      <c r="O559" s="84"/>
      <c r="P559" s="84"/>
      <c r="Q559" s="84"/>
      <c r="R559" s="84"/>
      <c r="S559" s="84"/>
      <c r="T559" s="84"/>
      <c r="AA559" s="84"/>
      <c r="AB559" s="84"/>
    </row>
    <row r="560" spans="1:28">
      <c r="A560" s="17">
        <v>37021</v>
      </c>
      <c r="O560" s="84"/>
      <c r="P560" s="84"/>
      <c r="Q560" s="84"/>
      <c r="R560" s="84"/>
      <c r="S560" s="84"/>
      <c r="T560" s="84"/>
      <c r="AA560" s="84"/>
      <c r="AB560" s="84"/>
    </row>
    <row r="561" spans="1:28">
      <c r="A561" s="17">
        <v>37022</v>
      </c>
      <c r="O561" s="84"/>
      <c r="P561" s="84"/>
      <c r="Q561" s="84"/>
      <c r="R561" s="84"/>
      <c r="S561" s="84"/>
      <c r="T561" s="84"/>
      <c r="AA561" s="84"/>
      <c r="AB561" s="84"/>
    </row>
    <row r="562" spans="1:28">
      <c r="A562" s="17">
        <v>37023</v>
      </c>
      <c r="O562" s="84"/>
      <c r="P562" s="84"/>
      <c r="Q562" s="84"/>
      <c r="R562" s="84"/>
      <c r="S562" s="84"/>
      <c r="T562" s="84"/>
      <c r="AA562" s="84"/>
      <c r="AB562" s="84"/>
    </row>
    <row r="563" spans="1:28">
      <c r="A563" s="17">
        <v>37024</v>
      </c>
      <c r="O563" s="84"/>
      <c r="P563" s="84"/>
      <c r="Q563" s="84"/>
      <c r="R563" s="84"/>
      <c r="S563" s="84"/>
      <c r="T563" s="84"/>
      <c r="AA563" s="84"/>
      <c r="AB563" s="84"/>
    </row>
    <row r="564" spans="1:28">
      <c r="A564" s="17">
        <v>37025</v>
      </c>
      <c r="O564" s="84"/>
      <c r="P564" s="84"/>
      <c r="Q564" s="84"/>
      <c r="R564" s="84"/>
      <c r="S564" s="84"/>
      <c r="T564" s="84"/>
      <c r="AA564" s="84"/>
      <c r="AB564" s="84"/>
    </row>
    <row r="565" spans="1:28">
      <c r="A565" s="17">
        <v>37026</v>
      </c>
      <c r="O565" s="84"/>
      <c r="P565" s="84"/>
      <c r="Q565" s="84"/>
      <c r="R565" s="84"/>
      <c r="S565" s="84"/>
      <c r="T565" s="84"/>
      <c r="AA565" s="84"/>
      <c r="AB565" s="84"/>
    </row>
    <row r="566" spans="1:28">
      <c r="A566" s="17">
        <v>37027</v>
      </c>
      <c r="O566" s="84"/>
      <c r="P566" s="84"/>
      <c r="Q566" s="84"/>
      <c r="R566" s="84"/>
      <c r="S566" s="84"/>
      <c r="T566" s="84"/>
      <c r="AA566" s="84"/>
      <c r="AB566" s="84"/>
    </row>
    <row r="567" spans="1:28">
      <c r="A567" s="17">
        <v>37028</v>
      </c>
      <c r="O567" s="84"/>
      <c r="P567" s="84"/>
      <c r="Q567" s="84"/>
      <c r="R567" s="84"/>
      <c r="S567" s="84"/>
      <c r="T567" s="84"/>
      <c r="AA567" s="84"/>
      <c r="AB567" s="84"/>
    </row>
    <row r="568" spans="1:28">
      <c r="A568" s="17">
        <v>37029</v>
      </c>
      <c r="O568" s="84"/>
      <c r="P568" s="84"/>
      <c r="Q568" s="84"/>
      <c r="R568" s="84"/>
      <c r="S568" s="84"/>
      <c r="T568" s="84"/>
      <c r="AA568" s="84"/>
      <c r="AB568" s="84"/>
    </row>
    <row r="569" spans="1:28">
      <c r="A569" s="17">
        <v>37030</v>
      </c>
      <c r="O569" s="84"/>
      <c r="P569" s="84"/>
      <c r="Q569" s="84"/>
      <c r="R569" s="84"/>
      <c r="S569" s="84"/>
      <c r="T569" s="84"/>
      <c r="AA569" s="84"/>
      <c r="AB569" s="84"/>
    </row>
    <row r="570" spans="1:28">
      <c r="A570" s="17">
        <v>37031</v>
      </c>
      <c r="O570" s="84"/>
      <c r="P570" s="84"/>
      <c r="Q570" s="84"/>
      <c r="R570" s="84"/>
      <c r="S570" s="84"/>
      <c r="T570" s="84"/>
      <c r="AA570" s="84"/>
      <c r="AB570" s="84"/>
    </row>
    <row r="571" spans="1:28">
      <c r="A571" s="17">
        <v>37032</v>
      </c>
      <c r="O571" s="84"/>
      <c r="P571" s="84"/>
      <c r="Q571" s="84"/>
      <c r="R571" s="84"/>
      <c r="S571" s="84"/>
      <c r="T571" s="84"/>
      <c r="AA571" s="84"/>
      <c r="AB571" s="84"/>
    </row>
    <row r="572" spans="1:28">
      <c r="A572" s="17">
        <v>37033</v>
      </c>
      <c r="O572" s="84"/>
      <c r="P572" s="84"/>
      <c r="Q572" s="84"/>
      <c r="R572" s="84"/>
      <c r="S572" s="84"/>
      <c r="T572" s="84"/>
      <c r="AA572" s="84"/>
      <c r="AB572" s="84"/>
    </row>
    <row r="573" spans="1:28">
      <c r="A573" s="17">
        <v>37034</v>
      </c>
      <c r="O573" s="84"/>
      <c r="P573" s="84"/>
      <c r="Q573" s="84"/>
      <c r="R573" s="84"/>
      <c r="S573" s="84"/>
      <c r="T573" s="84"/>
      <c r="AA573" s="84"/>
      <c r="AB573" s="84"/>
    </row>
    <row r="574" spans="1:28">
      <c r="A574" s="17">
        <v>37035</v>
      </c>
      <c r="O574" s="84"/>
      <c r="P574" s="84"/>
      <c r="Q574" s="84"/>
      <c r="R574" s="84"/>
      <c r="S574" s="84"/>
      <c r="T574" s="84"/>
      <c r="AA574" s="84"/>
      <c r="AB574" s="84"/>
    </row>
    <row r="575" spans="1:28">
      <c r="A575" s="17">
        <v>37036</v>
      </c>
      <c r="O575" s="84"/>
      <c r="P575" s="84"/>
      <c r="Q575" s="84"/>
      <c r="R575" s="84"/>
      <c r="S575" s="84"/>
      <c r="T575" s="84"/>
      <c r="AA575" s="84"/>
      <c r="AB575" s="84"/>
    </row>
    <row r="576" spans="1:28">
      <c r="A576" s="17">
        <v>37037</v>
      </c>
      <c r="O576" s="84"/>
      <c r="P576" s="84"/>
      <c r="Q576" s="84"/>
      <c r="R576" s="84"/>
      <c r="S576" s="84"/>
      <c r="T576" s="84"/>
      <c r="AA576" s="84"/>
      <c r="AB576" s="84"/>
    </row>
    <row r="577" spans="1:28">
      <c r="A577" s="17">
        <v>37038</v>
      </c>
      <c r="O577" s="84"/>
      <c r="P577" s="84"/>
      <c r="Q577" s="84"/>
      <c r="R577" s="84"/>
      <c r="S577" s="84"/>
      <c r="T577" s="84"/>
      <c r="AA577" s="84"/>
      <c r="AB577" s="84"/>
    </row>
    <row r="578" spans="1:28">
      <c r="A578" s="17">
        <v>37039</v>
      </c>
      <c r="O578" s="84"/>
      <c r="P578" s="84"/>
      <c r="Q578" s="84"/>
      <c r="R578" s="84"/>
      <c r="S578" s="84"/>
      <c r="T578" s="84"/>
      <c r="AA578" s="84"/>
      <c r="AB578" s="84"/>
    </row>
    <row r="579" spans="1:28">
      <c r="A579" s="17">
        <v>37040</v>
      </c>
      <c r="O579" s="84"/>
      <c r="P579" s="84"/>
      <c r="Q579" s="84"/>
      <c r="R579" s="84"/>
      <c r="S579" s="84"/>
      <c r="T579" s="84"/>
      <c r="AA579" s="84"/>
      <c r="AB579" s="84"/>
    </row>
    <row r="580" spans="1:28">
      <c r="A580" s="17">
        <v>37041</v>
      </c>
      <c r="O580" s="84"/>
      <c r="P580" s="84"/>
      <c r="Q580" s="84"/>
      <c r="R580" s="84"/>
      <c r="S580" s="84"/>
      <c r="T580" s="84"/>
      <c r="AA580" s="84"/>
      <c r="AB580" s="84"/>
    </row>
    <row r="581" spans="1:28">
      <c r="A581" s="17">
        <v>37042</v>
      </c>
      <c r="O581" s="84"/>
      <c r="P581" s="84"/>
      <c r="Q581" s="84"/>
      <c r="R581" s="84"/>
      <c r="S581" s="84"/>
      <c r="T581" s="84"/>
      <c r="AA581" s="84"/>
      <c r="AB581" s="84"/>
    </row>
    <row r="582" spans="1:28">
      <c r="A582" s="17">
        <v>37043</v>
      </c>
      <c r="O582" s="84"/>
      <c r="P582" s="84"/>
      <c r="Q582" s="84"/>
      <c r="R582" s="84"/>
      <c r="S582" s="84"/>
      <c r="T582" s="84"/>
      <c r="AA582" s="84"/>
      <c r="AB582" s="84"/>
    </row>
    <row r="583" spans="1:28">
      <c r="A583" s="17">
        <v>37044</v>
      </c>
      <c r="O583" s="84"/>
      <c r="P583" s="84"/>
      <c r="Q583" s="84"/>
      <c r="R583" s="84"/>
      <c r="S583" s="84"/>
      <c r="T583" s="84"/>
      <c r="AA583" s="84"/>
      <c r="AB583" s="84"/>
    </row>
    <row r="584" spans="1:28">
      <c r="A584" s="17">
        <v>37045</v>
      </c>
      <c r="O584" s="84"/>
      <c r="P584" s="84"/>
      <c r="Q584" s="84"/>
      <c r="R584" s="84"/>
      <c r="S584" s="84"/>
      <c r="T584" s="84"/>
      <c r="AA584" s="84"/>
      <c r="AB584" s="84"/>
    </row>
    <row r="585" spans="1:28">
      <c r="A585" s="17">
        <v>37046</v>
      </c>
      <c r="O585" s="84"/>
      <c r="P585" s="84"/>
      <c r="Q585" s="84"/>
      <c r="R585" s="84"/>
      <c r="S585" s="84"/>
      <c r="T585" s="84"/>
      <c r="AA585" s="84"/>
      <c r="AB585" s="84"/>
    </row>
    <row r="586" spans="1:28">
      <c r="A586" s="17">
        <v>37047</v>
      </c>
      <c r="O586" s="84"/>
      <c r="P586" s="84"/>
      <c r="Q586" s="84"/>
      <c r="R586" s="84"/>
      <c r="S586" s="84"/>
      <c r="T586" s="84"/>
      <c r="AA586" s="84"/>
      <c r="AB586" s="84"/>
    </row>
    <row r="587" spans="1:28">
      <c r="A587" s="17">
        <v>37048</v>
      </c>
      <c r="O587" s="84"/>
      <c r="P587" s="84"/>
      <c r="Q587" s="84"/>
      <c r="R587" s="84"/>
      <c r="S587" s="84"/>
      <c r="T587" s="84"/>
      <c r="AA587" s="84"/>
      <c r="AB587" s="84"/>
    </row>
    <row r="588" spans="1:28">
      <c r="A588" s="17">
        <v>37049</v>
      </c>
      <c r="O588" s="84"/>
      <c r="P588" s="84"/>
      <c r="Q588" s="84"/>
      <c r="R588" s="84"/>
      <c r="S588" s="84"/>
      <c r="T588" s="84"/>
      <c r="AA588" s="84"/>
      <c r="AB588" s="84"/>
    </row>
    <row r="589" spans="1:28">
      <c r="A589" s="17">
        <v>37050</v>
      </c>
      <c r="O589" s="84"/>
      <c r="P589" s="84"/>
      <c r="Q589" s="84"/>
      <c r="R589" s="84"/>
      <c r="S589" s="84"/>
      <c r="T589" s="84"/>
      <c r="AA589" s="84"/>
      <c r="AB589" s="84"/>
    </row>
    <row r="590" spans="1:28">
      <c r="A590" s="17">
        <v>37051</v>
      </c>
      <c r="O590" s="84"/>
      <c r="P590" s="84"/>
      <c r="Q590" s="84"/>
      <c r="R590" s="84"/>
      <c r="S590" s="84"/>
      <c r="T590" s="84"/>
      <c r="AA590" s="84"/>
      <c r="AB590" s="84"/>
    </row>
    <row r="591" spans="1:28">
      <c r="A591" s="17">
        <v>37052</v>
      </c>
      <c r="O591" s="84"/>
      <c r="P591" s="84"/>
      <c r="Q591" s="84"/>
      <c r="R591" s="84"/>
      <c r="S591" s="84"/>
      <c r="T591" s="84"/>
      <c r="AA591" s="84"/>
      <c r="AB591" s="84"/>
    </row>
    <row r="592" spans="1:28">
      <c r="A592" s="17">
        <v>37053</v>
      </c>
      <c r="O592" s="84"/>
      <c r="P592" s="84"/>
      <c r="Q592" s="84"/>
      <c r="R592" s="84"/>
      <c r="S592" s="84"/>
      <c r="T592" s="84"/>
      <c r="AA592" s="84"/>
      <c r="AB592" s="84"/>
    </row>
    <row r="593" spans="1:28">
      <c r="A593" s="17">
        <v>37054</v>
      </c>
      <c r="O593" s="84"/>
      <c r="P593" s="84"/>
      <c r="Q593" s="84"/>
      <c r="R593" s="84"/>
      <c r="S593" s="84"/>
      <c r="T593" s="84"/>
      <c r="AA593" s="84"/>
      <c r="AB593" s="84"/>
    </row>
    <row r="594" spans="1:28">
      <c r="A594" s="17">
        <v>37055</v>
      </c>
      <c r="O594" s="84"/>
      <c r="P594" s="84"/>
      <c r="Q594" s="84"/>
      <c r="R594" s="84"/>
      <c r="S594" s="84"/>
      <c r="T594" s="84"/>
      <c r="AA594" s="84"/>
      <c r="AB594" s="84"/>
    </row>
    <row r="595" spans="1:28">
      <c r="A595" s="17">
        <v>37056</v>
      </c>
      <c r="O595" s="84"/>
      <c r="P595" s="84"/>
      <c r="Q595" s="84"/>
      <c r="R595" s="84"/>
      <c r="S595" s="84"/>
      <c r="T595" s="84"/>
      <c r="AA595" s="84"/>
      <c r="AB595" s="84"/>
    </row>
    <row r="596" spans="1:28">
      <c r="A596" s="17">
        <v>37057</v>
      </c>
      <c r="O596" s="84"/>
      <c r="P596" s="84"/>
      <c r="Q596" s="84"/>
      <c r="R596" s="84"/>
      <c r="S596" s="84"/>
      <c r="T596" s="84"/>
      <c r="AA596" s="84"/>
      <c r="AB596" s="84"/>
    </row>
    <row r="597" spans="1:28">
      <c r="A597" s="17">
        <v>37058</v>
      </c>
      <c r="O597" s="84"/>
      <c r="P597" s="84"/>
      <c r="Q597" s="84"/>
      <c r="R597" s="84"/>
      <c r="S597" s="84"/>
      <c r="T597" s="84"/>
      <c r="AA597" s="84"/>
      <c r="AB597" s="84"/>
    </row>
    <row r="598" spans="1:28">
      <c r="A598" s="17">
        <v>37059</v>
      </c>
      <c r="O598" s="84"/>
      <c r="P598" s="84"/>
      <c r="Q598" s="84"/>
      <c r="R598" s="84"/>
      <c r="S598" s="84"/>
      <c r="T598" s="84"/>
      <c r="AA598" s="84"/>
      <c r="AB598" s="84"/>
    </row>
    <row r="599" spans="1:28">
      <c r="A599" s="17">
        <v>37060</v>
      </c>
      <c r="O599" s="84"/>
      <c r="P599" s="84"/>
      <c r="Q599" s="84"/>
      <c r="R599" s="84"/>
      <c r="S599" s="84"/>
      <c r="T599" s="84"/>
      <c r="AA599" s="84"/>
      <c r="AB599" s="84"/>
    </row>
    <row r="600" spans="1:28">
      <c r="A600" s="17">
        <v>37061</v>
      </c>
      <c r="O600" s="84"/>
      <c r="P600" s="84"/>
      <c r="Q600" s="84"/>
      <c r="R600" s="84"/>
      <c r="S600" s="84"/>
      <c r="T600" s="84"/>
      <c r="AA600" s="84"/>
      <c r="AB600" s="84"/>
    </row>
    <row r="601" spans="1:28">
      <c r="A601" s="17">
        <v>37062</v>
      </c>
      <c r="O601" s="84"/>
      <c r="P601" s="84"/>
      <c r="Q601" s="84"/>
      <c r="R601" s="84"/>
      <c r="S601" s="84"/>
      <c r="T601" s="84"/>
      <c r="AA601" s="84"/>
      <c r="AB601" s="84"/>
    </row>
    <row r="602" spans="1:28">
      <c r="A602" s="17">
        <v>37063</v>
      </c>
      <c r="O602" s="84"/>
      <c r="P602" s="84"/>
      <c r="Q602" s="84"/>
      <c r="R602" s="84"/>
      <c r="S602" s="84"/>
      <c r="T602" s="84"/>
      <c r="AA602" s="84"/>
      <c r="AB602" s="84"/>
    </row>
    <row r="603" spans="1:28">
      <c r="A603" s="17">
        <v>37064</v>
      </c>
      <c r="O603" s="84"/>
      <c r="P603" s="84"/>
      <c r="Q603" s="84"/>
      <c r="R603" s="84"/>
      <c r="S603" s="84"/>
      <c r="T603" s="84"/>
      <c r="AA603" s="84"/>
      <c r="AB603" s="84"/>
    </row>
    <row r="604" spans="1:28">
      <c r="A604" s="17">
        <v>37065</v>
      </c>
      <c r="O604" s="84"/>
      <c r="P604" s="84"/>
      <c r="Q604" s="84"/>
      <c r="R604" s="84"/>
      <c r="S604" s="84"/>
      <c r="T604" s="84"/>
      <c r="AA604" s="84"/>
      <c r="AB604" s="84"/>
    </row>
    <row r="605" spans="1:28">
      <c r="A605" s="17">
        <v>37066</v>
      </c>
      <c r="O605" s="84"/>
      <c r="P605" s="84"/>
      <c r="Q605" s="84"/>
      <c r="R605" s="84"/>
      <c r="S605" s="84"/>
      <c r="T605" s="84"/>
      <c r="AA605" s="84"/>
      <c r="AB605" s="84"/>
    </row>
    <row r="606" spans="1:28">
      <c r="A606" s="17">
        <v>37067</v>
      </c>
      <c r="O606" s="84"/>
      <c r="P606" s="84"/>
      <c r="Q606" s="84"/>
      <c r="R606" s="84"/>
      <c r="S606" s="84"/>
      <c r="T606" s="84"/>
      <c r="AA606" s="84"/>
      <c r="AB606" s="84"/>
    </row>
    <row r="607" spans="1:28">
      <c r="A607" s="17">
        <v>37068</v>
      </c>
      <c r="O607" s="84"/>
      <c r="P607" s="84"/>
      <c r="Q607" s="84"/>
      <c r="R607" s="84"/>
      <c r="S607" s="84"/>
      <c r="T607" s="84"/>
      <c r="AA607" s="84"/>
      <c r="AB607" s="84"/>
    </row>
    <row r="608" spans="1:28">
      <c r="A608" s="17">
        <v>37069</v>
      </c>
      <c r="O608" s="84"/>
      <c r="P608" s="84"/>
      <c r="Q608" s="84"/>
      <c r="R608" s="84"/>
      <c r="S608" s="84"/>
      <c r="T608" s="84"/>
      <c r="AA608" s="84"/>
      <c r="AB608" s="84"/>
    </row>
    <row r="609" spans="1:28">
      <c r="A609" s="17">
        <v>37070</v>
      </c>
      <c r="O609" s="84"/>
      <c r="P609" s="84"/>
      <c r="Q609" s="84"/>
      <c r="R609" s="84"/>
      <c r="S609" s="84"/>
      <c r="T609" s="84"/>
      <c r="AA609" s="84"/>
      <c r="AB609" s="84"/>
    </row>
    <row r="610" spans="1:28">
      <c r="A610" s="17">
        <v>37071</v>
      </c>
      <c r="O610" s="84"/>
      <c r="P610" s="84"/>
      <c r="Q610" s="84"/>
      <c r="R610" s="84"/>
      <c r="S610" s="84"/>
      <c r="T610" s="84"/>
      <c r="AA610" s="84"/>
      <c r="AB610" s="84"/>
    </row>
    <row r="611" spans="1:28">
      <c r="A611" s="17">
        <v>37072</v>
      </c>
      <c r="O611" s="84"/>
      <c r="P611" s="84"/>
      <c r="Q611" s="84"/>
      <c r="R611" s="84"/>
      <c r="S611" s="84"/>
      <c r="T611" s="84"/>
      <c r="AA611" s="84"/>
      <c r="AB611" s="84"/>
    </row>
    <row r="612" spans="1:28">
      <c r="A612" s="17">
        <v>37073</v>
      </c>
      <c r="O612" s="84"/>
      <c r="P612" s="84"/>
      <c r="Q612" s="84"/>
      <c r="R612" s="84"/>
      <c r="S612" s="84"/>
      <c r="T612" s="84"/>
      <c r="AA612" s="84"/>
      <c r="AB612" s="84"/>
    </row>
    <row r="613" spans="1:28">
      <c r="A613" s="17">
        <v>37074</v>
      </c>
      <c r="O613" s="84"/>
      <c r="P613" s="84"/>
      <c r="Q613" s="84"/>
      <c r="R613" s="84"/>
      <c r="S613" s="84"/>
      <c r="T613" s="84"/>
      <c r="AA613" s="84"/>
      <c r="AB613" s="84"/>
    </row>
    <row r="614" spans="1:28">
      <c r="A614" s="17">
        <v>37075</v>
      </c>
      <c r="O614" s="84"/>
      <c r="P614" s="84"/>
      <c r="Q614" s="84"/>
      <c r="R614" s="84"/>
      <c r="S614" s="84"/>
      <c r="T614" s="84"/>
      <c r="AA614" s="84"/>
      <c r="AB614" s="84"/>
    </row>
    <row r="615" spans="1:28">
      <c r="A615" s="17">
        <v>37076</v>
      </c>
      <c r="O615" s="84"/>
      <c r="P615" s="84"/>
      <c r="Q615" s="84"/>
      <c r="R615" s="84"/>
      <c r="S615" s="84"/>
      <c r="T615" s="84"/>
      <c r="AA615" s="84"/>
      <c r="AB615" s="84"/>
    </row>
    <row r="616" spans="1:28">
      <c r="A616" s="17">
        <v>37077</v>
      </c>
      <c r="O616" s="84"/>
      <c r="P616" s="84"/>
      <c r="Q616" s="84"/>
      <c r="R616" s="84"/>
      <c r="S616" s="84"/>
      <c r="T616" s="84"/>
      <c r="AA616" s="84"/>
      <c r="AB616" s="84"/>
    </row>
    <row r="617" spans="1:28">
      <c r="A617" s="17">
        <v>37078</v>
      </c>
      <c r="O617" s="84"/>
      <c r="P617" s="84"/>
      <c r="Q617" s="84"/>
      <c r="R617" s="84"/>
      <c r="S617" s="84"/>
      <c r="T617" s="84"/>
      <c r="AA617" s="84"/>
      <c r="AB617" s="84"/>
    </row>
    <row r="618" spans="1:28">
      <c r="A618" s="17">
        <v>37079</v>
      </c>
      <c r="O618" s="84"/>
      <c r="P618" s="84"/>
      <c r="Q618" s="84"/>
      <c r="R618" s="84"/>
      <c r="S618" s="84"/>
      <c r="T618" s="84"/>
      <c r="AA618" s="84"/>
      <c r="AB618" s="84"/>
    </row>
    <row r="619" spans="1:28">
      <c r="A619" s="17">
        <v>37080</v>
      </c>
      <c r="O619" s="84"/>
      <c r="P619" s="84"/>
      <c r="Q619" s="84"/>
      <c r="R619" s="84"/>
      <c r="S619" s="84"/>
      <c r="T619" s="84"/>
      <c r="AA619" s="84"/>
      <c r="AB619" s="84"/>
    </row>
    <row r="620" spans="1:28">
      <c r="A620" s="17">
        <v>37081</v>
      </c>
      <c r="O620" s="84"/>
      <c r="P620" s="84"/>
      <c r="Q620" s="84"/>
      <c r="R620" s="84"/>
      <c r="S620" s="84"/>
      <c r="T620" s="84"/>
      <c r="AA620" s="84"/>
      <c r="AB620" s="84"/>
    </row>
    <row r="621" spans="1:28">
      <c r="A621" s="17">
        <v>37082</v>
      </c>
      <c r="O621" s="84"/>
      <c r="P621" s="84"/>
      <c r="Q621" s="84"/>
      <c r="R621" s="84"/>
      <c r="S621" s="84"/>
      <c r="T621" s="84"/>
      <c r="AA621" s="84"/>
      <c r="AB621" s="84"/>
    </row>
    <row r="622" spans="1:28">
      <c r="A622" s="17">
        <v>37083</v>
      </c>
      <c r="O622" s="84"/>
      <c r="P622" s="84"/>
      <c r="Q622" s="84"/>
      <c r="R622" s="84"/>
      <c r="S622" s="84"/>
      <c r="T622" s="84"/>
      <c r="AA622" s="84"/>
      <c r="AB622" s="84"/>
    </row>
    <row r="623" spans="1:28">
      <c r="A623" s="17">
        <v>37084</v>
      </c>
      <c r="O623" s="84"/>
      <c r="P623" s="84"/>
      <c r="Q623" s="84"/>
      <c r="R623" s="84"/>
      <c r="S623" s="84"/>
      <c r="T623" s="84"/>
      <c r="AA623" s="84"/>
      <c r="AB623" s="84"/>
    </row>
    <row r="624" spans="1:28">
      <c r="A624" s="17">
        <v>37085</v>
      </c>
      <c r="O624" s="84"/>
      <c r="P624" s="84"/>
      <c r="Q624" s="84"/>
      <c r="R624" s="84"/>
      <c r="S624" s="84"/>
      <c r="T624" s="84"/>
      <c r="AA624" s="84"/>
      <c r="AB624" s="84"/>
    </row>
    <row r="625" spans="1:28">
      <c r="A625" s="17">
        <v>37086</v>
      </c>
      <c r="O625" s="84"/>
      <c r="P625" s="84"/>
      <c r="Q625" s="84"/>
      <c r="R625" s="84"/>
      <c r="S625" s="84"/>
      <c r="T625" s="84"/>
      <c r="AA625" s="84"/>
      <c r="AB625" s="84"/>
    </row>
    <row r="626" spans="1:28">
      <c r="A626" s="17">
        <v>37087</v>
      </c>
      <c r="O626" s="84"/>
      <c r="P626" s="84"/>
      <c r="Q626" s="84"/>
      <c r="R626" s="84"/>
      <c r="S626" s="84"/>
      <c r="T626" s="84"/>
      <c r="AA626" s="84"/>
      <c r="AB626" s="84"/>
    </row>
    <row r="627" spans="1:28">
      <c r="A627" s="17">
        <v>37088</v>
      </c>
      <c r="O627" s="84"/>
      <c r="P627" s="84"/>
      <c r="Q627" s="84"/>
      <c r="R627" s="84"/>
      <c r="S627" s="84"/>
      <c r="T627" s="84"/>
      <c r="AA627" s="84"/>
      <c r="AB627" s="84"/>
    </row>
    <row r="628" spans="1:28">
      <c r="A628" s="17">
        <v>37089</v>
      </c>
      <c r="O628" s="84"/>
      <c r="P628" s="84"/>
      <c r="Q628" s="84"/>
      <c r="R628" s="84"/>
      <c r="S628" s="84"/>
      <c r="T628" s="84"/>
      <c r="AA628" s="84"/>
      <c r="AB628" s="84"/>
    </row>
    <row r="629" spans="1:28">
      <c r="A629" s="17">
        <v>37090</v>
      </c>
      <c r="O629" s="84"/>
      <c r="P629" s="84"/>
      <c r="Q629" s="84"/>
      <c r="R629" s="84"/>
      <c r="S629" s="84"/>
      <c r="T629" s="84"/>
      <c r="AA629" s="84"/>
      <c r="AB629" s="84"/>
    </row>
    <row r="630" spans="1:28">
      <c r="A630" s="17">
        <v>37091</v>
      </c>
      <c r="O630" s="84"/>
      <c r="P630" s="84"/>
      <c r="Q630" s="84"/>
      <c r="R630" s="84"/>
      <c r="S630" s="84"/>
      <c r="T630" s="84"/>
      <c r="AA630" s="84"/>
      <c r="AB630" s="84"/>
    </row>
    <row r="631" spans="1:28">
      <c r="A631" s="17">
        <v>37092</v>
      </c>
      <c r="O631" s="84"/>
      <c r="P631" s="84"/>
      <c r="Q631" s="84"/>
      <c r="R631" s="84"/>
      <c r="S631" s="84"/>
      <c r="T631" s="84"/>
      <c r="AA631" s="84"/>
      <c r="AB631" s="84"/>
    </row>
    <row r="632" spans="1:28">
      <c r="A632" s="17">
        <v>37093</v>
      </c>
      <c r="O632" s="84"/>
      <c r="P632" s="84"/>
      <c r="Q632" s="84"/>
      <c r="R632" s="84"/>
      <c r="S632" s="84"/>
      <c r="T632" s="84"/>
      <c r="AA632" s="84"/>
      <c r="AB632" s="84"/>
    </row>
    <row r="633" spans="1:28">
      <c r="A633" s="17">
        <v>37094</v>
      </c>
      <c r="O633" s="84"/>
      <c r="P633" s="84"/>
      <c r="Q633" s="84"/>
      <c r="R633" s="84"/>
      <c r="S633" s="84"/>
      <c r="T633" s="84"/>
      <c r="AA633" s="84"/>
      <c r="AB633" s="84"/>
    </row>
    <row r="634" spans="1:28">
      <c r="A634" s="17">
        <v>37095</v>
      </c>
      <c r="O634" s="84"/>
      <c r="P634" s="84"/>
      <c r="Q634" s="84"/>
      <c r="R634" s="84"/>
      <c r="S634" s="84"/>
      <c r="T634" s="84"/>
      <c r="AA634" s="84"/>
      <c r="AB634" s="84"/>
    </row>
    <row r="635" spans="1:28">
      <c r="A635" s="17">
        <v>37096</v>
      </c>
      <c r="O635" s="84"/>
      <c r="P635" s="84"/>
      <c r="Q635" s="84"/>
      <c r="R635" s="84"/>
      <c r="S635" s="84"/>
      <c r="T635" s="84"/>
      <c r="AA635" s="84"/>
      <c r="AB635" s="84"/>
    </row>
    <row r="636" spans="1:28">
      <c r="A636" s="17">
        <v>37097</v>
      </c>
      <c r="O636" s="84"/>
      <c r="P636" s="84"/>
      <c r="Q636" s="84"/>
      <c r="R636" s="84"/>
      <c r="S636" s="84"/>
      <c r="T636" s="84"/>
      <c r="AA636" s="84"/>
      <c r="AB636" s="84"/>
    </row>
    <row r="637" spans="1:28">
      <c r="A637" s="17">
        <v>37098</v>
      </c>
      <c r="O637" s="84"/>
      <c r="P637" s="84"/>
      <c r="Q637" s="84"/>
      <c r="R637" s="84"/>
      <c r="S637" s="84"/>
      <c r="T637" s="84"/>
      <c r="AA637" s="84"/>
      <c r="AB637" s="84"/>
    </row>
    <row r="638" spans="1:28">
      <c r="A638" s="17">
        <v>37099</v>
      </c>
      <c r="O638" s="84"/>
      <c r="P638" s="84"/>
      <c r="Q638" s="84"/>
      <c r="R638" s="84"/>
      <c r="S638" s="84"/>
      <c r="T638" s="84"/>
      <c r="AA638" s="84"/>
      <c r="AB638" s="84"/>
    </row>
    <row r="639" spans="1:28">
      <c r="A639" s="17">
        <v>37100</v>
      </c>
      <c r="O639" s="84"/>
      <c r="P639" s="84"/>
      <c r="Q639" s="84"/>
      <c r="R639" s="84"/>
      <c r="S639" s="84"/>
      <c r="T639" s="84"/>
      <c r="AA639" s="84"/>
      <c r="AB639" s="84"/>
    </row>
    <row r="640" spans="1:28">
      <c r="A640" s="17">
        <v>37101</v>
      </c>
      <c r="O640" s="84"/>
      <c r="P640" s="84"/>
      <c r="Q640" s="84"/>
      <c r="R640" s="84"/>
      <c r="S640" s="84"/>
      <c r="T640" s="84"/>
      <c r="AA640" s="84"/>
      <c r="AB640" s="84"/>
    </row>
    <row r="641" spans="1:28">
      <c r="A641" s="17">
        <v>37102</v>
      </c>
      <c r="O641" s="84"/>
      <c r="P641" s="84"/>
      <c r="Q641" s="84"/>
      <c r="R641" s="84"/>
      <c r="S641" s="84"/>
      <c r="T641" s="84"/>
      <c r="AA641" s="84"/>
      <c r="AB641" s="84"/>
    </row>
    <row r="642" spans="1:28">
      <c r="A642" s="17">
        <v>37103</v>
      </c>
      <c r="O642" s="84"/>
      <c r="P642" s="84"/>
      <c r="Q642" s="84"/>
      <c r="R642" s="84"/>
      <c r="S642" s="84"/>
      <c r="T642" s="84"/>
      <c r="AA642" s="84"/>
      <c r="AB642" s="84"/>
    </row>
    <row r="643" spans="1:28">
      <c r="A643" s="17">
        <v>37104</v>
      </c>
      <c r="O643" s="84"/>
      <c r="P643" s="84"/>
      <c r="Q643" s="84"/>
      <c r="R643" s="84"/>
      <c r="S643" s="84"/>
      <c r="T643" s="84"/>
      <c r="AA643" s="84"/>
      <c r="AB643" s="84"/>
    </row>
    <row r="644" spans="1:28">
      <c r="A644" s="17">
        <v>37105</v>
      </c>
      <c r="O644" s="84"/>
      <c r="P644" s="84"/>
      <c r="Q644" s="84"/>
      <c r="R644" s="84"/>
      <c r="S644" s="84"/>
      <c r="T644" s="84"/>
      <c r="AA644" s="84"/>
      <c r="AB644" s="84"/>
    </row>
    <row r="645" spans="1:28">
      <c r="A645" s="17">
        <v>37106</v>
      </c>
      <c r="O645" s="84"/>
      <c r="P645" s="84"/>
      <c r="Q645" s="84"/>
      <c r="R645" s="84"/>
      <c r="S645" s="84"/>
      <c r="T645" s="84"/>
      <c r="AA645" s="84"/>
      <c r="AB645" s="84"/>
    </row>
    <row r="646" spans="1:28">
      <c r="A646" s="17">
        <v>37107</v>
      </c>
      <c r="O646" s="84"/>
      <c r="P646" s="84"/>
      <c r="Q646" s="84"/>
      <c r="R646" s="84"/>
      <c r="S646" s="84"/>
      <c r="T646" s="84"/>
      <c r="AA646" s="84"/>
      <c r="AB646" s="84"/>
    </row>
    <row r="647" spans="1:28">
      <c r="A647" s="17">
        <v>37108</v>
      </c>
      <c r="O647" s="84"/>
      <c r="P647" s="84"/>
      <c r="Q647" s="84"/>
      <c r="R647" s="84"/>
      <c r="S647" s="84"/>
      <c r="T647" s="84"/>
      <c r="AA647" s="84"/>
      <c r="AB647" s="84"/>
    </row>
    <row r="648" spans="1:28">
      <c r="A648" s="17">
        <v>37109</v>
      </c>
      <c r="O648" s="84"/>
      <c r="P648" s="84"/>
      <c r="Q648" s="84"/>
      <c r="R648" s="84"/>
      <c r="S648" s="84"/>
      <c r="T648" s="84"/>
      <c r="AA648" s="84"/>
      <c r="AB648" s="84"/>
    </row>
    <row r="649" spans="1:28">
      <c r="A649" s="17">
        <v>37110</v>
      </c>
      <c r="O649" s="84"/>
      <c r="P649" s="84"/>
      <c r="Q649" s="84"/>
      <c r="R649" s="84"/>
      <c r="S649" s="84"/>
      <c r="T649" s="84"/>
      <c r="AA649" s="84"/>
      <c r="AB649" s="84"/>
    </row>
    <row r="650" spans="1:28">
      <c r="A650" s="17">
        <v>37111</v>
      </c>
      <c r="O650" s="84"/>
      <c r="P650" s="84"/>
      <c r="Q650" s="84"/>
      <c r="R650" s="84"/>
      <c r="S650" s="84"/>
      <c r="T650" s="84"/>
      <c r="AA650" s="84"/>
      <c r="AB650" s="84"/>
    </row>
    <row r="651" spans="1:28">
      <c r="A651" s="17">
        <v>37112</v>
      </c>
      <c r="O651" s="84"/>
      <c r="P651" s="84"/>
      <c r="Q651" s="84"/>
      <c r="R651" s="84"/>
      <c r="S651" s="84"/>
      <c r="T651" s="84"/>
      <c r="AA651" s="84"/>
      <c r="AB651" s="84"/>
    </row>
    <row r="652" spans="1:28">
      <c r="A652" s="17">
        <v>37113</v>
      </c>
      <c r="O652" s="84"/>
      <c r="P652" s="84"/>
      <c r="Q652" s="84"/>
      <c r="R652" s="84"/>
      <c r="S652" s="84"/>
      <c r="T652" s="84"/>
      <c r="AA652" s="84"/>
      <c r="AB652" s="84"/>
    </row>
    <row r="653" spans="1:28">
      <c r="A653" s="17">
        <v>37114</v>
      </c>
      <c r="O653" s="84"/>
      <c r="P653" s="84"/>
      <c r="Q653" s="84"/>
      <c r="R653" s="84"/>
      <c r="S653" s="84"/>
      <c r="T653" s="84"/>
      <c r="AA653" s="84"/>
      <c r="AB653" s="84"/>
    </row>
    <row r="654" spans="1:28">
      <c r="A654" s="17">
        <v>37115</v>
      </c>
      <c r="O654" s="84"/>
      <c r="P654" s="84"/>
      <c r="Q654" s="84"/>
      <c r="R654" s="84"/>
      <c r="S654" s="84"/>
      <c r="T654" s="84"/>
      <c r="AA654" s="84"/>
      <c r="AB654" s="84"/>
    </row>
    <row r="655" spans="1:28">
      <c r="A655" s="17">
        <v>37116</v>
      </c>
      <c r="O655" s="84"/>
      <c r="P655" s="84"/>
      <c r="Q655" s="84"/>
      <c r="R655" s="84"/>
      <c r="S655" s="84"/>
      <c r="T655" s="84"/>
      <c r="AA655" s="84"/>
      <c r="AB655" s="84"/>
    </row>
    <row r="656" spans="1:28">
      <c r="A656" s="17">
        <v>37117</v>
      </c>
      <c r="O656" s="84"/>
      <c r="P656" s="84"/>
      <c r="Q656" s="84"/>
      <c r="R656" s="84"/>
      <c r="S656" s="84"/>
      <c r="T656" s="84"/>
      <c r="AA656" s="84"/>
      <c r="AB656" s="84"/>
    </row>
    <row r="657" spans="1:28">
      <c r="A657" s="17">
        <v>37118</v>
      </c>
      <c r="O657" s="84"/>
      <c r="P657" s="84"/>
      <c r="Q657" s="84"/>
      <c r="R657" s="84"/>
      <c r="S657" s="84"/>
      <c r="T657" s="84"/>
      <c r="AA657" s="84"/>
      <c r="AB657" s="84"/>
    </row>
    <row r="658" spans="1:28">
      <c r="A658" s="17">
        <v>37119</v>
      </c>
      <c r="O658" s="84"/>
      <c r="P658" s="84"/>
      <c r="Q658" s="84"/>
      <c r="R658" s="84"/>
      <c r="S658" s="84"/>
      <c r="T658" s="84"/>
      <c r="AA658" s="84"/>
      <c r="AB658" s="84"/>
    </row>
    <row r="659" spans="1:28">
      <c r="A659" s="17">
        <v>37120</v>
      </c>
      <c r="O659" s="84"/>
      <c r="P659" s="84"/>
      <c r="Q659" s="84"/>
      <c r="R659" s="84"/>
      <c r="S659" s="84"/>
      <c r="T659" s="84"/>
      <c r="AA659" s="84"/>
      <c r="AB659" s="84"/>
    </row>
    <row r="660" spans="1:28">
      <c r="A660" s="17">
        <v>37121</v>
      </c>
      <c r="O660" s="84"/>
      <c r="P660" s="84"/>
      <c r="Q660" s="84"/>
      <c r="R660" s="84"/>
      <c r="S660" s="84"/>
      <c r="T660" s="84"/>
      <c r="AA660" s="84"/>
      <c r="AB660" s="84"/>
    </row>
    <row r="661" spans="1:28">
      <c r="A661" s="17">
        <v>37122</v>
      </c>
      <c r="O661" s="84"/>
      <c r="P661" s="84"/>
      <c r="Q661" s="84"/>
      <c r="R661" s="84"/>
      <c r="S661" s="84"/>
      <c r="T661" s="84"/>
      <c r="AA661" s="84"/>
      <c r="AB661" s="84"/>
    </row>
    <row r="662" spans="1:28">
      <c r="A662" s="17">
        <v>37123</v>
      </c>
      <c r="O662" s="84"/>
      <c r="P662" s="84"/>
      <c r="Q662" s="84"/>
      <c r="R662" s="84"/>
      <c r="S662" s="84"/>
      <c r="T662" s="84"/>
      <c r="AA662" s="84"/>
      <c r="AB662" s="84"/>
    </row>
    <row r="663" spans="1:28">
      <c r="A663" s="17">
        <v>37124</v>
      </c>
      <c r="O663" s="84"/>
      <c r="P663" s="84"/>
      <c r="Q663" s="84"/>
      <c r="R663" s="84"/>
      <c r="S663" s="84"/>
      <c r="T663" s="84"/>
      <c r="AA663" s="84"/>
      <c r="AB663" s="84"/>
    </row>
    <row r="664" spans="1:28">
      <c r="A664" s="17">
        <v>37125</v>
      </c>
      <c r="O664" s="84"/>
      <c r="P664" s="84"/>
      <c r="Q664" s="84"/>
      <c r="R664" s="84"/>
      <c r="S664" s="84"/>
      <c r="T664" s="84"/>
      <c r="AA664" s="84"/>
      <c r="AB664" s="84"/>
    </row>
    <row r="665" spans="1:28">
      <c r="A665" s="17">
        <v>37126</v>
      </c>
      <c r="O665" s="84"/>
      <c r="P665" s="84"/>
      <c r="Q665" s="84"/>
      <c r="R665" s="84"/>
      <c r="S665" s="84"/>
      <c r="T665" s="84"/>
      <c r="AA665" s="84"/>
      <c r="AB665" s="84"/>
    </row>
    <row r="666" spans="1:28">
      <c r="A666" s="17">
        <v>37127</v>
      </c>
      <c r="O666" s="84"/>
      <c r="P666" s="84"/>
      <c r="Q666" s="84"/>
      <c r="R666" s="84"/>
      <c r="S666" s="84"/>
      <c r="T666" s="84"/>
      <c r="AA666" s="84"/>
      <c r="AB666" s="84"/>
    </row>
    <row r="667" spans="1:28">
      <c r="A667" s="17">
        <v>37128</v>
      </c>
      <c r="O667" s="84"/>
      <c r="P667" s="84"/>
      <c r="Q667" s="84"/>
      <c r="R667" s="84"/>
      <c r="S667" s="84"/>
      <c r="T667" s="84"/>
      <c r="AA667" s="84"/>
      <c r="AB667" s="84"/>
    </row>
    <row r="668" spans="1:28">
      <c r="A668" s="17">
        <v>37129</v>
      </c>
      <c r="O668" s="84"/>
      <c r="P668" s="84"/>
      <c r="Q668" s="84"/>
      <c r="R668" s="84"/>
      <c r="S668" s="84"/>
      <c r="T668" s="84"/>
      <c r="AA668" s="84"/>
      <c r="AB668" s="84"/>
    </row>
    <row r="669" spans="1:28">
      <c r="A669" s="17">
        <v>37130</v>
      </c>
      <c r="O669" s="84"/>
      <c r="P669" s="84"/>
      <c r="Q669" s="84"/>
      <c r="R669" s="84"/>
      <c r="S669" s="84"/>
      <c r="T669" s="84"/>
      <c r="AA669" s="84"/>
      <c r="AB669" s="84"/>
    </row>
    <row r="670" spans="1:28">
      <c r="A670" s="17">
        <v>37131</v>
      </c>
      <c r="O670" s="84"/>
      <c r="P670" s="84"/>
      <c r="Q670" s="84"/>
      <c r="R670" s="84"/>
      <c r="S670" s="84"/>
      <c r="T670" s="84"/>
      <c r="AA670" s="84"/>
      <c r="AB670" s="84"/>
    </row>
    <row r="671" spans="1:28">
      <c r="A671" s="17">
        <v>37132</v>
      </c>
      <c r="O671" s="84"/>
      <c r="P671" s="84"/>
      <c r="Q671" s="84"/>
      <c r="R671" s="84"/>
      <c r="S671" s="84"/>
      <c r="T671" s="84"/>
      <c r="AA671" s="84"/>
      <c r="AB671" s="84"/>
    </row>
    <row r="672" spans="1:28">
      <c r="A672" s="17">
        <v>37133</v>
      </c>
      <c r="O672" s="84"/>
      <c r="P672" s="84"/>
      <c r="Q672" s="84"/>
      <c r="R672" s="84"/>
      <c r="S672" s="84"/>
      <c r="T672" s="84"/>
      <c r="AA672" s="84"/>
      <c r="AB672" s="84"/>
    </row>
    <row r="673" spans="1:28">
      <c r="A673" s="17">
        <v>37134</v>
      </c>
      <c r="O673" s="84"/>
      <c r="P673" s="84"/>
      <c r="Q673" s="84"/>
      <c r="R673" s="84"/>
      <c r="S673" s="84"/>
      <c r="T673" s="84"/>
      <c r="AA673" s="84"/>
      <c r="AB673" s="84"/>
    </row>
    <row r="674" spans="1:28">
      <c r="A674" s="17">
        <v>37135</v>
      </c>
      <c r="O674" s="84"/>
      <c r="P674" s="84"/>
      <c r="Q674" s="84"/>
      <c r="R674" s="84"/>
      <c r="S674" s="84"/>
      <c r="T674" s="84"/>
      <c r="AA674" s="84"/>
      <c r="AB674" s="84"/>
    </row>
    <row r="675" spans="1:28">
      <c r="A675" s="17">
        <v>37136</v>
      </c>
      <c r="O675" s="84"/>
      <c r="P675" s="84"/>
      <c r="Q675" s="84"/>
      <c r="R675" s="84"/>
      <c r="S675" s="84"/>
      <c r="T675" s="84"/>
      <c r="AA675" s="84"/>
      <c r="AB675" s="84"/>
    </row>
    <row r="676" spans="1:28">
      <c r="A676" s="17">
        <v>37137</v>
      </c>
      <c r="O676" s="84"/>
      <c r="P676" s="84"/>
      <c r="Q676" s="84"/>
      <c r="R676" s="84"/>
      <c r="S676" s="84"/>
      <c r="T676" s="84"/>
      <c r="AA676" s="84"/>
      <c r="AB676" s="84"/>
    </row>
    <row r="677" spans="1:28">
      <c r="A677" s="17">
        <v>37138</v>
      </c>
      <c r="O677" s="84"/>
      <c r="P677" s="84"/>
      <c r="Q677" s="84"/>
      <c r="R677" s="84"/>
      <c r="S677" s="84"/>
      <c r="T677" s="84"/>
      <c r="AA677" s="84"/>
      <c r="AB677" s="84"/>
    </row>
    <row r="678" spans="1:28">
      <c r="A678" s="17">
        <v>37139</v>
      </c>
      <c r="O678" s="84"/>
      <c r="P678" s="84"/>
      <c r="Q678" s="84"/>
      <c r="R678" s="84"/>
      <c r="S678" s="84"/>
      <c r="T678" s="84"/>
      <c r="AA678" s="84"/>
      <c r="AB678" s="84"/>
    </row>
    <row r="679" spans="1:28">
      <c r="A679" s="17">
        <v>37140</v>
      </c>
      <c r="O679" s="84"/>
      <c r="P679" s="84"/>
      <c r="Q679" s="84"/>
      <c r="R679" s="84"/>
      <c r="S679" s="84"/>
      <c r="T679" s="84"/>
      <c r="AA679" s="84"/>
      <c r="AB679" s="84"/>
    </row>
    <row r="680" spans="1:28">
      <c r="A680" s="17">
        <v>37141</v>
      </c>
      <c r="O680" s="84"/>
      <c r="P680" s="84"/>
      <c r="Q680" s="84"/>
      <c r="R680" s="84"/>
      <c r="S680" s="84"/>
      <c r="T680" s="84"/>
      <c r="AA680" s="84"/>
      <c r="AB680" s="84"/>
    </row>
    <row r="681" spans="1:28">
      <c r="A681" s="17">
        <v>37142</v>
      </c>
      <c r="O681" s="84"/>
      <c r="P681" s="84"/>
      <c r="Q681" s="84"/>
      <c r="R681" s="84"/>
      <c r="S681" s="84"/>
      <c r="T681" s="84"/>
      <c r="AA681" s="84"/>
      <c r="AB681" s="84"/>
    </row>
    <row r="682" spans="1:28">
      <c r="A682" s="17">
        <v>37143</v>
      </c>
      <c r="O682" s="84"/>
      <c r="P682" s="84"/>
      <c r="Q682" s="84"/>
      <c r="R682" s="84"/>
      <c r="S682" s="84"/>
      <c r="T682" s="84"/>
      <c r="AA682" s="84"/>
      <c r="AB682" s="84"/>
    </row>
    <row r="683" spans="1:28">
      <c r="A683" s="17">
        <v>37144</v>
      </c>
      <c r="O683" s="84"/>
      <c r="P683" s="84"/>
      <c r="Q683" s="84"/>
      <c r="R683" s="84"/>
      <c r="S683" s="84"/>
      <c r="T683" s="84"/>
      <c r="AA683" s="84"/>
      <c r="AB683" s="84"/>
    </row>
    <row r="684" spans="1:28">
      <c r="A684" s="17">
        <v>37145</v>
      </c>
      <c r="O684" s="84"/>
      <c r="P684" s="84"/>
      <c r="Q684" s="84"/>
      <c r="R684" s="84"/>
      <c r="S684" s="84"/>
      <c r="T684" s="84"/>
      <c r="AA684" s="84"/>
      <c r="AB684" s="84"/>
    </row>
    <row r="685" spans="1:28">
      <c r="A685" s="17">
        <v>37146</v>
      </c>
      <c r="O685" s="84"/>
      <c r="P685" s="84"/>
      <c r="Q685" s="84"/>
      <c r="R685" s="84"/>
      <c r="S685" s="84"/>
      <c r="T685" s="84"/>
      <c r="AA685" s="84"/>
      <c r="AB685" s="84"/>
    </row>
    <row r="686" spans="1:28">
      <c r="A686" s="17">
        <v>37147</v>
      </c>
      <c r="O686" s="84"/>
      <c r="P686" s="84"/>
      <c r="Q686" s="84"/>
      <c r="R686" s="84"/>
      <c r="S686" s="84"/>
      <c r="T686" s="84"/>
      <c r="AA686" s="84"/>
      <c r="AB686" s="84"/>
    </row>
    <row r="687" spans="1:28">
      <c r="A687" s="17">
        <v>37148</v>
      </c>
      <c r="O687" s="84"/>
      <c r="P687" s="84"/>
      <c r="Q687" s="84"/>
      <c r="R687" s="84"/>
      <c r="S687" s="84"/>
      <c r="T687" s="84"/>
      <c r="AA687" s="84"/>
      <c r="AB687" s="84"/>
    </row>
    <row r="688" spans="1:28">
      <c r="A688" s="17">
        <v>37149</v>
      </c>
      <c r="O688" s="84"/>
      <c r="P688" s="84"/>
      <c r="Q688" s="84"/>
      <c r="R688" s="84"/>
      <c r="S688" s="84"/>
      <c r="T688" s="84"/>
      <c r="AA688" s="84"/>
      <c r="AB688" s="84"/>
    </row>
    <row r="689" spans="1:28">
      <c r="A689" s="17">
        <v>37150</v>
      </c>
      <c r="O689" s="84"/>
      <c r="P689" s="84"/>
      <c r="Q689" s="84"/>
      <c r="R689" s="84"/>
      <c r="S689" s="84"/>
      <c r="T689" s="84"/>
      <c r="AA689" s="84"/>
      <c r="AB689" s="84"/>
    </row>
    <row r="690" spans="1:28">
      <c r="A690" s="17">
        <v>37151</v>
      </c>
      <c r="O690" s="84"/>
      <c r="P690" s="84"/>
      <c r="Q690" s="84"/>
      <c r="R690" s="84"/>
      <c r="S690" s="84"/>
      <c r="T690" s="84"/>
      <c r="AA690" s="84"/>
      <c r="AB690" s="84"/>
    </row>
    <row r="691" spans="1:28">
      <c r="A691" s="17">
        <v>37152</v>
      </c>
      <c r="O691" s="84"/>
      <c r="P691" s="84"/>
      <c r="Q691" s="84"/>
      <c r="R691" s="84"/>
      <c r="S691" s="84"/>
      <c r="T691" s="84"/>
      <c r="AA691" s="84"/>
      <c r="AB691" s="84"/>
    </row>
    <row r="692" spans="1:28">
      <c r="A692" s="17">
        <v>37153</v>
      </c>
      <c r="O692" s="84"/>
      <c r="P692" s="84"/>
      <c r="Q692" s="84"/>
      <c r="R692" s="84"/>
      <c r="S692" s="84"/>
      <c r="T692" s="84"/>
      <c r="AA692" s="84"/>
      <c r="AB692" s="84"/>
    </row>
    <row r="693" spans="1:28">
      <c r="A693" s="17">
        <v>37154</v>
      </c>
      <c r="O693" s="84"/>
      <c r="P693" s="84"/>
      <c r="Q693" s="84"/>
      <c r="R693" s="84"/>
      <c r="S693" s="84"/>
      <c r="T693" s="84"/>
      <c r="AA693" s="84"/>
      <c r="AB693" s="84"/>
    </row>
    <row r="694" spans="1:28">
      <c r="A694" s="17">
        <v>37155</v>
      </c>
      <c r="O694" s="84"/>
      <c r="P694" s="84"/>
      <c r="Q694" s="84"/>
      <c r="R694" s="84"/>
      <c r="S694" s="84"/>
      <c r="T694" s="84"/>
      <c r="AA694" s="84"/>
      <c r="AB694" s="84"/>
    </row>
    <row r="695" spans="1:28">
      <c r="A695" s="17">
        <v>37156</v>
      </c>
      <c r="O695" s="84"/>
      <c r="P695" s="84"/>
      <c r="Q695" s="84"/>
      <c r="R695" s="84"/>
      <c r="S695" s="84"/>
      <c r="T695" s="84"/>
      <c r="AA695" s="84"/>
      <c r="AB695" s="84"/>
    </row>
    <row r="696" spans="1:28">
      <c r="A696" s="17">
        <v>37157</v>
      </c>
      <c r="O696" s="84"/>
      <c r="P696" s="84"/>
      <c r="Q696" s="84"/>
      <c r="R696" s="84"/>
      <c r="S696" s="84"/>
      <c r="T696" s="84"/>
      <c r="AA696" s="84"/>
      <c r="AB696" s="84"/>
    </row>
    <row r="697" spans="1:28">
      <c r="A697" s="17">
        <v>37158</v>
      </c>
      <c r="O697" s="84"/>
      <c r="P697" s="84"/>
      <c r="Q697" s="84"/>
      <c r="R697" s="84"/>
      <c r="S697" s="84"/>
      <c r="T697" s="84"/>
      <c r="AA697" s="84"/>
      <c r="AB697" s="84"/>
    </row>
    <row r="698" spans="1:28">
      <c r="A698" s="17">
        <v>37159</v>
      </c>
      <c r="O698" s="84"/>
      <c r="P698" s="84"/>
      <c r="Q698" s="84"/>
      <c r="R698" s="84"/>
      <c r="S698" s="84"/>
      <c r="T698" s="84"/>
      <c r="AA698" s="84"/>
      <c r="AB698" s="84"/>
    </row>
    <row r="699" spans="1:28">
      <c r="A699" s="17">
        <v>37160</v>
      </c>
      <c r="O699" s="84"/>
      <c r="P699" s="84"/>
      <c r="Q699" s="84"/>
      <c r="R699" s="84"/>
      <c r="S699" s="84"/>
      <c r="T699" s="84"/>
      <c r="AA699" s="84"/>
      <c r="AB699" s="84"/>
    </row>
    <row r="700" spans="1:28">
      <c r="A700" s="17">
        <v>37161</v>
      </c>
      <c r="O700" s="84"/>
      <c r="P700" s="84"/>
      <c r="Q700" s="84"/>
      <c r="R700" s="84"/>
      <c r="S700" s="84"/>
      <c r="T700" s="84"/>
      <c r="AA700" s="84"/>
      <c r="AB700" s="84"/>
    </row>
    <row r="701" spans="1:28">
      <c r="A701" s="17">
        <v>37162</v>
      </c>
      <c r="O701" s="84"/>
      <c r="P701" s="84"/>
      <c r="Q701" s="84"/>
      <c r="R701" s="84"/>
      <c r="S701" s="84"/>
      <c r="T701" s="84"/>
      <c r="AA701" s="84"/>
      <c r="AB701" s="84"/>
    </row>
    <row r="702" spans="1:28">
      <c r="A702" s="17">
        <v>37163</v>
      </c>
      <c r="O702" s="84"/>
      <c r="P702" s="84"/>
      <c r="Q702" s="84"/>
      <c r="R702" s="84"/>
      <c r="S702" s="84"/>
      <c r="T702" s="84"/>
      <c r="AA702" s="84"/>
      <c r="AB702" s="84"/>
    </row>
    <row r="703" spans="1:28">
      <c r="A703" s="17">
        <v>37164</v>
      </c>
      <c r="O703" s="84"/>
      <c r="P703" s="84"/>
      <c r="Q703" s="84"/>
      <c r="R703" s="84"/>
      <c r="S703" s="84"/>
      <c r="T703" s="84"/>
      <c r="AA703" s="84"/>
      <c r="AB703" s="84"/>
    </row>
    <row r="704" spans="1:28">
      <c r="A704" s="17">
        <v>37165</v>
      </c>
      <c r="O704" s="84"/>
      <c r="P704" s="84"/>
      <c r="Q704" s="84"/>
      <c r="R704" s="84"/>
      <c r="S704" s="84"/>
      <c r="T704" s="84"/>
      <c r="AA704" s="84"/>
      <c r="AB704" s="84"/>
    </row>
    <row r="705" spans="1:28">
      <c r="A705" s="17">
        <v>37166</v>
      </c>
      <c r="O705" s="84"/>
      <c r="P705" s="84"/>
      <c r="Q705" s="84"/>
      <c r="R705" s="84"/>
      <c r="S705" s="84"/>
      <c r="T705" s="84"/>
      <c r="AA705" s="84"/>
      <c r="AB705" s="84"/>
    </row>
    <row r="706" spans="1:28">
      <c r="A706" s="17">
        <v>37167</v>
      </c>
      <c r="O706" s="84"/>
      <c r="P706" s="84"/>
      <c r="Q706" s="84"/>
      <c r="R706" s="84"/>
      <c r="S706" s="84"/>
      <c r="T706" s="84"/>
      <c r="AA706" s="84"/>
      <c r="AB706" s="84"/>
    </row>
    <row r="707" spans="1:28">
      <c r="A707" s="17">
        <v>37168</v>
      </c>
      <c r="O707" s="84"/>
      <c r="P707" s="84"/>
      <c r="Q707" s="84"/>
      <c r="R707" s="84"/>
      <c r="S707" s="84"/>
      <c r="T707" s="84"/>
      <c r="AA707" s="84"/>
      <c r="AB707" s="84"/>
    </row>
    <row r="708" spans="1:28">
      <c r="A708" s="17">
        <v>37169</v>
      </c>
      <c r="O708" s="84"/>
      <c r="P708" s="84"/>
      <c r="Q708" s="84"/>
      <c r="R708" s="84"/>
      <c r="S708" s="84"/>
      <c r="T708" s="84"/>
      <c r="AA708" s="84"/>
      <c r="AB708" s="84"/>
    </row>
    <row r="709" spans="1:28">
      <c r="A709" s="17">
        <v>37170</v>
      </c>
      <c r="O709" s="84"/>
      <c r="P709" s="84"/>
      <c r="Q709" s="84"/>
      <c r="R709" s="84"/>
      <c r="S709" s="84"/>
      <c r="T709" s="84"/>
      <c r="AA709" s="84"/>
      <c r="AB709" s="84"/>
    </row>
    <row r="710" spans="1:28">
      <c r="A710" s="17">
        <v>37171</v>
      </c>
      <c r="O710" s="84"/>
      <c r="P710" s="84"/>
      <c r="Q710" s="84"/>
      <c r="R710" s="84"/>
      <c r="S710" s="84"/>
      <c r="T710" s="84"/>
      <c r="AA710" s="84"/>
      <c r="AB710" s="84"/>
    </row>
    <row r="711" spans="1:28">
      <c r="A711" s="17">
        <v>37172</v>
      </c>
      <c r="O711" s="84"/>
      <c r="P711" s="84"/>
      <c r="Q711" s="84"/>
      <c r="R711" s="84"/>
      <c r="S711" s="84"/>
      <c r="T711" s="84"/>
      <c r="AA711" s="84"/>
      <c r="AB711" s="84"/>
    </row>
    <row r="712" spans="1:28">
      <c r="A712" s="17">
        <v>37173</v>
      </c>
      <c r="O712" s="84"/>
      <c r="P712" s="84"/>
      <c r="Q712" s="84"/>
      <c r="R712" s="84"/>
      <c r="S712" s="84"/>
      <c r="T712" s="84"/>
      <c r="AA712" s="84"/>
      <c r="AB712" s="84"/>
    </row>
    <row r="713" spans="1:28">
      <c r="A713" s="17">
        <v>37174</v>
      </c>
      <c r="O713" s="84"/>
      <c r="P713" s="84"/>
      <c r="Q713" s="84"/>
      <c r="R713" s="84"/>
      <c r="S713" s="84"/>
      <c r="T713" s="84"/>
      <c r="AA713" s="84"/>
      <c r="AB713" s="84"/>
    </row>
    <row r="714" spans="1:28">
      <c r="A714" s="17">
        <v>37175</v>
      </c>
      <c r="O714" s="84"/>
      <c r="P714" s="84"/>
      <c r="Q714" s="84"/>
      <c r="R714" s="84"/>
      <c r="S714" s="84"/>
      <c r="T714" s="84"/>
      <c r="AA714" s="84"/>
      <c r="AB714" s="84"/>
    </row>
    <row r="715" spans="1:28">
      <c r="A715" s="17">
        <v>37176</v>
      </c>
      <c r="O715" s="84"/>
      <c r="P715" s="84"/>
      <c r="Q715" s="84"/>
      <c r="R715" s="84"/>
      <c r="S715" s="84"/>
      <c r="T715" s="84"/>
      <c r="AA715" s="84"/>
      <c r="AB715" s="84"/>
    </row>
    <row r="716" spans="1:28">
      <c r="A716" s="17">
        <v>37177</v>
      </c>
      <c r="O716" s="84"/>
      <c r="P716" s="84"/>
      <c r="Q716" s="84"/>
      <c r="R716" s="84"/>
      <c r="S716" s="84"/>
      <c r="T716" s="84"/>
      <c r="AA716" s="84"/>
      <c r="AB716" s="84"/>
    </row>
    <row r="717" spans="1:28">
      <c r="A717" s="17">
        <v>37178</v>
      </c>
      <c r="O717" s="84"/>
      <c r="P717" s="84"/>
      <c r="Q717" s="84"/>
      <c r="R717" s="84"/>
      <c r="S717" s="84"/>
      <c r="T717" s="84"/>
      <c r="AA717" s="84"/>
      <c r="AB717" s="84"/>
    </row>
    <row r="718" spans="1:28">
      <c r="A718" s="17">
        <v>37179</v>
      </c>
      <c r="O718" s="84"/>
      <c r="P718" s="84"/>
      <c r="Q718" s="84"/>
      <c r="R718" s="84"/>
      <c r="S718" s="84"/>
      <c r="T718" s="84"/>
      <c r="AA718" s="84"/>
      <c r="AB718" s="84"/>
    </row>
    <row r="719" spans="1:28">
      <c r="A719" s="17">
        <v>37180</v>
      </c>
      <c r="O719" s="84"/>
      <c r="P719" s="84"/>
      <c r="Q719" s="84"/>
      <c r="R719" s="84"/>
      <c r="S719" s="84"/>
      <c r="T719" s="84"/>
      <c r="AA719" s="84"/>
      <c r="AB719" s="84"/>
    </row>
    <row r="720" spans="1:28">
      <c r="A720" s="17">
        <v>37181</v>
      </c>
      <c r="O720" s="84"/>
      <c r="P720" s="84"/>
      <c r="Q720" s="84"/>
      <c r="R720" s="84"/>
      <c r="S720" s="84"/>
      <c r="T720" s="84"/>
      <c r="AA720" s="84"/>
      <c r="AB720" s="84"/>
    </row>
    <row r="721" spans="1:28">
      <c r="A721" s="17">
        <v>37182</v>
      </c>
      <c r="O721" s="84"/>
      <c r="P721" s="84"/>
      <c r="Q721" s="84"/>
      <c r="R721" s="84"/>
      <c r="S721" s="84"/>
      <c r="T721" s="84"/>
      <c r="AA721" s="84"/>
      <c r="AB721" s="84"/>
    </row>
    <row r="722" spans="1:28">
      <c r="A722" s="17">
        <v>37183</v>
      </c>
      <c r="O722" s="84"/>
      <c r="P722" s="84"/>
      <c r="Q722" s="84"/>
      <c r="R722" s="84"/>
      <c r="S722" s="84"/>
      <c r="T722" s="84"/>
      <c r="AA722" s="84"/>
      <c r="AB722" s="84"/>
    </row>
    <row r="723" spans="1:28">
      <c r="A723" s="17">
        <v>37184</v>
      </c>
      <c r="O723" s="84"/>
      <c r="P723" s="84"/>
      <c r="Q723" s="84"/>
      <c r="R723" s="84"/>
      <c r="S723" s="84"/>
      <c r="T723" s="84"/>
      <c r="AA723" s="84"/>
      <c r="AB723" s="84"/>
    </row>
    <row r="724" spans="1:28">
      <c r="A724" s="17">
        <v>37185</v>
      </c>
      <c r="O724" s="84"/>
      <c r="P724" s="84"/>
      <c r="Q724" s="84"/>
      <c r="R724" s="84"/>
      <c r="S724" s="84"/>
      <c r="T724" s="84"/>
      <c r="AA724" s="84"/>
      <c r="AB724" s="84"/>
    </row>
    <row r="725" spans="1:28">
      <c r="A725" s="17">
        <v>37186</v>
      </c>
      <c r="O725" s="84"/>
      <c r="P725" s="84"/>
      <c r="Q725" s="84"/>
      <c r="R725" s="84"/>
      <c r="S725" s="84"/>
      <c r="T725" s="84"/>
      <c r="AA725" s="84"/>
      <c r="AB725" s="84"/>
    </row>
    <row r="726" spans="1:28">
      <c r="A726" s="17">
        <v>37187</v>
      </c>
      <c r="O726" s="84"/>
      <c r="P726" s="84"/>
      <c r="Q726" s="84"/>
      <c r="R726" s="84"/>
      <c r="S726" s="84"/>
      <c r="T726" s="84"/>
      <c r="AA726" s="84"/>
      <c r="AB726" s="84"/>
    </row>
    <row r="727" spans="1:28">
      <c r="A727" s="17">
        <v>37188</v>
      </c>
      <c r="O727" s="84"/>
      <c r="P727" s="84"/>
      <c r="Q727" s="84"/>
      <c r="R727" s="84"/>
      <c r="S727" s="84"/>
      <c r="T727" s="84"/>
      <c r="AA727" s="84"/>
      <c r="AB727" s="84"/>
    </row>
    <row r="728" spans="1:28">
      <c r="A728" s="17">
        <v>37189</v>
      </c>
      <c r="O728" s="84"/>
      <c r="P728" s="84"/>
      <c r="Q728" s="84"/>
      <c r="R728" s="84"/>
      <c r="S728" s="84"/>
      <c r="T728" s="84"/>
      <c r="AA728" s="84"/>
      <c r="AB728" s="84"/>
    </row>
    <row r="729" spans="1:28">
      <c r="A729" s="17">
        <v>37190</v>
      </c>
      <c r="O729" s="84"/>
      <c r="P729" s="84"/>
      <c r="Q729" s="84"/>
      <c r="R729" s="84"/>
      <c r="S729" s="84"/>
      <c r="T729" s="84"/>
      <c r="AA729" s="84"/>
      <c r="AB729" s="84"/>
    </row>
    <row r="730" spans="1:28">
      <c r="A730" s="17">
        <v>37191</v>
      </c>
      <c r="O730" s="84"/>
      <c r="P730" s="84"/>
      <c r="Q730" s="84"/>
      <c r="R730" s="84"/>
      <c r="S730" s="84"/>
      <c r="T730" s="84"/>
      <c r="AA730" s="84"/>
      <c r="AB730" s="84"/>
    </row>
    <row r="731" spans="1:28">
      <c r="A731" s="17">
        <v>37192</v>
      </c>
      <c r="O731" s="84"/>
      <c r="P731" s="84"/>
      <c r="Q731" s="84"/>
      <c r="R731" s="84"/>
      <c r="S731" s="84"/>
      <c r="T731" s="84"/>
      <c r="AA731" s="84"/>
      <c r="AB731" s="84"/>
    </row>
    <row r="732" spans="1:28">
      <c r="A732" s="17">
        <v>37193</v>
      </c>
      <c r="O732" s="84"/>
      <c r="P732" s="84"/>
      <c r="Q732" s="84"/>
      <c r="R732" s="84"/>
      <c r="S732" s="84"/>
      <c r="T732" s="84"/>
      <c r="AA732" s="84"/>
      <c r="AB732" s="84"/>
    </row>
    <row r="733" spans="1:28">
      <c r="A733" s="17">
        <v>37194</v>
      </c>
      <c r="O733" s="84"/>
      <c r="P733" s="84"/>
      <c r="Q733" s="84"/>
      <c r="R733" s="84"/>
      <c r="S733" s="84"/>
      <c r="T733" s="84"/>
      <c r="AA733" s="84"/>
      <c r="AB733" s="84"/>
    </row>
    <row r="734" spans="1:28">
      <c r="A734" s="17">
        <v>37195</v>
      </c>
      <c r="O734" s="84"/>
      <c r="P734" s="84"/>
      <c r="Q734" s="84"/>
      <c r="R734" s="84"/>
      <c r="S734" s="84"/>
      <c r="T734" s="84"/>
      <c r="AA734" s="84"/>
      <c r="AB734" s="84"/>
    </row>
    <row r="735" spans="1:28">
      <c r="A735" s="17">
        <v>37196</v>
      </c>
      <c r="O735" s="84"/>
      <c r="P735" s="84"/>
      <c r="Q735" s="84"/>
      <c r="R735" s="84"/>
      <c r="S735" s="84"/>
      <c r="T735" s="84"/>
      <c r="AA735" s="84"/>
      <c r="AB735" s="84"/>
    </row>
    <row r="736" spans="1:28">
      <c r="A736" s="17">
        <v>37197</v>
      </c>
      <c r="O736" s="84"/>
      <c r="P736" s="84"/>
      <c r="Q736" s="84"/>
      <c r="R736" s="84"/>
      <c r="S736" s="84"/>
      <c r="T736" s="84"/>
      <c r="AA736" s="84"/>
      <c r="AB736" s="84"/>
    </row>
    <row r="737" spans="1:28">
      <c r="A737" s="17">
        <v>37198</v>
      </c>
      <c r="O737" s="84"/>
      <c r="P737" s="84"/>
      <c r="Q737" s="84"/>
      <c r="R737" s="84"/>
      <c r="S737" s="84"/>
      <c r="T737" s="84"/>
      <c r="AA737" s="84"/>
      <c r="AB737" s="84"/>
    </row>
    <row r="738" spans="1:28">
      <c r="A738" s="17">
        <v>37199</v>
      </c>
      <c r="O738" s="84"/>
      <c r="P738" s="84"/>
      <c r="Q738" s="84"/>
      <c r="R738" s="84"/>
      <c r="S738" s="84"/>
      <c r="T738" s="84"/>
      <c r="AA738" s="84"/>
      <c r="AB738" s="84"/>
    </row>
    <row r="739" spans="1:28">
      <c r="A739" s="17">
        <v>37200</v>
      </c>
      <c r="O739" s="84"/>
      <c r="P739" s="84"/>
      <c r="Q739" s="84"/>
      <c r="R739" s="84"/>
      <c r="S739" s="84"/>
      <c r="T739" s="84"/>
      <c r="AA739" s="84"/>
      <c r="AB739" s="84"/>
    </row>
    <row r="740" spans="1:28">
      <c r="A740" s="17">
        <v>37201</v>
      </c>
      <c r="O740" s="84"/>
      <c r="P740" s="84"/>
      <c r="Q740" s="84"/>
      <c r="R740" s="84"/>
      <c r="S740" s="84"/>
      <c r="T740" s="84"/>
      <c r="AA740" s="84"/>
      <c r="AB740" s="84"/>
    </row>
    <row r="741" spans="1:28">
      <c r="A741" s="17">
        <v>37202</v>
      </c>
      <c r="O741" s="84"/>
      <c r="P741" s="84"/>
      <c r="Q741" s="84"/>
      <c r="R741" s="84"/>
      <c r="S741" s="84"/>
      <c r="T741" s="84"/>
      <c r="AA741" s="84"/>
      <c r="AB741" s="84"/>
    </row>
    <row r="742" spans="1:28">
      <c r="A742" s="17">
        <v>37203</v>
      </c>
      <c r="O742" s="84"/>
      <c r="P742" s="84"/>
      <c r="Q742" s="84"/>
      <c r="R742" s="84"/>
      <c r="S742" s="84"/>
      <c r="T742" s="84"/>
      <c r="AA742" s="84"/>
      <c r="AB742" s="84"/>
    </row>
    <row r="743" spans="1:28">
      <c r="A743" s="17">
        <v>37204</v>
      </c>
      <c r="O743" s="84"/>
      <c r="P743" s="84"/>
      <c r="Q743" s="84"/>
      <c r="R743" s="84"/>
      <c r="S743" s="84"/>
      <c r="T743" s="84"/>
      <c r="AA743" s="84"/>
      <c r="AB743" s="84"/>
    </row>
    <row r="744" spans="1:28">
      <c r="A744" s="17">
        <v>37205</v>
      </c>
      <c r="O744" s="84"/>
      <c r="P744" s="84"/>
      <c r="Q744" s="84"/>
      <c r="R744" s="84"/>
      <c r="S744" s="84"/>
      <c r="T744" s="84"/>
      <c r="AA744" s="84"/>
      <c r="AB744" s="84"/>
    </row>
    <row r="745" spans="1:28">
      <c r="A745" s="17">
        <v>37206</v>
      </c>
      <c r="O745" s="84"/>
      <c r="P745" s="84"/>
      <c r="Q745" s="84"/>
      <c r="R745" s="84"/>
      <c r="S745" s="84"/>
      <c r="T745" s="84"/>
      <c r="AA745" s="84"/>
      <c r="AB745" s="84"/>
    </row>
    <row r="746" spans="1:28">
      <c r="A746" s="17">
        <v>37207</v>
      </c>
      <c r="O746" s="84"/>
      <c r="P746" s="84"/>
      <c r="Q746" s="84"/>
      <c r="R746" s="84"/>
      <c r="S746" s="84"/>
      <c r="T746" s="84"/>
      <c r="AA746" s="84"/>
      <c r="AB746" s="84"/>
    </row>
    <row r="747" spans="1:28">
      <c r="A747" s="17">
        <v>37208</v>
      </c>
      <c r="O747" s="84"/>
      <c r="P747" s="84"/>
      <c r="Q747" s="84"/>
      <c r="R747" s="84"/>
      <c r="S747" s="84"/>
      <c r="T747" s="84"/>
      <c r="AA747" s="84"/>
      <c r="AB747" s="84"/>
    </row>
    <row r="748" spans="1:28">
      <c r="A748" s="17">
        <v>37209</v>
      </c>
      <c r="O748" s="84"/>
      <c r="P748" s="84"/>
      <c r="Q748" s="84"/>
      <c r="R748" s="84"/>
      <c r="S748" s="84"/>
      <c r="T748" s="84"/>
      <c r="AA748" s="84"/>
      <c r="AB748" s="84"/>
    </row>
    <row r="749" spans="1:28">
      <c r="A749" s="17">
        <v>37210</v>
      </c>
      <c r="O749" s="84"/>
      <c r="P749" s="84"/>
      <c r="Q749" s="84"/>
      <c r="R749" s="84"/>
      <c r="S749" s="84"/>
      <c r="T749" s="84"/>
      <c r="AA749" s="84"/>
      <c r="AB749" s="84"/>
    </row>
    <row r="750" spans="1:28">
      <c r="A750" s="17">
        <v>37211</v>
      </c>
      <c r="O750" s="84"/>
      <c r="P750" s="84"/>
      <c r="Q750" s="84"/>
      <c r="R750" s="84"/>
      <c r="S750" s="84"/>
      <c r="T750" s="84"/>
      <c r="AA750" s="84"/>
      <c r="AB750" s="84"/>
    </row>
    <row r="751" spans="1:28">
      <c r="A751" s="17">
        <v>37212</v>
      </c>
      <c r="O751" s="84"/>
      <c r="P751" s="84"/>
      <c r="Q751" s="84"/>
      <c r="R751" s="84"/>
      <c r="S751" s="84"/>
      <c r="T751" s="84"/>
      <c r="AA751" s="84"/>
      <c r="AB751" s="84"/>
    </row>
    <row r="752" spans="1:28">
      <c r="A752" s="17">
        <v>37213</v>
      </c>
      <c r="O752" s="84"/>
      <c r="P752" s="84"/>
      <c r="Q752" s="84"/>
      <c r="R752" s="84"/>
      <c r="S752" s="84"/>
      <c r="T752" s="84"/>
      <c r="AA752" s="84"/>
      <c r="AB752" s="84"/>
    </row>
    <row r="753" spans="1:28">
      <c r="A753" s="17">
        <v>37214</v>
      </c>
      <c r="O753" s="84"/>
      <c r="P753" s="84"/>
      <c r="Q753" s="84"/>
      <c r="R753" s="84"/>
      <c r="S753" s="84"/>
      <c r="T753" s="84"/>
      <c r="AA753" s="84"/>
      <c r="AB753" s="84"/>
    </row>
    <row r="754" spans="1:28">
      <c r="A754" s="17">
        <v>37215</v>
      </c>
      <c r="O754" s="84"/>
      <c r="P754" s="84"/>
      <c r="Q754" s="84"/>
      <c r="R754" s="84"/>
      <c r="S754" s="84"/>
      <c r="T754" s="84"/>
      <c r="AA754" s="84"/>
      <c r="AB754" s="84"/>
    </row>
    <row r="755" spans="1:28">
      <c r="A755" s="17">
        <v>37216</v>
      </c>
      <c r="O755" s="84"/>
      <c r="P755" s="84"/>
      <c r="Q755" s="84"/>
      <c r="R755" s="84"/>
      <c r="S755" s="84"/>
      <c r="T755" s="84"/>
      <c r="AA755" s="84"/>
      <c r="AB755" s="84"/>
    </row>
    <row r="756" spans="1:28">
      <c r="A756" s="17">
        <v>37217</v>
      </c>
      <c r="O756" s="84"/>
      <c r="P756" s="84"/>
      <c r="Q756" s="84"/>
      <c r="R756" s="84"/>
      <c r="S756" s="84"/>
      <c r="T756" s="84"/>
      <c r="AA756" s="84"/>
      <c r="AB756" s="84"/>
    </row>
    <row r="757" spans="1:28">
      <c r="A757" s="17">
        <v>37218</v>
      </c>
      <c r="O757" s="84"/>
      <c r="P757" s="84"/>
      <c r="Q757" s="84"/>
      <c r="R757" s="84"/>
      <c r="S757" s="84"/>
      <c r="T757" s="84"/>
      <c r="AA757" s="84"/>
      <c r="AB757" s="84"/>
    </row>
    <row r="758" spans="1:28">
      <c r="A758" s="17">
        <v>37219</v>
      </c>
      <c r="O758" s="84"/>
      <c r="P758" s="84"/>
      <c r="Q758" s="84"/>
      <c r="R758" s="84"/>
      <c r="S758" s="84"/>
      <c r="T758" s="84"/>
      <c r="AA758" s="84"/>
      <c r="AB758" s="84"/>
    </row>
    <row r="759" spans="1:28">
      <c r="A759" s="17">
        <v>37220</v>
      </c>
      <c r="O759" s="84"/>
      <c r="P759" s="84"/>
      <c r="Q759" s="84"/>
      <c r="R759" s="84"/>
      <c r="S759" s="84"/>
      <c r="T759" s="84"/>
      <c r="AA759" s="84"/>
      <c r="AB759" s="84"/>
    </row>
    <row r="760" spans="1:28">
      <c r="A760" s="17">
        <v>37221</v>
      </c>
      <c r="O760" s="84"/>
      <c r="P760" s="84"/>
      <c r="Q760" s="84"/>
      <c r="R760" s="84"/>
      <c r="S760" s="84"/>
      <c r="T760" s="84"/>
      <c r="AA760" s="84"/>
      <c r="AB760" s="84"/>
    </row>
    <row r="761" spans="1:28">
      <c r="A761" s="17">
        <v>37222</v>
      </c>
      <c r="O761" s="84"/>
      <c r="P761" s="84"/>
      <c r="Q761" s="84"/>
      <c r="R761" s="84"/>
      <c r="S761" s="84"/>
      <c r="T761" s="84"/>
      <c r="AA761" s="84"/>
      <c r="AB761" s="84"/>
    </row>
    <row r="762" spans="1:28">
      <c r="A762" s="17">
        <v>37223</v>
      </c>
      <c r="O762" s="84"/>
      <c r="P762" s="84"/>
      <c r="Q762" s="84"/>
      <c r="R762" s="84"/>
      <c r="S762" s="84"/>
      <c r="T762" s="84"/>
      <c r="AA762" s="84"/>
      <c r="AB762" s="84"/>
    </row>
    <row r="763" spans="1:28">
      <c r="A763" s="17">
        <v>37224</v>
      </c>
      <c r="O763" s="84"/>
      <c r="P763" s="84"/>
      <c r="Q763" s="84"/>
      <c r="R763" s="84"/>
      <c r="S763" s="84"/>
      <c r="T763" s="84"/>
      <c r="AA763" s="84"/>
      <c r="AB763" s="84"/>
    </row>
    <row r="764" spans="1:28">
      <c r="A764" s="17">
        <v>37225</v>
      </c>
      <c r="O764" s="84"/>
      <c r="P764" s="84"/>
      <c r="Q764" s="84"/>
      <c r="R764" s="84"/>
      <c r="S764" s="84"/>
      <c r="T764" s="84"/>
      <c r="AA764" s="84"/>
      <c r="AB764" s="84"/>
    </row>
    <row r="765" spans="1:28">
      <c r="A765" s="17">
        <v>37226</v>
      </c>
      <c r="O765" s="84"/>
      <c r="P765" s="84"/>
      <c r="Q765" s="84"/>
      <c r="R765" s="84"/>
      <c r="S765" s="84"/>
      <c r="T765" s="84"/>
      <c r="AA765" s="84"/>
      <c r="AB765" s="84"/>
    </row>
    <row r="766" spans="1:28">
      <c r="A766" s="17">
        <v>37227</v>
      </c>
      <c r="O766" s="84"/>
      <c r="P766" s="84"/>
      <c r="Q766" s="84"/>
      <c r="R766" s="84"/>
      <c r="S766" s="84"/>
      <c r="T766" s="84"/>
      <c r="AA766" s="84"/>
      <c r="AB766" s="84"/>
    </row>
    <row r="767" spans="1:28">
      <c r="A767" s="17">
        <v>37228</v>
      </c>
      <c r="O767" s="84"/>
      <c r="P767" s="84"/>
      <c r="Q767" s="84"/>
      <c r="R767" s="84"/>
      <c r="S767" s="84"/>
      <c r="T767" s="84"/>
      <c r="AA767" s="84"/>
      <c r="AB767" s="84"/>
    </row>
    <row r="768" spans="1:28">
      <c r="A768" s="17">
        <v>37229</v>
      </c>
      <c r="O768" s="84"/>
      <c r="P768" s="84"/>
      <c r="Q768" s="84"/>
      <c r="R768" s="84"/>
      <c r="S768" s="84"/>
      <c r="T768" s="84"/>
      <c r="AA768" s="84"/>
      <c r="AB768" s="84"/>
    </row>
    <row r="769" spans="1:28">
      <c r="A769" s="17">
        <v>37230</v>
      </c>
      <c r="O769" s="84"/>
      <c r="P769" s="84"/>
      <c r="Q769" s="84"/>
      <c r="R769" s="84"/>
      <c r="S769" s="84"/>
      <c r="T769" s="84"/>
      <c r="AA769" s="84"/>
      <c r="AB769" s="84"/>
    </row>
    <row r="770" spans="1:28">
      <c r="A770" s="17">
        <v>37231</v>
      </c>
      <c r="O770" s="84"/>
      <c r="P770" s="84"/>
      <c r="Q770" s="84"/>
      <c r="R770" s="84"/>
      <c r="S770" s="84"/>
      <c r="T770" s="84"/>
      <c r="AA770" s="84"/>
      <c r="AB770" s="84"/>
    </row>
    <row r="771" spans="1:28">
      <c r="A771" s="17">
        <v>37232</v>
      </c>
      <c r="O771" s="84"/>
      <c r="P771" s="84"/>
      <c r="Q771" s="84"/>
      <c r="R771" s="84"/>
      <c r="S771" s="84"/>
      <c r="T771" s="84"/>
      <c r="AA771" s="84"/>
      <c r="AB771" s="84"/>
    </row>
    <row r="772" spans="1:28">
      <c r="A772" s="17">
        <v>37233</v>
      </c>
      <c r="O772" s="84"/>
      <c r="P772" s="84"/>
      <c r="Q772" s="84"/>
      <c r="R772" s="84"/>
      <c r="S772" s="84"/>
      <c r="T772" s="84"/>
      <c r="AA772" s="84"/>
      <c r="AB772" s="84"/>
    </row>
    <row r="773" spans="1:28">
      <c r="A773" s="17">
        <v>37234</v>
      </c>
      <c r="O773" s="84"/>
      <c r="P773" s="84"/>
      <c r="Q773" s="84"/>
      <c r="R773" s="84"/>
      <c r="S773" s="84"/>
      <c r="T773" s="84"/>
      <c r="AA773" s="84"/>
      <c r="AB773" s="84"/>
    </row>
    <row r="774" spans="1:28">
      <c r="A774" s="17">
        <v>37235</v>
      </c>
      <c r="O774" s="84"/>
      <c r="P774" s="84"/>
      <c r="Q774" s="84"/>
      <c r="R774" s="84"/>
      <c r="S774" s="84"/>
      <c r="T774" s="84"/>
      <c r="AA774" s="84"/>
      <c r="AB774" s="84"/>
    </row>
    <row r="775" spans="1:28">
      <c r="A775" s="17">
        <v>37236</v>
      </c>
      <c r="O775" s="84"/>
      <c r="P775" s="84"/>
      <c r="Q775" s="84"/>
      <c r="R775" s="84"/>
      <c r="S775" s="84"/>
      <c r="T775" s="84"/>
      <c r="AA775" s="84"/>
      <c r="AB775" s="84"/>
    </row>
    <row r="776" spans="1:28">
      <c r="A776" s="17">
        <v>37237</v>
      </c>
      <c r="O776" s="84"/>
      <c r="P776" s="84"/>
      <c r="Q776" s="84"/>
      <c r="R776" s="84"/>
      <c r="S776" s="84"/>
      <c r="T776" s="84"/>
      <c r="AA776" s="84"/>
      <c r="AB776" s="84"/>
    </row>
    <row r="777" spans="1:28">
      <c r="A777" s="17">
        <v>37238</v>
      </c>
      <c r="O777" s="84"/>
      <c r="P777" s="84"/>
      <c r="Q777" s="84"/>
      <c r="R777" s="84"/>
      <c r="S777" s="84"/>
      <c r="T777" s="84"/>
      <c r="AA777" s="84"/>
      <c r="AB777" s="84"/>
    </row>
    <row r="778" spans="1:28">
      <c r="A778" s="17">
        <v>37239</v>
      </c>
      <c r="O778" s="84"/>
      <c r="P778" s="84"/>
      <c r="Q778" s="84"/>
      <c r="R778" s="84"/>
      <c r="S778" s="84"/>
      <c r="T778" s="84"/>
      <c r="AA778" s="84"/>
      <c r="AB778" s="84"/>
    </row>
    <row r="779" spans="1:28">
      <c r="A779" s="17">
        <v>37240</v>
      </c>
      <c r="O779" s="84"/>
      <c r="P779" s="84"/>
      <c r="Q779" s="84"/>
      <c r="R779" s="84"/>
      <c r="S779" s="84"/>
      <c r="T779" s="84"/>
      <c r="AA779" s="84"/>
      <c r="AB779" s="84"/>
    </row>
    <row r="780" spans="1:28">
      <c r="A780" s="17">
        <v>37241</v>
      </c>
      <c r="O780" s="84"/>
      <c r="P780" s="84"/>
      <c r="Q780" s="84"/>
      <c r="R780" s="84"/>
      <c r="S780" s="84"/>
      <c r="T780" s="84"/>
      <c r="AA780" s="84"/>
      <c r="AB780" s="84"/>
    </row>
    <row r="781" spans="1:28">
      <c r="A781" s="17">
        <v>37242</v>
      </c>
      <c r="O781" s="84"/>
      <c r="P781" s="84"/>
      <c r="Q781" s="84"/>
      <c r="R781" s="84"/>
      <c r="S781" s="84"/>
      <c r="T781" s="84"/>
      <c r="AA781" s="84"/>
      <c r="AB781" s="84"/>
    </row>
    <row r="782" spans="1:28">
      <c r="A782" s="17">
        <v>37243</v>
      </c>
      <c r="O782" s="84"/>
      <c r="P782" s="84"/>
      <c r="Q782" s="84"/>
      <c r="R782" s="84"/>
      <c r="S782" s="84"/>
      <c r="T782" s="84"/>
      <c r="AA782" s="84"/>
      <c r="AB782" s="84"/>
    </row>
    <row r="783" spans="1:28">
      <c r="A783" s="17">
        <v>37244</v>
      </c>
      <c r="O783" s="84"/>
      <c r="P783" s="84"/>
      <c r="Q783" s="84"/>
      <c r="R783" s="84"/>
      <c r="S783" s="84"/>
      <c r="T783" s="84"/>
      <c r="AA783" s="84"/>
      <c r="AB783" s="84"/>
    </row>
    <row r="784" spans="1:28">
      <c r="A784" s="17">
        <v>37245</v>
      </c>
      <c r="O784" s="84"/>
      <c r="P784" s="84"/>
      <c r="Q784" s="84"/>
      <c r="R784" s="84"/>
      <c r="S784" s="84"/>
      <c r="T784" s="84"/>
      <c r="AA784" s="84"/>
      <c r="AB784" s="84"/>
    </row>
    <row r="785" spans="1:28">
      <c r="A785" s="17">
        <v>37246</v>
      </c>
      <c r="O785" s="84"/>
      <c r="P785" s="84"/>
      <c r="Q785" s="84"/>
      <c r="R785" s="84"/>
      <c r="S785" s="84"/>
      <c r="T785" s="84"/>
      <c r="AA785" s="84"/>
      <c r="AB785" s="84"/>
    </row>
    <row r="786" spans="1:28">
      <c r="A786" s="17">
        <v>37247</v>
      </c>
      <c r="O786" s="84"/>
      <c r="P786" s="84"/>
      <c r="Q786" s="84"/>
      <c r="R786" s="84"/>
      <c r="S786" s="84"/>
      <c r="T786" s="84"/>
      <c r="AA786" s="84"/>
      <c r="AB786" s="84"/>
    </row>
    <row r="787" spans="1:28">
      <c r="A787" s="17">
        <v>37248</v>
      </c>
      <c r="O787" s="84"/>
      <c r="P787" s="84"/>
      <c r="Q787" s="84"/>
      <c r="R787" s="84"/>
      <c r="S787" s="84"/>
      <c r="T787" s="84"/>
      <c r="AA787" s="84"/>
      <c r="AB787" s="84"/>
    </row>
    <row r="788" spans="1:28">
      <c r="A788" s="17">
        <v>37249</v>
      </c>
      <c r="O788" s="84"/>
      <c r="P788" s="84"/>
      <c r="Q788" s="84"/>
      <c r="R788" s="84"/>
      <c r="S788" s="84"/>
      <c r="T788" s="84"/>
      <c r="AA788" s="84"/>
      <c r="AB788" s="84"/>
    </row>
    <row r="789" spans="1:28">
      <c r="A789" s="17">
        <v>37250</v>
      </c>
      <c r="O789" s="84"/>
      <c r="P789" s="84"/>
      <c r="Q789" s="84"/>
      <c r="R789" s="84"/>
      <c r="S789" s="84"/>
      <c r="T789" s="84"/>
      <c r="AA789" s="84"/>
      <c r="AB789" s="84"/>
    </row>
    <row r="790" spans="1:28">
      <c r="A790" s="17">
        <v>37251</v>
      </c>
      <c r="O790" s="84"/>
      <c r="P790" s="84"/>
      <c r="Q790" s="84"/>
      <c r="R790" s="84"/>
      <c r="S790" s="84"/>
      <c r="T790" s="84"/>
      <c r="AA790" s="84"/>
      <c r="AB790" s="84"/>
    </row>
    <row r="791" spans="1:28">
      <c r="A791" s="17">
        <v>37252</v>
      </c>
      <c r="O791" s="84"/>
      <c r="P791" s="84"/>
      <c r="Q791" s="84"/>
      <c r="R791" s="84"/>
      <c r="S791" s="84"/>
      <c r="T791" s="84"/>
      <c r="AA791" s="84"/>
      <c r="AB791" s="84"/>
    </row>
    <row r="792" spans="1:28">
      <c r="A792" s="17">
        <v>37253</v>
      </c>
      <c r="O792" s="84"/>
      <c r="P792" s="84"/>
      <c r="Q792" s="84"/>
      <c r="R792" s="84"/>
      <c r="S792" s="84"/>
      <c r="T792" s="84"/>
      <c r="AA792" s="84"/>
      <c r="AB792" s="84"/>
    </row>
    <row r="793" spans="1:28">
      <c r="A793" s="17">
        <v>37254</v>
      </c>
      <c r="O793" s="84"/>
      <c r="P793" s="84"/>
      <c r="Q793" s="84"/>
      <c r="R793" s="84"/>
      <c r="S793" s="84"/>
      <c r="T793" s="84"/>
      <c r="AA793" s="84"/>
      <c r="AB793" s="84"/>
    </row>
    <row r="794" spans="1:28">
      <c r="A794" s="17">
        <v>37255</v>
      </c>
      <c r="O794" s="84"/>
      <c r="P794" s="84"/>
      <c r="Q794" s="84"/>
      <c r="R794" s="84"/>
      <c r="S794" s="84"/>
      <c r="T794" s="84"/>
      <c r="AA794" s="84"/>
      <c r="AB794" s="84"/>
    </row>
    <row r="795" spans="1:28">
      <c r="A795" s="17">
        <v>37256</v>
      </c>
      <c r="O795" s="84"/>
      <c r="P795" s="84"/>
      <c r="Q795" s="84"/>
      <c r="R795" s="84"/>
      <c r="S795" s="84"/>
      <c r="T795" s="84"/>
      <c r="AA795" s="84"/>
      <c r="AB795" s="84"/>
    </row>
    <row r="796" spans="1:28">
      <c r="O796" s="84"/>
      <c r="P796" s="84"/>
      <c r="Q796" s="84"/>
      <c r="R796" s="84"/>
      <c r="S796" s="84"/>
      <c r="T796" s="84"/>
      <c r="AA796" s="84"/>
      <c r="AB796" s="84"/>
    </row>
    <row r="797" spans="1:28">
      <c r="O797" s="84"/>
      <c r="P797" s="84"/>
      <c r="Q797" s="84"/>
      <c r="R797" s="84"/>
      <c r="S797" s="84"/>
      <c r="T797" s="84"/>
      <c r="AA797" s="84"/>
      <c r="AB797" s="84"/>
    </row>
    <row r="798" spans="1:28">
      <c r="O798" s="84"/>
      <c r="P798" s="84"/>
      <c r="Q798" s="84"/>
      <c r="R798" s="84"/>
      <c r="S798" s="84"/>
      <c r="T798" s="84"/>
      <c r="AA798" s="84"/>
      <c r="AB798" s="84"/>
    </row>
    <row r="799" spans="1:28">
      <c r="O799" s="84"/>
      <c r="P799" s="84"/>
      <c r="Q799" s="84"/>
      <c r="R799" s="84"/>
      <c r="S799" s="84"/>
      <c r="T799" s="84"/>
      <c r="AA799" s="84"/>
      <c r="AB799" s="84"/>
    </row>
    <row r="800" spans="1:28">
      <c r="O800" s="84"/>
      <c r="P800" s="84"/>
      <c r="Q800" s="84"/>
      <c r="R800" s="84"/>
      <c r="S800" s="84"/>
      <c r="T800" s="84"/>
      <c r="AA800" s="84"/>
      <c r="AB800" s="84"/>
    </row>
    <row r="801" spans="15:28">
      <c r="O801" s="84"/>
      <c r="P801" s="84"/>
      <c r="Q801" s="84"/>
      <c r="R801" s="84"/>
      <c r="S801" s="84"/>
      <c r="T801" s="84"/>
      <c r="AA801" s="84"/>
      <c r="AB801" s="84"/>
    </row>
    <row r="802" spans="15:28">
      <c r="O802" s="84"/>
      <c r="P802" s="84"/>
      <c r="Q802" s="84"/>
      <c r="R802" s="84"/>
      <c r="S802" s="84"/>
      <c r="T802" s="84"/>
      <c r="AA802" s="84"/>
      <c r="AB802" s="84"/>
    </row>
    <row r="803" spans="15:28">
      <c r="O803" s="84"/>
      <c r="P803" s="84"/>
      <c r="Q803" s="84"/>
      <c r="R803" s="84"/>
      <c r="S803" s="84"/>
      <c r="T803" s="84"/>
      <c r="AA803" s="84"/>
      <c r="AB803" s="84"/>
    </row>
    <row r="804" spans="15:28">
      <c r="O804" s="84"/>
      <c r="P804" s="84"/>
      <c r="Q804" s="84"/>
      <c r="R804" s="84"/>
      <c r="S804" s="84"/>
      <c r="T804" s="84"/>
      <c r="AA804" s="84"/>
      <c r="AB804" s="84"/>
    </row>
    <row r="805" spans="15:28">
      <c r="O805" s="84"/>
      <c r="P805" s="84"/>
      <c r="Q805" s="84"/>
      <c r="R805" s="84"/>
      <c r="S805" s="84"/>
      <c r="T805" s="84"/>
      <c r="AA805" s="84"/>
      <c r="AB805" s="84"/>
    </row>
    <row r="806" spans="15:28">
      <c r="O806" s="84"/>
      <c r="P806" s="84"/>
      <c r="Q806" s="84"/>
      <c r="R806" s="84"/>
      <c r="S806" s="84"/>
      <c r="T806" s="84"/>
      <c r="AA806" s="84"/>
      <c r="AB806" s="84"/>
    </row>
    <row r="807" spans="15:28">
      <c r="O807" s="84"/>
      <c r="P807" s="84"/>
      <c r="Q807" s="84"/>
      <c r="R807" s="84"/>
      <c r="S807" s="84"/>
      <c r="T807" s="84"/>
      <c r="AA807" s="84"/>
      <c r="AB807" s="84"/>
    </row>
    <row r="808" spans="15:28">
      <c r="O808" s="84"/>
      <c r="P808" s="84"/>
      <c r="Q808" s="84"/>
      <c r="R808" s="84"/>
      <c r="S808" s="84"/>
      <c r="T808" s="84"/>
      <c r="AA808" s="84"/>
      <c r="AB808" s="84"/>
    </row>
    <row r="809" spans="15:28">
      <c r="O809" s="84"/>
      <c r="P809" s="84"/>
      <c r="Q809" s="84"/>
      <c r="R809" s="84"/>
      <c r="S809" s="84"/>
      <c r="T809" s="84"/>
      <c r="AA809" s="84"/>
      <c r="AB809" s="84"/>
    </row>
    <row r="810" spans="15:28">
      <c r="O810" s="84"/>
      <c r="P810" s="84"/>
      <c r="Q810" s="84"/>
      <c r="R810" s="84"/>
      <c r="S810" s="84"/>
      <c r="T810" s="84"/>
      <c r="AA810" s="84"/>
      <c r="AB810" s="84"/>
    </row>
    <row r="811" spans="15:28">
      <c r="O811" s="84"/>
      <c r="P811" s="84"/>
      <c r="Q811" s="84"/>
      <c r="R811" s="84"/>
      <c r="S811" s="84"/>
      <c r="T811" s="84"/>
      <c r="AA811" s="84"/>
      <c r="AB811" s="84"/>
    </row>
    <row r="812" spans="15:28">
      <c r="O812" s="84"/>
      <c r="P812" s="84"/>
      <c r="Q812" s="84"/>
      <c r="R812" s="84"/>
      <c r="S812" s="84"/>
      <c r="T812" s="84"/>
      <c r="AA812" s="84"/>
      <c r="AB812" s="84"/>
    </row>
    <row r="813" spans="15:28">
      <c r="O813" s="84"/>
      <c r="P813" s="84"/>
      <c r="Q813" s="84"/>
      <c r="R813" s="84"/>
      <c r="S813" s="84"/>
      <c r="T813" s="84"/>
      <c r="AA813" s="84"/>
      <c r="AB813" s="84"/>
    </row>
    <row r="814" spans="15:28">
      <c r="O814" s="84"/>
      <c r="P814" s="84"/>
      <c r="Q814" s="84"/>
      <c r="R814" s="84"/>
      <c r="S814" s="84"/>
      <c r="T814" s="84"/>
      <c r="AA814" s="84"/>
      <c r="AB814" s="84"/>
    </row>
    <row r="815" spans="15:28">
      <c r="O815" s="84"/>
      <c r="P815" s="84"/>
      <c r="Q815" s="84"/>
      <c r="R815" s="84"/>
      <c r="S815" s="84"/>
      <c r="T815" s="84"/>
      <c r="AA815" s="84"/>
      <c r="AB815" s="84"/>
    </row>
    <row r="816" spans="15:28">
      <c r="O816" s="84"/>
      <c r="P816" s="84"/>
      <c r="Q816" s="84"/>
      <c r="R816" s="84"/>
      <c r="S816" s="84"/>
      <c r="T816" s="84"/>
      <c r="AA816" s="84"/>
      <c r="AB816" s="84"/>
    </row>
    <row r="817" spans="15:28">
      <c r="O817" s="84"/>
      <c r="P817" s="84"/>
      <c r="Q817" s="84"/>
      <c r="R817" s="84"/>
      <c r="S817" s="84"/>
      <c r="T817" s="84"/>
      <c r="AA817" s="84"/>
      <c r="AB817" s="84"/>
    </row>
    <row r="818" spans="15:28">
      <c r="O818" s="84"/>
      <c r="P818" s="84"/>
      <c r="Q818" s="84"/>
      <c r="R818" s="84"/>
      <c r="S818" s="84"/>
      <c r="T818" s="84"/>
      <c r="AA818" s="84"/>
      <c r="AB818" s="84"/>
    </row>
    <row r="819" spans="15:28">
      <c r="O819" s="84"/>
      <c r="P819" s="84"/>
      <c r="Q819" s="84"/>
      <c r="R819" s="84"/>
      <c r="S819" s="84"/>
      <c r="T819" s="84"/>
      <c r="AA819" s="84"/>
      <c r="AB819" s="84"/>
    </row>
    <row r="820" spans="15:28">
      <c r="O820" s="84"/>
      <c r="P820" s="84"/>
      <c r="Q820" s="84"/>
      <c r="R820" s="84"/>
      <c r="S820" s="84"/>
      <c r="T820" s="84"/>
      <c r="AA820" s="84"/>
      <c r="AB820" s="84"/>
    </row>
    <row r="821" spans="15:28">
      <c r="O821" s="84"/>
      <c r="P821" s="84"/>
      <c r="Q821" s="84"/>
      <c r="R821" s="84"/>
      <c r="S821" s="84"/>
      <c r="T821" s="84"/>
      <c r="AA821" s="84"/>
      <c r="AB821" s="84"/>
    </row>
    <row r="822" spans="15:28">
      <c r="O822" s="84"/>
      <c r="P822" s="84"/>
      <c r="Q822" s="84"/>
      <c r="R822" s="84"/>
      <c r="S822" s="84"/>
      <c r="T822" s="84"/>
      <c r="AA822" s="84"/>
      <c r="AB822" s="84"/>
    </row>
    <row r="823" spans="15:28">
      <c r="O823" s="84"/>
      <c r="P823" s="84"/>
      <c r="Q823" s="84"/>
      <c r="R823" s="84"/>
      <c r="S823" s="84"/>
      <c r="T823" s="84"/>
      <c r="AA823" s="84"/>
      <c r="AB823" s="84"/>
    </row>
    <row r="824" spans="15:28">
      <c r="O824" s="84"/>
      <c r="P824" s="84"/>
      <c r="Q824" s="84"/>
      <c r="R824" s="84"/>
      <c r="S824" s="84"/>
      <c r="T824" s="84"/>
      <c r="AA824" s="84"/>
      <c r="AB824" s="84"/>
    </row>
    <row r="825" spans="15:28">
      <c r="O825" s="84"/>
      <c r="P825" s="84"/>
      <c r="Q825" s="84"/>
      <c r="R825" s="84"/>
      <c r="S825" s="84"/>
      <c r="T825" s="84"/>
      <c r="AA825" s="84"/>
      <c r="AB825" s="84"/>
    </row>
    <row r="826" spans="15:28">
      <c r="O826" s="84"/>
      <c r="P826" s="84"/>
      <c r="Q826" s="84"/>
      <c r="R826" s="84"/>
      <c r="S826" s="84"/>
      <c r="T826" s="84"/>
      <c r="AA826" s="84"/>
      <c r="AB826" s="84"/>
    </row>
    <row r="827" spans="15:28">
      <c r="O827" s="84"/>
      <c r="P827" s="84"/>
      <c r="Q827" s="84"/>
      <c r="R827" s="84"/>
      <c r="S827" s="84"/>
      <c r="T827" s="84"/>
      <c r="AA827" s="84"/>
      <c r="AB827" s="84"/>
    </row>
    <row r="828" spans="15:28">
      <c r="O828" s="84"/>
      <c r="P828" s="84"/>
      <c r="Q828" s="84"/>
      <c r="R828" s="84"/>
      <c r="S828" s="84"/>
      <c r="T828" s="84"/>
      <c r="AA828" s="84"/>
      <c r="AB828" s="84"/>
    </row>
    <row r="829" spans="15:28">
      <c r="O829" s="84"/>
      <c r="P829" s="84"/>
      <c r="Q829" s="84"/>
      <c r="R829" s="84"/>
      <c r="S829" s="84"/>
      <c r="T829" s="84"/>
      <c r="AA829" s="84"/>
      <c r="AB829" s="84"/>
    </row>
    <row r="830" spans="15:28">
      <c r="O830" s="84"/>
      <c r="P830" s="84"/>
      <c r="Q830" s="84"/>
      <c r="R830" s="84"/>
      <c r="S830" s="84"/>
      <c r="T830" s="84"/>
      <c r="AA830" s="84"/>
      <c r="AB830" s="84"/>
    </row>
    <row r="831" spans="15:28">
      <c r="O831" s="84"/>
      <c r="P831" s="84"/>
      <c r="Q831" s="84"/>
      <c r="R831" s="84"/>
      <c r="S831" s="84"/>
      <c r="T831" s="84"/>
      <c r="AA831" s="84"/>
      <c r="AB831" s="84"/>
    </row>
    <row r="832" spans="15:28">
      <c r="O832" s="84"/>
      <c r="P832" s="84"/>
      <c r="Q832" s="84"/>
      <c r="R832" s="84"/>
      <c r="S832" s="84"/>
      <c r="T832" s="84"/>
      <c r="AA832" s="84"/>
      <c r="AB832" s="84"/>
    </row>
    <row r="833" spans="15:28">
      <c r="O833" s="84"/>
      <c r="P833" s="84"/>
      <c r="Q833" s="84"/>
      <c r="R833" s="84"/>
      <c r="S833" s="84"/>
      <c r="T833" s="84"/>
      <c r="AA833" s="84"/>
      <c r="AB833" s="84"/>
    </row>
    <row r="834" spans="15:28">
      <c r="O834" s="84"/>
      <c r="P834" s="84"/>
      <c r="Q834" s="84"/>
      <c r="R834" s="84"/>
      <c r="S834" s="84"/>
      <c r="T834" s="84"/>
      <c r="AA834" s="84"/>
      <c r="AB834" s="84"/>
    </row>
    <row r="835" spans="15:28">
      <c r="O835" s="84"/>
      <c r="P835" s="84"/>
      <c r="Q835" s="84"/>
      <c r="R835" s="84"/>
      <c r="S835" s="84"/>
      <c r="T835" s="84"/>
      <c r="AA835" s="84"/>
      <c r="AB835" s="84"/>
    </row>
    <row r="836" spans="15:28">
      <c r="O836" s="84"/>
      <c r="P836" s="84"/>
      <c r="Q836" s="84"/>
      <c r="R836" s="84"/>
      <c r="S836" s="84"/>
      <c r="T836" s="84"/>
      <c r="AA836" s="84"/>
      <c r="AB836" s="84"/>
    </row>
    <row r="837" spans="15:28">
      <c r="O837" s="84"/>
      <c r="P837" s="84"/>
      <c r="Q837" s="84"/>
      <c r="R837" s="84"/>
      <c r="S837" s="84"/>
      <c r="T837" s="84"/>
      <c r="AA837" s="84"/>
      <c r="AB837" s="84"/>
    </row>
    <row r="838" spans="15:28">
      <c r="O838" s="84"/>
      <c r="P838" s="84"/>
      <c r="Q838" s="84"/>
      <c r="R838" s="84"/>
      <c r="S838" s="84"/>
      <c r="T838" s="84"/>
      <c r="AA838" s="84"/>
      <c r="AB838" s="84"/>
    </row>
    <row r="839" spans="15:28">
      <c r="O839" s="84"/>
      <c r="P839" s="84"/>
      <c r="Q839" s="84"/>
      <c r="R839" s="84"/>
      <c r="S839" s="84"/>
      <c r="T839" s="84"/>
      <c r="AA839" s="84"/>
      <c r="AB839" s="84"/>
    </row>
    <row r="840" spans="15:28">
      <c r="O840" s="84"/>
      <c r="P840" s="84"/>
      <c r="Q840" s="84"/>
      <c r="R840" s="84"/>
      <c r="S840" s="84"/>
      <c r="T840" s="84"/>
      <c r="AA840" s="84"/>
      <c r="AB840" s="84"/>
    </row>
    <row r="841" spans="15:28">
      <c r="O841" s="84"/>
      <c r="P841" s="84"/>
      <c r="Q841" s="84"/>
      <c r="R841" s="84"/>
      <c r="S841" s="84"/>
      <c r="T841" s="84"/>
      <c r="AA841" s="84"/>
      <c r="AB841" s="84"/>
    </row>
    <row r="842" spans="15:28">
      <c r="O842" s="84"/>
      <c r="P842" s="84"/>
      <c r="Q842" s="84"/>
      <c r="R842" s="84"/>
      <c r="S842" s="84"/>
      <c r="T842" s="84"/>
      <c r="AA842" s="84"/>
      <c r="AB842" s="84"/>
    </row>
    <row r="843" spans="15:28">
      <c r="O843" s="84"/>
      <c r="P843" s="84"/>
      <c r="Q843" s="84"/>
      <c r="R843" s="84"/>
      <c r="S843" s="84"/>
      <c r="T843" s="84"/>
      <c r="AA843" s="84"/>
      <c r="AB843" s="84"/>
    </row>
    <row r="844" spans="15:28">
      <c r="O844" s="84"/>
      <c r="P844" s="84"/>
      <c r="Q844" s="84"/>
      <c r="R844" s="84"/>
      <c r="S844" s="84"/>
      <c r="T844" s="84"/>
      <c r="AA844" s="84"/>
      <c r="AB844" s="84"/>
    </row>
    <row r="845" spans="15:28">
      <c r="O845" s="84"/>
      <c r="P845" s="84"/>
      <c r="Q845" s="84"/>
      <c r="R845" s="84"/>
      <c r="S845" s="84"/>
      <c r="T845" s="84"/>
      <c r="AA845" s="84"/>
      <c r="AB845" s="84"/>
    </row>
    <row r="846" spans="15:28">
      <c r="O846" s="84"/>
      <c r="P846" s="84"/>
      <c r="Q846" s="84"/>
      <c r="R846" s="84"/>
      <c r="S846" s="84"/>
      <c r="T846" s="84"/>
      <c r="AA846" s="84"/>
      <c r="AB846" s="84"/>
    </row>
    <row r="847" spans="15:28">
      <c r="O847" s="84"/>
      <c r="P847" s="84"/>
      <c r="Q847" s="84"/>
      <c r="R847" s="84"/>
      <c r="S847" s="84"/>
      <c r="T847" s="84"/>
      <c r="AA847" s="84"/>
      <c r="AB847" s="84"/>
    </row>
    <row r="848" spans="15:28">
      <c r="O848" s="84"/>
      <c r="P848" s="84"/>
      <c r="Q848" s="84"/>
      <c r="R848" s="84"/>
      <c r="S848" s="84"/>
      <c r="T848" s="84"/>
      <c r="AA848" s="84"/>
      <c r="AB848" s="84"/>
    </row>
    <row r="849" spans="15:28">
      <c r="O849" s="84"/>
      <c r="P849" s="84"/>
      <c r="Q849" s="84"/>
      <c r="R849" s="84"/>
      <c r="S849" s="84"/>
      <c r="T849" s="84"/>
      <c r="AA849" s="84"/>
      <c r="AB849" s="84"/>
    </row>
    <row r="850" spans="15:28">
      <c r="O850" s="84"/>
      <c r="P850" s="84"/>
      <c r="Q850" s="84"/>
      <c r="R850" s="84"/>
      <c r="S850" s="84"/>
      <c r="T850" s="84"/>
      <c r="AA850" s="84"/>
      <c r="AB850" s="84"/>
    </row>
    <row r="851" spans="15:28">
      <c r="O851" s="84"/>
      <c r="P851" s="84"/>
      <c r="Q851" s="84"/>
      <c r="R851" s="84"/>
      <c r="S851" s="84"/>
      <c r="T851" s="84"/>
      <c r="AA851" s="84"/>
      <c r="AB851" s="84"/>
    </row>
    <row r="852" spans="15:28">
      <c r="O852" s="84"/>
      <c r="P852" s="84"/>
      <c r="Q852" s="84"/>
      <c r="R852" s="84"/>
      <c r="S852" s="84"/>
      <c r="T852" s="84"/>
      <c r="AA852" s="84"/>
      <c r="AB852" s="84"/>
    </row>
    <row r="853" spans="15:28">
      <c r="O853" s="84"/>
      <c r="P853" s="84"/>
      <c r="Q853" s="84"/>
      <c r="R853" s="84"/>
      <c r="S853" s="84"/>
      <c r="T853" s="84"/>
      <c r="AA853" s="84"/>
      <c r="AB853" s="84"/>
    </row>
    <row r="854" spans="15:28">
      <c r="O854" s="84"/>
      <c r="P854" s="84"/>
      <c r="Q854" s="84"/>
      <c r="R854" s="84"/>
      <c r="S854" s="84"/>
      <c r="T854" s="84"/>
      <c r="AA854" s="84"/>
      <c r="AB854" s="84"/>
    </row>
    <row r="855" spans="15:28">
      <c r="O855" s="84"/>
      <c r="P855" s="84"/>
      <c r="Q855" s="84"/>
      <c r="R855" s="84"/>
      <c r="S855" s="84"/>
      <c r="T855" s="84"/>
      <c r="AA855" s="84"/>
      <c r="AB855" s="84"/>
    </row>
    <row r="856" spans="15:28">
      <c r="O856" s="84"/>
      <c r="P856" s="84"/>
      <c r="Q856" s="84"/>
      <c r="R856" s="84"/>
      <c r="S856" s="84"/>
      <c r="T856" s="84"/>
      <c r="AA856" s="84"/>
      <c r="AB856" s="84"/>
    </row>
    <row r="857" spans="15:28">
      <c r="O857" s="84"/>
      <c r="P857" s="84"/>
      <c r="Q857" s="84"/>
      <c r="R857" s="84"/>
      <c r="S857" s="84"/>
      <c r="T857" s="84"/>
      <c r="AA857" s="84"/>
      <c r="AB857" s="84"/>
    </row>
    <row r="858" spans="15:28">
      <c r="O858" s="84"/>
      <c r="P858" s="84"/>
      <c r="Q858" s="84"/>
      <c r="R858" s="84"/>
      <c r="S858" s="84"/>
      <c r="T858" s="84"/>
      <c r="AA858" s="84"/>
      <c r="AB858" s="84"/>
    </row>
    <row r="859" spans="15:28">
      <c r="O859" s="84"/>
      <c r="P859" s="84"/>
      <c r="Q859" s="84"/>
      <c r="R859" s="84"/>
      <c r="S859" s="84"/>
      <c r="T859" s="84"/>
      <c r="AA859" s="84"/>
      <c r="AB859" s="84"/>
    </row>
    <row r="860" spans="15:28">
      <c r="O860" s="84"/>
      <c r="P860" s="84"/>
      <c r="Q860" s="84"/>
      <c r="R860" s="84"/>
      <c r="S860" s="84"/>
      <c r="T860" s="84"/>
      <c r="AA860" s="84"/>
      <c r="AB860" s="84"/>
    </row>
    <row r="861" spans="15:28">
      <c r="O861" s="84"/>
      <c r="P861" s="84"/>
      <c r="Q861" s="84"/>
      <c r="R861" s="84"/>
      <c r="S861" s="84"/>
      <c r="T861" s="84"/>
      <c r="AA861" s="84"/>
      <c r="AB861" s="84"/>
    </row>
    <row r="862" spans="15:28">
      <c r="O862" s="84"/>
      <c r="P862" s="84"/>
      <c r="Q862" s="84"/>
      <c r="R862" s="84"/>
      <c r="S862" s="84"/>
      <c r="T862" s="84"/>
      <c r="AA862" s="84"/>
      <c r="AB862" s="84"/>
    </row>
    <row r="863" spans="15:28">
      <c r="O863" s="84"/>
      <c r="P863" s="84"/>
      <c r="Q863" s="84"/>
      <c r="R863" s="84"/>
      <c r="S863" s="84"/>
      <c r="T863" s="84"/>
      <c r="AA863" s="84"/>
      <c r="AB863" s="84"/>
    </row>
    <row r="864" spans="15:28">
      <c r="O864" s="84"/>
      <c r="P864" s="84"/>
      <c r="Q864" s="84"/>
      <c r="R864" s="84"/>
      <c r="S864" s="84"/>
      <c r="T864" s="84"/>
      <c r="AA864" s="84"/>
      <c r="AB864" s="84"/>
    </row>
    <row r="865" spans="15:28">
      <c r="O865" s="84"/>
      <c r="P865" s="84"/>
      <c r="Q865" s="84"/>
      <c r="R865" s="84"/>
      <c r="S865" s="84"/>
      <c r="T865" s="84"/>
      <c r="AA865" s="84"/>
      <c r="AB865" s="84"/>
    </row>
    <row r="866" spans="15:28">
      <c r="O866" s="84"/>
      <c r="P866" s="84"/>
      <c r="Q866" s="84"/>
      <c r="R866" s="84"/>
      <c r="S866" s="84"/>
      <c r="T866" s="84"/>
      <c r="AA866" s="84"/>
      <c r="AB866" s="84"/>
    </row>
    <row r="867" spans="15:28">
      <c r="O867" s="84"/>
      <c r="P867" s="84"/>
      <c r="Q867" s="84"/>
      <c r="R867" s="84"/>
      <c r="S867" s="84"/>
      <c r="T867" s="84"/>
      <c r="AA867" s="84"/>
      <c r="AB867" s="84"/>
    </row>
    <row r="868" spans="15:28">
      <c r="O868" s="84"/>
      <c r="P868" s="84"/>
      <c r="Q868" s="84"/>
      <c r="R868" s="84"/>
      <c r="S868" s="84"/>
      <c r="T868" s="84"/>
      <c r="AA868" s="84"/>
      <c r="AB868" s="84"/>
    </row>
    <row r="869" spans="15:28">
      <c r="O869" s="84"/>
      <c r="P869" s="84"/>
      <c r="Q869" s="84"/>
      <c r="R869" s="84"/>
      <c r="S869" s="84"/>
      <c r="T869" s="84"/>
      <c r="AA869" s="84"/>
      <c r="AB869" s="84"/>
    </row>
    <row r="870" spans="15:28">
      <c r="O870" s="84"/>
      <c r="P870" s="84"/>
      <c r="Q870" s="84"/>
      <c r="R870" s="84"/>
      <c r="S870" s="84"/>
      <c r="T870" s="84"/>
      <c r="AA870" s="84"/>
      <c r="AB870" s="84"/>
    </row>
    <row r="871" spans="15:28">
      <c r="O871" s="84"/>
      <c r="P871" s="84"/>
      <c r="Q871" s="84"/>
      <c r="R871" s="84"/>
      <c r="S871" s="84"/>
      <c r="T871" s="84"/>
      <c r="AA871" s="84"/>
      <c r="AB871" s="84"/>
    </row>
    <row r="872" spans="15:28">
      <c r="O872" s="84"/>
      <c r="P872" s="84"/>
      <c r="Q872" s="84"/>
      <c r="R872" s="84"/>
      <c r="S872" s="84"/>
      <c r="T872" s="84"/>
      <c r="AA872" s="84"/>
      <c r="AB872" s="84"/>
    </row>
    <row r="873" spans="15:28">
      <c r="O873" s="84"/>
      <c r="P873" s="84"/>
      <c r="Q873" s="84"/>
      <c r="R873" s="84"/>
      <c r="S873" s="84"/>
      <c r="T873" s="84"/>
      <c r="AA873" s="84"/>
      <c r="AB873" s="84"/>
    </row>
    <row r="874" spans="15:28">
      <c r="O874" s="84"/>
      <c r="P874" s="84"/>
      <c r="Q874" s="84"/>
      <c r="R874" s="84"/>
      <c r="S874" s="84"/>
      <c r="T874" s="84"/>
      <c r="AA874" s="84"/>
      <c r="AB874" s="84"/>
    </row>
    <row r="875" spans="15:28">
      <c r="O875" s="84"/>
      <c r="P875" s="84"/>
      <c r="Q875" s="84"/>
      <c r="R875" s="84"/>
      <c r="S875" s="84"/>
      <c r="T875" s="84"/>
      <c r="AA875" s="84"/>
      <c r="AB875" s="84"/>
    </row>
    <row r="876" spans="15:28">
      <c r="O876" s="84"/>
      <c r="P876" s="84"/>
      <c r="Q876" s="84"/>
      <c r="R876" s="84"/>
      <c r="S876" s="84"/>
      <c r="T876" s="84"/>
      <c r="AA876" s="84"/>
      <c r="AB876" s="84"/>
    </row>
    <row r="877" spans="15:28">
      <c r="O877" s="84"/>
      <c r="P877" s="84"/>
      <c r="Q877" s="84"/>
      <c r="R877" s="84"/>
      <c r="S877" s="84"/>
      <c r="T877" s="84"/>
      <c r="AA877" s="84"/>
      <c r="AB877" s="84"/>
    </row>
    <row r="878" spans="15:28">
      <c r="O878" s="84"/>
      <c r="P878" s="84"/>
      <c r="Q878" s="84"/>
      <c r="R878" s="84"/>
      <c r="S878" s="84"/>
      <c r="T878" s="84"/>
      <c r="AA878" s="84"/>
      <c r="AB878" s="84"/>
    </row>
    <row r="879" spans="15:28">
      <c r="O879" s="84"/>
      <c r="P879" s="84"/>
      <c r="Q879" s="84"/>
      <c r="R879" s="84"/>
      <c r="S879" s="84"/>
      <c r="T879" s="84"/>
      <c r="AA879" s="84"/>
      <c r="AB879" s="84"/>
    </row>
    <row r="880" spans="15:28">
      <c r="O880" s="84"/>
      <c r="P880" s="84"/>
      <c r="Q880" s="84"/>
      <c r="R880" s="84"/>
      <c r="S880" s="84"/>
      <c r="T880" s="84"/>
      <c r="AA880" s="84"/>
      <c r="AB880" s="84"/>
    </row>
    <row r="881" spans="15:28">
      <c r="O881" s="84"/>
      <c r="P881" s="84"/>
      <c r="Q881" s="84"/>
      <c r="R881" s="84"/>
      <c r="S881" s="84"/>
      <c r="T881" s="84"/>
      <c r="AA881" s="84"/>
      <c r="AB881" s="84"/>
    </row>
    <row r="882" spans="15:28">
      <c r="O882" s="84"/>
      <c r="P882" s="84"/>
      <c r="Q882" s="84"/>
      <c r="R882" s="84"/>
      <c r="S882" s="84"/>
      <c r="T882" s="84"/>
      <c r="AA882" s="84"/>
      <c r="AB882" s="84"/>
    </row>
    <row r="883" spans="15:28">
      <c r="O883" s="84"/>
      <c r="P883" s="84"/>
      <c r="Q883" s="84"/>
      <c r="R883" s="84"/>
      <c r="S883" s="84"/>
      <c r="T883" s="84"/>
      <c r="AA883" s="84"/>
      <c r="AB883" s="84"/>
    </row>
    <row r="884" spans="15:28">
      <c r="O884" s="84"/>
      <c r="P884" s="84"/>
      <c r="Q884" s="84"/>
      <c r="R884" s="84"/>
      <c r="S884" s="84"/>
      <c r="T884" s="84"/>
      <c r="AA884" s="84"/>
      <c r="AB884" s="84"/>
    </row>
    <row r="885" spans="15:28">
      <c r="O885" s="84"/>
      <c r="P885" s="84"/>
      <c r="Q885" s="84"/>
      <c r="R885" s="84"/>
      <c r="S885" s="84"/>
      <c r="T885" s="84"/>
      <c r="AA885" s="84"/>
      <c r="AB885" s="84"/>
    </row>
    <row r="886" spans="15:28">
      <c r="O886" s="84"/>
      <c r="P886" s="84"/>
      <c r="Q886" s="84"/>
      <c r="R886" s="84"/>
      <c r="S886" s="84"/>
      <c r="T886" s="84"/>
      <c r="AA886" s="84"/>
      <c r="AB886" s="84"/>
    </row>
    <row r="887" spans="15:28">
      <c r="O887" s="84"/>
      <c r="P887" s="84"/>
      <c r="Q887" s="84"/>
      <c r="R887" s="84"/>
      <c r="S887" s="84"/>
      <c r="T887" s="84"/>
      <c r="AA887" s="84"/>
      <c r="AB887" s="84"/>
    </row>
    <row r="888" spans="15:28">
      <c r="O888" s="84"/>
      <c r="P888" s="84"/>
      <c r="Q888" s="84"/>
      <c r="R888" s="84"/>
      <c r="S888" s="84"/>
      <c r="T888" s="84"/>
      <c r="AA888" s="84"/>
      <c r="AB888" s="84"/>
    </row>
    <row r="889" spans="15:28">
      <c r="O889" s="84"/>
      <c r="P889" s="84"/>
      <c r="Q889" s="84"/>
      <c r="R889" s="84"/>
      <c r="S889" s="84"/>
      <c r="T889" s="84"/>
      <c r="AA889" s="84"/>
      <c r="AB889" s="84"/>
    </row>
    <row r="890" spans="15:28">
      <c r="O890" s="84"/>
      <c r="P890" s="84"/>
      <c r="Q890" s="84"/>
      <c r="R890" s="84"/>
      <c r="S890" s="84"/>
      <c r="T890" s="84"/>
      <c r="AA890" s="84"/>
      <c r="AB890" s="84"/>
    </row>
    <row r="891" spans="15:28">
      <c r="O891" s="84"/>
      <c r="P891" s="84"/>
      <c r="Q891" s="84"/>
      <c r="R891" s="84"/>
      <c r="S891" s="84"/>
      <c r="T891" s="84"/>
      <c r="AA891" s="84"/>
      <c r="AB891" s="84"/>
    </row>
    <row r="892" spans="15:28">
      <c r="O892" s="84"/>
      <c r="P892" s="84"/>
      <c r="Q892" s="84"/>
      <c r="R892" s="84"/>
      <c r="S892" s="84"/>
      <c r="T892" s="84"/>
      <c r="AA892" s="84"/>
      <c r="AB892" s="84"/>
    </row>
    <row r="893" spans="15:28">
      <c r="O893" s="84"/>
      <c r="P893" s="84"/>
      <c r="Q893" s="84"/>
      <c r="R893" s="84"/>
      <c r="S893" s="84"/>
      <c r="T893" s="84"/>
      <c r="AA893" s="84"/>
      <c r="AB893" s="84"/>
    </row>
    <row r="894" spans="15:28">
      <c r="O894" s="84"/>
      <c r="P894" s="84"/>
      <c r="Q894" s="84"/>
      <c r="R894" s="84"/>
      <c r="S894" s="84"/>
      <c r="T894" s="84"/>
      <c r="AA894" s="84"/>
      <c r="AB894" s="84"/>
    </row>
    <row r="895" spans="15:28">
      <c r="O895" s="84"/>
      <c r="P895" s="84"/>
      <c r="Q895" s="84"/>
      <c r="R895" s="84"/>
      <c r="S895" s="84"/>
      <c r="T895" s="84"/>
      <c r="AA895" s="84"/>
      <c r="AB895" s="84"/>
    </row>
    <row r="896" spans="15:28">
      <c r="O896" s="84"/>
      <c r="P896" s="84"/>
      <c r="Q896" s="84"/>
      <c r="R896" s="84"/>
      <c r="S896" s="84"/>
      <c r="T896" s="84"/>
      <c r="AA896" s="84"/>
      <c r="AB896" s="84"/>
    </row>
    <row r="897" spans="15:28">
      <c r="O897" s="84"/>
      <c r="P897" s="84"/>
      <c r="Q897" s="84"/>
      <c r="R897" s="84"/>
      <c r="S897" s="84"/>
      <c r="T897" s="84"/>
      <c r="AA897" s="84"/>
      <c r="AB897" s="84"/>
    </row>
    <row r="898" spans="15:28">
      <c r="O898" s="84"/>
      <c r="P898" s="84"/>
      <c r="Q898" s="84"/>
      <c r="R898" s="84"/>
      <c r="S898" s="84"/>
      <c r="T898" s="84"/>
      <c r="AA898" s="84"/>
      <c r="AB898" s="84"/>
    </row>
    <row r="899" spans="15:28">
      <c r="O899" s="84"/>
      <c r="P899" s="84"/>
      <c r="Q899" s="84"/>
      <c r="R899" s="84"/>
      <c r="S899" s="84"/>
      <c r="T899" s="84"/>
      <c r="AA899" s="84"/>
      <c r="AB899" s="84"/>
    </row>
    <row r="900" spans="15:28">
      <c r="O900" s="84"/>
      <c r="P900" s="84"/>
      <c r="Q900" s="84"/>
      <c r="R900" s="84"/>
      <c r="S900" s="84"/>
      <c r="T900" s="84"/>
      <c r="AA900" s="84"/>
      <c r="AB900" s="84"/>
    </row>
    <row r="901" spans="15:28">
      <c r="O901" s="84"/>
      <c r="P901" s="84"/>
      <c r="Q901" s="84"/>
      <c r="R901" s="84"/>
      <c r="S901" s="84"/>
      <c r="T901" s="84"/>
      <c r="AA901" s="84"/>
      <c r="AB901" s="84"/>
    </row>
    <row r="902" spans="15:28">
      <c r="O902" s="84"/>
      <c r="P902" s="84"/>
      <c r="Q902" s="84"/>
      <c r="R902" s="84"/>
      <c r="S902" s="84"/>
      <c r="T902" s="84"/>
      <c r="AA902" s="84"/>
      <c r="AB902" s="84"/>
    </row>
    <row r="903" spans="15:28">
      <c r="O903" s="84"/>
      <c r="P903" s="84"/>
      <c r="Q903" s="84"/>
      <c r="R903" s="84"/>
      <c r="S903" s="84"/>
      <c r="T903" s="84"/>
      <c r="AA903" s="84"/>
      <c r="AB903" s="84"/>
    </row>
    <row r="904" spans="15:28">
      <c r="O904" s="84"/>
      <c r="P904" s="84"/>
      <c r="Q904" s="84"/>
      <c r="R904" s="84"/>
      <c r="S904" s="84"/>
      <c r="T904" s="84"/>
      <c r="AA904" s="84"/>
      <c r="AB904" s="84"/>
    </row>
    <row r="905" spans="15:28">
      <c r="O905" s="84"/>
      <c r="P905" s="84"/>
      <c r="Q905" s="84"/>
      <c r="R905" s="84"/>
      <c r="S905" s="84"/>
      <c r="T905" s="84"/>
      <c r="AA905" s="84"/>
      <c r="AB905" s="84"/>
    </row>
    <row r="906" spans="15:28">
      <c r="O906" s="84"/>
      <c r="P906" s="84"/>
      <c r="Q906" s="84"/>
      <c r="R906" s="84"/>
      <c r="S906" s="84"/>
      <c r="T906" s="84"/>
      <c r="AA906" s="84"/>
      <c r="AB906" s="84"/>
    </row>
    <row r="907" spans="15:28">
      <c r="O907" s="84"/>
      <c r="P907" s="84"/>
      <c r="Q907" s="84"/>
      <c r="R907" s="84"/>
      <c r="S907" s="84"/>
      <c r="T907" s="84"/>
      <c r="AA907" s="84"/>
      <c r="AB907" s="84"/>
    </row>
    <row r="908" spans="15:28">
      <c r="O908" s="84"/>
      <c r="P908" s="84"/>
      <c r="Q908" s="84"/>
      <c r="R908" s="84"/>
      <c r="S908" s="84"/>
      <c r="T908" s="84"/>
      <c r="AA908" s="84"/>
      <c r="AB908" s="84"/>
    </row>
    <row r="909" spans="15:28">
      <c r="O909" s="84"/>
      <c r="P909" s="84"/>
      <c r="Q909" s="84"/>
      <c r="R909" s="84"/>
      <c r="S909" s="84"/>
      <c r="T909" s="84"/>
      <c r="AA909" s="84"/>
      <c r="AB909" s="84"/>
    </row>
    <row r="910" spans="15:28">
      <c r="O910" s="84"/>
      <c r="P910" s="84"/>
      <c r="Q910" s="84"/>
      <c r="R910" s="84"/>
      <c r="S910" s="84"/>
      <c r="T910" s="84"/>
      <c r="AA910" s="84"/>
      <c r="AB910" s="84"/>
    </row>
    <row r="911" spans="15:28">
      <c r="O911" s="84"/>
      <c r="P911" s="84"/>
      <c r="Q911" s="84"/>
      <c r="R911" s="84"/>
      <c r="S911" s="84"/>
      <c r="T911" s="84"/>
      <c r="AA911" s="84"/>
      <c r="AB911" s="84"/>
    </row>
    <row r="912" spans="15:28">
      <c r="O912" s="84"/>
      <c r="P912" s="84"/>
      <c r="Q912" s="84"/>
      <c r="R912" s="84"/>
      <c r="S912" s="84"/>
      <c r="T912" s="84"/>
      <c r="AA912" s="84"/>
      <c r="AB912" s="84"/>
    </row>
    <row r="913" spans="15:28">
      <c r="O913" s="84"/>
      <c r="P913" s="84"/>
      <c r="Q913" s="84"/>
      <c r="R913" s="84"/>
      <c r="S913" s="84"/>
      <c r="T913" s="84"/>
      <c r="AA913" s="84"/>
      <c r="AB913" s="84"/>
    </row>
    <row r="914" spans="15:28">
      <c r="O914" s="84"/>
      <c r="P914" s="84"/>
      <c r="Q914" s="84"/>
      <c r="R914" s="84"/>
      <c r="S914" s="84"/>
      <c r="T914" s="84"/>
      <c r="AA914" s="84"/>
      <c r="AB914" s="84"/>
    </row>
    <row r="915" spans="15:28">
      <c r="O915" s="84"/>
      <c r="P915" s="84"/>
      <c r="Q915" s="84"/>
      <c r="R915" s="84"/>
      <c r="S915" s="84"/>
      <c r="T915" s="84"/>
      <c r="AA915" s="84"/>
      <c r="AB915" s="84"/>
    </row>
    <row r="916" spans="15:28">
      <c r="O916" s="84"/>
      <c r="P916" s="84"/>
      <c r="Q916" s="84"/>
      <c r="R916" s="84"/>
      <c r="S916" s="84"/>
      <c r="T916" s="84"/>
      <c r="AA916" s="84"/>
      <c r="AB916" s="84"/>
    </row>
    <row r="917" spans="15:28">
      <c r="O917" s="84"/>
      <c r="P917" s="84"/>
      <c r="Q917" s="84"/>
      <c r="R917" s="84"/>
      <c r="S917" s="84"/>
      <c r="T917" s="84"/>
      <c r="AA917" s="84"/>
      <c r="AB917" s="84"/>
    </row>
    <row r="918" spans="15:28">
      <c r="O918" s="84"/>
      <c r="P918" s="84"/>
      <c r="Q918" s="84"/>
      <c r="R918" s="84"/>
      <c r="S918" s="84"/>
      <c r="T918" s="84"/>
      <c r="AA918" s="84"/>
      <c r="AB918" s="84"/>
    </row>
    <row r="919" spans="15:28">
      <c r="O919" s="84"/>
      <c r="P919" s="84"/>
      <c r="Q919" s="84"/>
      <c r="R919" s="84"/>
      <c r="S919" s="84"/>
      <c r="T919" s="84"/>
      <c r="AA919" s="84"/>
      <c r="AB919" s="84"/>
    </row>
    <row r="920" spans="15:28">
      <c r="O920" s="84"/>
      <c r="P920" s="84"/>
      <c r="Q920" s="84"/>
      <c r="R920" s="84"/>
      <c r="S920" s="84"/>
      <c r="T920" s="84"/>
      <c r="AA920" s="84"/>
      <c r="AB920" s="84"/>
    </row>
    <row r="921" spans="15:28">
      <c r="O921" s="84"/>
      <c r="P921" s="84"/>
      <c r="Q921" s="84"/>
      <c r="R921" s="84"/>
      <c r="S921" s="84"/>
      <c r="T921" s="84"/>
      <c r="AA921" s="84"/>
      <c r="AB921" s="84"/>
    </row>
    <row r="922" spans="15:28">
      <c r="O922" s="84"/>
      <c r="P922" s="84"/>
      <c r="Q922" s="84"/>
      <c r="R922" s="84"/>
      <c r="S922" s="84"/>
      <c r="T922" s="84"/>
      <c r="AA922" s="84"/>
      <c r="AB922" s="84"/>
    </row>
    <row r="923" spans="15:28">
      <c r="O923" s="84"/>
      <c r="P923" s="84"/>
      <c r="Q923" s="84"/>
      <c r="R923" s="84"/>
      <c r="S923" s="84"/>
      <c r="T923" s="84"/>
      <c r="AA923" s="84"/>
      <c r="AB923" s="84"/>
    </row>
    <row r="924" spans="15:28">
      <c r="O924" s="84"/>
      <c r="P924" s="84"/>
      <c r="Q924" s="84"/>
      <c r="R924" s="84"/>
      <c r="S924" s="84"/>
      <c r="T924" s="84"/>
      <c r="AA924" s="84"/>
      <c r="AB924" s="84"/>
    </row>
    <row r="925" spans="15:28">
      <c r="O925" s="84"/>
      <c r="P925" s="84"/>
      <c r="Q925" s="84"/>
      <c r="R925" s="84"/>
      <c r="S925" s="84"/>
      <c r="T925" s="84"/>
      <c r="AA925" s="84"/>
      <c r="AB925" s="84"/>
    </row>
    <row r="926" spans="15:28">
      <c r="O926" s="84"/>
      <c r="P926" s="84"/>
      <c r="Q926" s="84"/>
      <c r="R926" s="84"/>
      <c r="S926" s="84"/>
      <c r="T926" s="84"/>
      <c r="AA926" s="84"/>
      <c r="AB926" s="84"/>
    </row>
    <row r="927" spans="15:28">
      <c r="O927" s="84"/>
      <c r="P927" s="84"/>
      <c r="Q927" s="84"/>
      <c r="R927" s="84"/>
      <c r="S927" s="84"/>
      <c r="T927" s="84"/>
      <c r="AA927" s="84"/>
      <c r="AB927" s="84"/>
    </row>
    <row r="928" spans="15:28">
      <c r="O928" s="84"/>
      <c r="P928" s="84"/>
      <c r="Q928" s="84"/>
      <c r="R928" s="84"/>
      <c r="S928" s="84"/>
      <c r="T928" s="84"/>
      <c r="AA928" s="84"/>
      <c r="AB928" s="84"/>
    </row>
    <row r="929" spans="15:28">
      <c r="O929" s="84"/>
      <c r="P929" s="84"/>
      <c r="Q929" s="84"/>
      <c r="R929" s="84"/>
      <c r="S929" s="84"/>
      <c r="T929" s="84"/>
      <c r="AA929" s="84"/>
      <c r="AB929" s="84"/>
    </row>
    <row r="930" spans="15:28">
      <c r="O930" s="84"/>
      <c r="P930" s="84"/>
      <c r="Q930" s="84"/>
      <c r="R930" s="84"/>
      <c r="S930" s="84"/>
      <c r="T930" s="84"/>
      <c r="AA930" s="84"/>
      <c r="AB930" s="84"/>
    </row>
    <row r="931" spans="15:28">
      <c r="O931" s="84"/>
      <c r="P931" s="84"/>
      <c r="Q931" s="84"/>
      <c r="R931" s="84"/>
      <c r="S931" s="84"/>
      <c r="T931" s="84"/>
      <c r="AA931" s="84"/>
      <c r="AB931" s="84"/>
    </row>
    <row r="932" spans="15:28">
      <c r="O932" s="84"/>
      <c r="P932" s="84"/>
      <c r="Q932" s="84"/>
      <c r="R932" s="84"/>
      <c r="S932" s="84"/>
      <c r="T932" s="84"/>
      <c r="AA932" s="84"/>
      <c r="AB932" s="84"/>
    </row>
    <row r="933" spans="15:28">
      <c r="O933" s="84"/>
      <c r="P933" s="84"/>
      <c r="Q933" s="84"/>
      <c r="R933" s="84"/>
      <c r="S933" s="84"/>
      <c r="T933" s="84"/>
      <c r="AA933" s="84"/>
      <c r="AB933" s="84"/>
    </row>
    <row r="934" spans="15:28">
      <c r="O934" s="84"/>
      <c r="P934" s="84"/>
      <c r="Q934" s="84"/>
      <c r="R934" s="84"/>
      <c r="S934" s="84"/>
      <c r="T934" s="84"/>
      <c r="AA934" s="84"/>
      <c r="AB934" s="84"/>
    </row>
    <row r="935" spans="15:28">
      <c r="O935" s="84"/>
      <c r="P935" s="84"/>
      <c r="Q935" s="84"/>
      <c r="R935" s="84"/>
      <c r="S935" s="84"/>
      <c r="T935" s="84"/>
      <c r="AA935" s="84"/>
      <c r="AB935" s="84"/>
    </row>
    <row r="936" spans="15:28">
      <c r="O936" s="84"/>
      <c r="P936" s="84"/>
      <c r="Q936" s="84"/>
      <c r="R936" s="84"/>
      <c r="S936" s="84"/>
      <c r="T936" s="84"/>
      <c r="AA936" s="84"/>
      <c r="AB936" s="84"/>
    </row>
    <row r="937" spans="15:28">
      <c r="O937" s="84"/>
      <c r="P937" s="84"/>
      <c r="Q937" s="84"/>
      <c r="R937" s="84"/>
      <c r="S937" s="84"/>
      <c r="T937" s="84"/>
      <c r="AA937" s="84"/>
      <c r="AB937" s="84"/>
    </row>
    <row r="938" spans="15:28">
      <c r="O938" s="84"/>
      <c r="P938" s="84"/>
      <c r="Q938" s="84"/>
      <c r="R938" s="84"/>
      <c r="S938" s="84"/>
      <c r="T938" s="84"/>
      <c r="AA938" s="84"/>
      <c r="AB938" s="84"/>
    </row>
    <row r="939" spans="15:28">
      <c r="O939" s="84"/>
      <c r="P939" s="84"/>
      <c r="Q939" s="84"/>
      <c r="R939" s="84"/>
      <c r="S939" s="84"/>
      <c r="T939" s="84"/>
      <c r="AA939" s="84"/>
      <c r="AB939" s="84"/>
    </row>
    <row r="940" spans="15:28">
      <c r="O940" s="84"/>
      <c r="P940" s="84"/>
      <c r="Q940" s="84"/>
      <c r="R940" s="84"/>
      <c r="S940" s="84"/>
      <c r="T940" s="84"/>
      <c r="AA940" s="84"/>
      <c r="AB940" s="84"/>
    </row>
    <row r="941" spans="15:28">
      <c r="O941" s="84"/>
      <c r="P941" s="84"/>
      <c r="Q941" s="84"/>
      <c r="R941" s="84"/>
      <c r="S941" s="84"/>
      <c r="T941" s="84"/>
      <c r="AA941" s="84"/>
      <c r="AB941" s="84"/>
    </row>
    <row r="942" spans="15:28">
      <c r="O942" s="84"/>
      <c r="P942" s="84"/>
      <c r="Q942" s="84"/>
      <c r="R942" s="84"/>
      <c r="S942" s="84"/>
      <c r="T942" s="84"/>
      <c r="AA942" s="84"/>
      <c r="AB942" s="84"/>
    </row>
    <row r="943" spans="15:28">
      <c r="O943" s="84"/>
      <c r="P943" s="84"/>
      <c r="Q943" s="84"/>
      <c r="R943" s="84"/>
      <c r="S943" s="84"/>
      <c r="T943" s="84"/>
      <c r="AA943" s="84"/>
      <c r="AB943" s="84"/>
    </row>
    <row r="944" spans="15:28">
      <c r="O944" s="84"/>
      <c r="P944" s="84"/>
      <c r="Q944" s="84"/>
      <c r="R944" s="84"/>
      <c r="S944" s="84"/>
      <c r="T944" s="84"/>
      <c r="AA944" s="84"/>
      <c r="AB944" s="84"/>
    </row>
    <row r="945" spans="15:28">
      <c r="O945" s="84"/>
      <c r="P945" s="84"/>
      <c r="Q945" s="84"/>
      <c r="R945" s="84"/>
      <c r="S945" s="84"/>
      <c r="T945" s="84"/>
      <c r="AA945" s="84"/>
      <c r="AB945" s="84"/>
    </row>
    <row r="946" spans="15:28">
      <c r="O946" s="84"/>
      <c r="P946" s="84"/>
      <c r="Q946" s="84"/>
      <c r="R946" s="84"/>
      <c r="S946" s="84"/>
      <c r="T946" s="84"/>
      <c r="AA946" s="84"/>
      <c r="AB946" s="84"/>
    </row>
    <row r="947" spans="15:28">
      <c r="O947" s="84"/>
      <c r="P947" s="84"/>
      <c r="Q947" s="84"/>
      <c r="R947" s="84"/>
      <c r="S947" s="84"/>
      <c r="T947" s="84"/>
      <c r="AA947" s="84"/>
      <c r="AB947" s="84"/>
    </row>
    <row r="948" spans="15:28">
      <c r="O948" s="84"/>
      <c r="P948" s="84"/>
      <c r="Q948" s="84"/>
      <c r="R948" s="84"/>
      <c r="S948" s="84"/>
      <c r="T948" s="84"/>
      <c r="AA948" s="84"/>
      <c r="AB948" s="84"/>
    </row>
    <row r="949" spans="15:28">
      <c r="O949" s="84"/>
      <c r="P949" s="84"/>
      <c r="Q949" s="84"/>
      <c r="R949" s="84"/>
      <c r="S949" s="84"/>
      <c r="T949" s="84"/>
      <c r="AA949" s="84"/>
      <c r="AB949" s="84"/>
    </row>
    <row r="950" spans="15:28">
      <c r="O950" s="84"/>
      <c r="P950" s="84"/>
      <c r="Q950" s="84"/>
      <c r="R950" s="84"/>
      <c r="S950" s="84"/>
      <c r="T950" s="84"/>
      <c r="AA950" s="84"/>
      <c r="AB950" s="84"/>
    </row>
    <row r="951" spans="15:28">
      <c r="O951" s="84"/>
      <c r="P951" s="84"/>
      <c r="Q951" s="84"/>
      <c r="R951" s="84"/>
      <c r="S951" s="84"/>
      <c r="T951" s="84"/>
      <c r="AA951" s="84"/>
      <c r="AB951" s="84"/>
    </row>
    <row r="952" spans="15:28">
      <c r="O952" s="84"/>
      <c r="P952" s="84"/>
      <c r="Q952" s="84"/>
      <c r="R952" s="84"/>
      <c r="S952" s="84"/>
      <c r="T952" s="84"/>
      <c r="AA952" s="84"/>
      <c r="AB952" s="84"/>
    </row>
    <row r="953" spans="15:28">
      <c r="O953" s="84"/>
      <c r="P953" s="84"/>
      <c r="Q953" s="84"/>
      <c r="R953" s="84"/>
      <c r="S953" s="84"/>
      <c r="T953" s="84"/>
      <c r="AA953" s="84"/>
      <c r="AB953" s="84"/>
    </row>
    <row r="954" spans="15:28">
      <c r="O954" s="84"/>
      <c r="P954" s="84"/>
      <c r="Q954" s="84"/>
      <c r="R954" s="84"/>
      <c r="S954" s="84"/>
      <c r="T954" s="84"/>
      <c r="AA954" s="84"/>
      <c r="AB954" s="84"/>
    </row>
    <row r="955" spans="15:28">
      <c r="O955" s="84"/>
      <c r="P955" s="84"/>
      <c r="Q955" s="84"/>
      <c r="R955" s="84"/>
      <c r="S955" s="84"/>
      <c r="T955" s="84"/>
      <c r="AA955" s="84"/>
      <c r="AB955" s="84"/>
    </row>
    <row r="956" spans="15:28">
      <c r="O956" s="84"/>
      <c r="P956" s="84"/>
      <c r="Q956" s="84"/>
      <c r="R956" s="84"/>
      <c r="S956" s="84"/>
      <c r="T956" s="84"/>
      <c r="AA956" s="84"/>
      <c r="AB956" s="84"/>
    </row>
    <row r="957" spans="15:28">
      <c r="O957" s="84"/>
      <c r="P957" s="84"/>
      <c r="Q957" s="84"/>
      <c r="R957" s="84"/>
      <c r="S957" s="84"/>
      <c r="T957" s="84"/>
      <c r="AA957" s="84"/>
      <c r="AB957" s="84"/>
    </row>
    <row r="958" spans="15:28">
      <c r="O958" s="84"/>
      <c r="P958" s="84"/>
      <c r="Q958" s="84"/>
      <c r="R958" s="84"/>
      <c r="S958" s="84"/>
      <c r="T958" s="84"/>
      <c r="AA958" s="84"/>
      <c r="AB958" s="84"/>
    </row>
    <row r="959" spans="15:28">
      <c r="O959" s="84"/>
      <c r="P959" s="84"/>
      <c r="Q959" s="84"/>
      <c r="R959" s="84"/>
      <c r="S959" s="84"/>
      <c r="T959" s="84"/>
      <c r="AA959" s="84"/>
      <c r="AB959" s="84"/>
    </row>
    <row r="960" spans="15:28">
      <c r="O960" s="84"/>
      <c r="P960" s="84"/>
      <c r="Q960" s="84"/>
      <c r="R960" s="84"/>
      <c r="S960" s="84"/>
      <c r="T960" s="84"/>
      <c r="AA960" s="84"/>
      <c r="AB960" s="84"/>
    </row>
    <row r="961" spans="15:28">
      <c r="O961" s="84"/>
      <c r="P961" s="84"/>
      <c r="Q961" s="84"/>
      <c r="R961" s="84"/>
      <c r="S961" s="84"/>
      <c r="T961" s="84"/>
      <c r="AA961" s="84"/>
      <c r="AB961" s="84"/>
    </row>
    <row r="962" spans="15:28">
      <c r="O962" s="84"/>
      <c r="P962" s="84"/>
      <c r="Q962" s="84"/>
      <c r="R962" s="84"/>
      <c r="S962" s="84"/>
      <c r="T962" s="84"/>
      <c r="AA962" s="84"/>
      <c r="AB962" s="84"/>
    </row>
    <row r="963" spans="15:28">
      <c r="O963" s="84"/>
      <c r="P963" s="84"/>
      <c r="Q963" s="84"/>
      <c r="R963" s="84"/>
      <c r="S963" s="84"/>
      <c r="T963" s="84"/>
      <c r="AA963" s="84"/>
      <c r="AB963" s="84"/>
    </row>
    <row r="964" spans="15:28">
      <c r="O964" s="84"/>
      <c r="P964" s="84"/>
      <c r="Q964" s="84"/>
      <c r="R964" s="84"/>
      <c r="S964" s="84"/>
      <c r="T964" s="84"/>
      <c r="AA964" s="84"/>
      <c r="AB964" s="84"/>
    </row>
    <row r="965" spans="15:28">
      <c r="O965" s="84"/>
      <c r="P965" s="84"/>
      <c r="Q965" s="84"/>
      <c r="R965" s="84"/>
      <c r="S965" s="84"/>
      <c r="T965" s="84"/>
      <c r="AA965" s="84"/>
      <c r="AB965" s="84"/>
    </row>
    <row r="966" spans="15:28">
      <c r="O966" s="84"/>
      <c r="P966" s="84"/>
      <c r="Q966" s="84"/>
      <c r="R966" s="84"/>
      <c r="S966" s="84"/>
      <c r="T966" s="84"/>
      <c r="AA966" s="84"/>
      <c r="AB966" s="84"/>
    </row>
    <row r="967" spans="15:28">
      <c r="O967" s="84"/>
      <c r="P967" s="84"/>
      <c r="Q967" s="84"/>
      <c r="R967" s="84"/>
      <c r="S967" s="84"/>
      <c r="T967" s="84"/>
      <c r="AA967" s="84"/>
      <c r="AB967" s="84"/>
    </row>
    <row r="968" spans="15:28">
      <c r="O968" s="84"/>
      <c r="P968" s="84"/>
      <c r="Q968" s="84"/>
      <c r="R968" s="84"/>
      <c r="S968" s="84"/>
      <c r="T968" s="84"/>
      <c r="AA968" s="84"/>
      <c r="AB968" s="84"/>
    </row>
    <row r="969" spans="15:28">
      <c r="O969" s="84"/>
      <c r="P969" s="84"/>
      <c r="Q969" s="84"/>
      <c r="R969" s="84"/>
      <c r="S969" s="84"/>
      <c r="T969" s="84"/>
      <c r="AA969" s="84"/>
      <c r="AB969" s="84"/>
    </row>
    <row r="970" spans="15:28">
      <c r="O970" s="84"/>
      <c r="P970" s="84"/>
      <c r="Q970" s="84"/>
      <c r="R970" s="84"/>
      <c r="S970" s="84"/>
      <c r="T970" s="84"/>
      <c r="AA970" s="84"/>
      <c r="AB970" s="84"/>
    </row>
    <row r="971" spans="15:28">
      <c r="O971" s="84"/>
      <c r="P971" s="84"/>
      <c r="Q971" s="84"/>
      <c r="R971" s="84"/>
      <c r="S971" s="84"/>
      <c r="T971" s="84"/>
      <c r="AA971" s="84"/>
      <c r="AB971" s="84"/>
    </row>
    <row r="972" spans="15:28">
      <c r="O972" s="84"/>
      <c r="P972" s="84"/>
      <c r="Q972" s="84"/>
      <c r="R972" s="84"/>
      <c r="S972" s="84"/>
      <c r="T972" s="84"/>
      <c r="AA972" s="84"/>
      <c r="AB972" s="84"/>
    </row>
    <row r="973" spans="15:28">
      <c r="O973" s="84"/>
      <c r="P973" s="84"/>
      <c r="Q973" s="84"/>
      <c r="R973" s="84"/>
      <c r="S973" s="84"/>
      <c r="T973" s="84"/>
      <c r="AA973" s="84"/>
      <c r="AB973" s="84"/>
    </row>
    <row r="974" spans="15:28">
      <c r="O974" s="84"/>
      <c r="P974" s="84"/>
      <c r="Q974" s="84"/>
      <c r="R974" s="84"/>
      <c r="S974" s="84"/>
      <c r="T974" s="84"/>
      <c r="AA974" s="84"/>
      <c r="AB974" s="84"/>
    </row>
    <row r="975" spans="15:28">
      <c r="O975" s="84"/>
      <c r="P975" s="84"/>
      <c r="Q975" s="84"/>
      <c r="R975" s="84"/>
      <c r="S975" s="84"/>
      <c r="T975" s="84"/>
      <c r="AA975" s="84"/>
      <c r="AB975" s="84"/>
    </row>
    <row r="976" spans="15:28">
      <c r="O976" s="84"/>
      <c r="P976" s="84"/>
      <c r="Q976" s="84"/>
      <c r="R976" s="84"/>
      <c r="S976" s="84"/>
      <c r="T976" s="84"/>
      <c r="AA976" s="84"/>
      <c r="AB976" s="84"/>
    </row>
    <row r="977" spans="15:28">
      <c r="O977" s="84"/>
      <c r="P977" s="84"/>
      <c r="Q977" s="84"/>
      <c r="R977" s="84"/>
      <c r="S977" s="84"/>
      <c r="T977" s="84"/>
      <c r="AA977" s="84"/>
      <c r="AB977" s="84"/>
    </row>
    <row r="978" spans="15:28">
      <c r="O978" s="84"/>
      <c r="P978" s="84"/>
      <c r="Q978" s="84"/>
      <c r="R978" s="84"/>
      <c r="S978" s="84"/>
      <c r="T978" s="84"/>
      <c r="AA978" s="84"/>
      <c r="AB978" s="84"/>
    </row>
    <row r="979" spans="15:28">
      <c r="O979" s="84"/>
      <c r="P979" s="84"/>
      <c r="Q979" s="84"/>
      <c r="R979" s="84"/>
      <c r="S979" s="84"/>
      <c r="T979" s="84"/>
      <c r="AA979" s="84"/>
      <c r="AB979" s="84"/>
    </row>
    <row r="980" spans="15:28">
      <c r="O980" s="84"/>
      <c r="P980" s="84"/>
      <c r="Q980" s="84"/>
      <c r="R980" s="84"/>
      <c r="S980" s="84"/>
      <c r="T980" s="84"/>
      <c r="AA980" s="84"/>
      <c r="AB980" s="84"/>
    </row>
    <row r="981" spans="15:28">
      <c r="O981" s="84"/>
      <c r="P981" s="84"/>
      <c r="Q981" s="84"/>
      <c r="R981" s="84"/>
      <c r="S981" s="84"/>
      <c r="T981" s="84"/>
      <c r="AA981" s="84"/>
      <c r="AB981" s="84"/>
    </row>
    <row r="982" spans="15:28">
      <c r="O982" s="84"/>
      <c r="P982" s="84"/>
      <c r="Q982" s="84"/>
      <c r="R982" s="84"/>
      <c r="S982" s="84"/>
      <c r="T982" s="84"/>
      <c r="AA982" s="84"/>
      <c r="AB982" s="84"/>
    </row>
    <row r="983" spans="15:28">
      <c r="O983" s="84"/>
      <c r="P983" s="84"/>
      <c r="Q983" s="84"/>
      <c r="R983" s="84"/>
      <c r="S983" s="84"/>
      <c r="T983" s="84"/>
      <c r="AA983" s="84"/>
      <c r="AB983" s="84"/>
    </row>
    <row r="984" spans="15:28">
      <c r="O984" s="84"/>
      <c r="P984" s="84"/>
      <c r="Q984" s="84"/>
      <c r="R984" s="84"/>
      <c r="S984" s="84"/>
      <c r="T984" s="84"/>
      <c r="AA984" s="84"/>
      <c r="AB984" s="84"/>
    </row>
    <row r="985" spans="15:28">
      <c r="O985" s="84"/>
      <c r="P985" s="84"/>
      <c r="Q985" s="84"/>
      <c r="R985" s="84"/>
      <c r="S985" s="84"/>
      <c r="T985" s="84"/>
      <c r="AA985" s="84"/>
      <c r="AB985" s="84"/>
    </row>
    <row r="986" spans="15:28">
      <c r="O986" s="84"/>
      <c r="P986" s="84"/>
      <c r="Q986" s="84"/>
      <c r="R986" s="84"/>
      <c r="S986" s="84"/>
      <c r="T986" s="84"/>
      <c r="AA986" s="84"/>
      <c r="AB986" s="84"/>
    </row>
    <row r="987" spans="15:28">
      <c r="O987" s="84"/>
      <c r="P987" s="84"/>
      <c r="Q987" s="84"/>
      <c r="R987" s="84"/>
      <c r="S987" s="84"/>
      <c r="T987" s="84"/>
      <c r="AA987" s="84"/>
      <c r="AB987" s="84"/>
    </row>
    <row r="988" spans="15:28">
      <c r="O988" s="84"/>
      <c r="P988" s="84"/>
      <c r="Q988" s="84"/>
      <c r="R988" s="84"/>
      <c r="S988" s="84"/>
      <c r="T988" s="84"/>
      <c r="AA988" s="84"/>
      <c r="AB988" s="84"/>
    </row>
    <row r="989" spans="15:28">
      <c r="O989" s="84"/>
      <c r="P989" s="84"/>
      <c r="Q989" s="84"/>
      <c r="R989" s="84"/>
      <c r="S989" s="84"/>
      <c r="T989" s="84"/>
      <c r="AA989" s="84"/>
      <c r="AB989" s="84"/>
    </row>
    <row r="990" spans="15:28">
      <c r="O990" s="84"/>
      <c r="P990" s="84"/>
      <c r="Q990" s="84"/>
      <c r="R990" s="84"/>
      <c r="S990" s="84"/>
      <c r="T990" s="84"/>
      <c r="AA990" s="84"/>
      <c r="AB990" s="84"/>
    </row>
    <row r="991" spans="15:28">
      <c r="O991" s="84"/>
      <c r="P991" s="84"/>
      <c r="Q991" s="84"/>
      <c r="R991" s="84"/>
      <c r="S991" s="84"/>
      <c r="T991" s="84"/>
      <c r="AA991" s="84"/>
      <c r="AB991" s="84"/>
    </row>
    <row r="992" spans="15:28">
      <c r="O992" s="84"/>
      <c r="P992" s="84"/>
      <c r="Q992" s="84"/>
      <c r="R992" s="84"/>
      <c r="S992" s="84"/>
      <c r="T992" s="84"/>
      <c r="AA992" s="84"/>
      <c r="AB992" s="84"/>
    </row>
    <row r="993" spans="15:28">
      <c r="O993" s="84"/>
      <c r="P993" s="84"/>
      <c r="Q993" s="84"/>
      <c r="R993" s="84"/>
      <c r="S993" s="84"/>
      <c r="T993" s="84"/>
      <c r="AA993" s="84"/>
      <c r="AB993" s="84"/>
    </row>
    <row r="994" spans="15:28">
      <c r="O994" s="84"/>
      <c r="P994" s="84"/>
      <c r="Q994" s="84"/>
      <c r="R994" s="84"/>
      <c r="S994" s="84"/>
      <c r="T994" s="84"/>
      <c r="AA994" s="84"/>
      <c r="AB994" s="84"/>
    </row>
    <row r="995" spans="15:28">
      <c r="O995" s="84"/>
      <c r="P995" s="84"/>
      <c r="Q995" s="84"/>
      <c r="R995" s="84"/>
      <c r="S995" s="84"/>
      <c r="T995" s="84"/>
      <c r="AA995" s="84"/>
      <c r="AB995" s="84"/>
    </row>
    <row r="996" spans="15:28">
      <c r="O996" s="84"/>
      <c r="P996" s="84"/>
      <c r="Q996" s="84"/>
      <c r="R996" s="84"/>
      <c r="S996" s="84"/>
      <c r="T996" s="84"/>
      <c r="AA996" s="84"/>
      <c r="AB996" s="84"/>
    </row>
    <row r="997" spans="15:28">
      <c r="O997" s="84"/>
      <c r="P997" s="84"/>
      <c r="Q997" s="84"/>
      <c r="R997" s="84"/>
      <c r="S997" s="84"/>
      <c r="T997" s="84"/>
      <c r="AA997" s="84"/>
      <c r="AB997" s="84"/>
    </row>
    <row r="998" spans="15:28">
      <c r="O998" s="84"/>
      <c r="P998" s="84"/>
      <c r="Q998" s="84"/>
      <c r="R998" s="84"/>
      <c r="S998" s="84"/>
      <c r="T998" s="84"/>
      <c r="AA998" s="84"/>
      <c r="AB998" s="84"/>
    </row>
    <row r="999" spans="15:28">
      <c r="O999" s="84"/>
      <c r="P999" s="84"/>
      <c r="Q999" s="84"/>
      <c r="R999" s="84"/>
      <c r="S999" s="84"/>
      <c r="T999" s="84"/>
      <c r="AA999" s="84"/>
      <c r="AB999" s="84"/>
    </row>
    <row r="1000" spans="15:28">
      <c r="O1000" s="84"/>
      <c r="P1000" s="84"/>
      <c r="Q1000" s="84"/>
      <c r="R1000" s="84"/>
      <c r="S1000" s="84"/>
      <c r="T1000" s="84"/>
      <c r="AA1000" s="84"/>
      <c r="AB1000" s="84"/>
    </row>
    <row r="1001" spans="15:28">
      <c r="O1001" s="84"/>
      <c r="P1001" s="84"/>
      <c r="Q1001" s="84"/>
      <c r="R1001" s="84"/>
      <c r="S1001" s="84"/>
      <c r="T1001" s="84"/>
      <c r="AA1001" s="84"/>
      <c r="AB1001" s="84"/>
    </row>
    <row r="1002" spans="15:28">
      <c r="O1002" s="84"/>
      <c r="P1002" s="84"/>
      <c r="Q1002" s="84"/>
      <c r="R1002" s="84"/>
      <c r="S1002" s="84"/>
      <c r="T1002" s="84"/>
      <c r="AA1002" s="84"/>
      <c r="AB1002" s="84"/>
    </row>
    <row r="1003" spans="15:28">
      <c r="O1003" s="84"/>
      <c r="P1003" s="84"/>
      <c r="Q1003" s="84"/>
      <c r="R1003" s="84"/>
      <c r="S1003" s="84"/>
      <c r="T1003" s="84"/>
      <c r="AA1003" s="84"/>
      <c r="AB1003" s="84"/>
    </row>
    <row r="1004" spans="15:28">
      <c r="O1004" s="84"/>
      <c r="P1004" s="84"/>
      <c r="Q1004" s="84"/>
      <c r="R1004" s="84"/>
      <c r="S1004" s="84"/>
      <c r="T1004" s="84"/>
      <c r="AA1004" s="84"/>
      <c r="AB1004" s="84"/>
    </row>
    <row r="1005" spans="15:28">
      <c r="O1005" s="84"/>
      <c r="P1005" s="84"/>
      <c r="Q1005" s="84"/>
      <c r="R1005" s="84"/>
      <c r="S1005" s="84"/>
      <c r="T1005" s="84"/>
      <c r="AA1005" s="84"/>
      <c r="AB1005" s="84"/>
    </row>
    <row r="1006" spans="15:28">
      <c r="O1006" s="84"/>
      <c r="P1006" s="84"/>
      <c r="Q1006" s="84"/>
      <c r="R1006" s="84"/>
      <c r="S1006" s="84"/>
      <c r="T1006" s="84"/>
      <c r="AA1006" s="84"/>
      <c r="AB1006" s="84"/>
    </row>
    <row r="1007" spans="15:28">
      <c r="O1007" s="84"/>
      <c r="P1007" s="84"/>
      <c r="Q1007" s="84"/>
      <c r="R1007" s="84"/>
      <c r="S1007" s="84"/>
      <c r="T1007" s="84"/>
      <c r="AA1007" s="84"/>
      <c r="AB1007" s="84"/>
    </row>
    <row r="1008" spans="15:28">
      <c r="O1008" s="84"/>
      <c r="P1008" s="84"/>
      <c r="Q1008" s="84"/>
      <c r="R1008" s="84"/>
      <c r="S1008" s="84"/>
      <c r="T1008" s="84"/>
      <c r="AA1008" s="84"/>
      <c r="AB1008" s="84"/>
    </row>
    <row r="1009" spans="15:28">
      <c r="O1009" s="84"/>
      <c r="P1009" s="84"/>
      <c r="Q1009" s="84"/>
      <c r="R1009" s="84"/>
      <c r="S1009" s="84"/>
      <c r="T1009" s="84"/>
      <c r="AA1009" s="84"/>
      <c r="AB1009" s="84"/>
    </row>
    <row r="1010" spans="15:28">
      <c r="O1010" s="84"/>
      <c r="P1010" s="84"/>
      <c r="Q1010" s="84"/>
      <c r="R1010" s="84"/>
      <c r="S1010" s="84"/>
      <c r="T1010" s="84"/>
      <c r="AA1010" s="84"/>
      <c r="AB1010" s="84"/>
    </row>
    <row r="1011" spans="15:28">
      <c r="O1011" s="84"/>
      <c r="P1011" s="84"/>
      <c r="Q1011" s="84"/>
      <c r="R1011" s="84"/>
      <c r="S1011" s="84"/>
      <c r="T1011" s="84"/>
      <c r="AA1011" s="84"/>
      <c r="AB1011" s="84"/>
    </row>
    <row r="1012" spans="15:28">
      <c r="O1012" s="84"/>
      <c r="P1012" s="84"/>
      <c r="Q1012" s="84"/>
      <c r="R1012" s="84"/>
      <c r="S1012" s="84"/>
      <c r="T1012" s="84"/>
      <c r="AA1012" s="84"/>
      <c r="AB1012" s="84"/>
    </row>
    <row r="1013" spans="15:28">
      <c r="O1013" s="84"/>
      <c r="P1013" s="84"/>
      <c r="Q1013" s="84"/>
      <c r="R1013" s="84"/>
      <c r="S1013" s="84"/>
      <c r="T1013" s="84"/>
      <c r="AA1013" s="84"/>
      <c r="AB1013" s="84"/>
    </row>
    <row r="1014" spans="15:28">
      <c r="O1014" s="84"/>
      <c r="P1014" s="84"/>
      <c r="Q1014" s="84"/>
      <c r="R1014" s="84"/>
      <c r="S1014" s="84"/>
      <c r="T1014" s="84"/>
      <c r="AA1014" s="84"/>
      <c r="AB1014" s="84"/>
    </row>
    <row r="1015" spans="15:28">
      <c r="O1015" s="84"/>
      <c r="P1015" s="84"/>
      <c r="Q1015" s="84"/>
      <c r="R1015" s="84"/>
      <c r="S1015" s="84"/>
      <c r="T1015" s="84"/>
      <c r="AA1015" s="84"/>
      <c r="AB1015" s="84"/>
    </row>
    <row r="1016" spans="15:28">
      <c r="O1016" s="84"/>
      <c r="P1016" s="84"/>
      <c r="Q1016" s="84"/>
      <c r="R1016" s="84"/>
      <c r="S1016" s="84"/>
      <c r="T1016" s="84"/>
      <c r="AA1016" s="84"/>
      <c r="AB1016" s="84"/>
    </row>
    <row r="1017" spans="15:28">
      <c r="O1017" s="84"/>
      <c r="P1017" s="84"/>
      <c r="Q1017" s="84"/>
      <c r="R1017" s="84"/>
      <c r="S1017" s="84"/>
      <c r="T1017" s="84"/>
      <c r="AA1017" s="84"/>
      <c r="AB1017" s="84"/>
    </row>
    <row r="1018" spans="15:28">
      <c r="O1018" s="84"/>
      <c r="P1018" s="84"/>
      <c r="Q1018" s="84"/>
      <c r="R1018" s="84"/>
      <c r="S1018" s="84"/>
      <c r="T1018" s="84"/>
      <c r="AA1018" s="84"/>
      <c r="AB1018" s="84"/>
    </row>
    <row r="1019" spans="15:28">
      <c r="O1019" s="84"/>
      <c r="P1019" s="84"/>
      <c r="Q1019" s="84"/>
      <c r="R1019" s="84"/>
      <c r="S1019" s="84"/>
      <c r="T1019" s="84"/>
      <c r="AA1019" s="84"/>
      <c r="AB1019" s="84"/>
    </row>
    <row r="1020" spans="15:28">
      <c r="O1020" s="84"/>
      <c r="P1020" s="84"/>
      <c r="Q1020" s="84"/>
      <c r="R1020" s="84"/>
      <c r="S1020" s="84"/>
      <c r="T1020" s="84"/>
      <c r="AA1020" s="84"/>
      <c r="AB1020" s="84"/>
    </row>
    <row r="1021" spans="15:28">
      <c r="O1021" s="84"/>
      <c r="P1021" s="84"/>
      <c r="Q1021" s="84"/>
      <c r="R1021" s="84"/>
      <c r="S1021" s="84"/>
      <c r="T1021" s="84"/>
      <c r="AA1021" s="84"/>
      <c r="AB1021" s="84"/>
    </row>
    <row r="1022" spans="15:28">
      <c r="O1022" s="84"/>
      <c r="P1022" s="84"/>
      <c r="Q1022" s="84"/>
      <c r="R1022" s="84"/>
      <c r="S1022" s="84"/>
      <c r="T1022" s="84"/>
      <c r="AA1022" s="84"/>
      <c r="AB1022" s="84"/>
    </row>
    <row r="1023" spans="15:28">
      <c r="O1023" s="84"/>
      <c r="P1023" s="84"/>
      <c r="Q1023" s="84"/>
      <c r="R1023" s="84"/>
      <c r="S1023" s="84"/>
      <c r="T1023" s="84"/>
      <c r="AA1023" s="84"/>
      <c r="AB1023" s="84"/>
    </row>
    <row r="1024" spans="15:28">
      <c r="O1024" s="84"/>
      <c r="P1024" s="84"/>
      <c r="Q1024" s="84"/>
      <c r="R1024" s="84"/>
      <c r="S1024" s="84"/>
      <c r="T1024" s="84"/>
      <c r="AA1024" s="84"/>
      <c r="AB1024" s="84"/>
    </row>
    <row r="1025" spans="15:28">
      <c r="O1025" s="84"/>
      <c r="P1025" s="84"/>
      <c r="Q1025" s="84"/>
      <c r="R1025" s="84"/>
      <c r="S1025" s="84"/>
      <c r="T1025" s="84"/>
      <c r="AA1025" s="84"/>
      <c r="AB1025" s="84"/>
    </row>
    <row r="1026" spans="15:28">
      <c r="O1026" s="84"/>
      <c r="P1026" s="84"/>
      <c r="Q1026" s="84"/>
      <c r="R1026" s="84"/>
      <c r="S1026" s="84"/>
      <c r="T1026" s="84"/>
      <c r="AA1026" s="84"/>
      <c r="AB1026" s="84"/>
    </row>
    <row r="1027" spans="15:28">
      <c r="O1027" s="84"/>
      <c r="P1027" s="84"/>
      <c r="Q1027" s="84"/>
      <c r="R1027" s="84"/>
      <c r="S1027" s="84"/>
      <c r="T1027" s="84"/>
      <c r="AA1027" s="84"/>
      <c r="AB1027" s="84"/>
    </row>
    <row r="1028" spans="15:28">
      <c r="O1028" s="84"/>
      <c r="P1028" s="84"/>
      <c r="Q1028" s="84"/>
      <c r="R1028" s="84"/>
      <c r="S1028" s="84"/>
      <c r="T1028" s="84"/>
      <c r="AA1028" s="84"/>
      <c r="AB1028" s="84"/>
    </row>
    <row r="1029" spans="15:28">
      <c r="O1029" s="84"/>
      <c r="P1029" s="84"/>
      <c r="Q1029" s="84"/>
      <c r="R1029" s="84"/>
      <c r="S1029" s="84"/>
      <c r="T1029" s="84"/>
      <c r="AA1029" s="84"/>
      <c r="AB1029" s="84"/>
    </row>
    <row r="1030" spans="15:28">
      <c r="O1030" s="84"/>
      <c r="P1030" s="84"/>
      <c r="Q1030" s="84"/>
      <c r="R1030" s="84"/>
      <c r="S1030" s="84"/>
      <c r="T1030" s="84"/>
      <c r="AA1030" s="84"/>
      <c r="AB1030" s="84"/>
    </row>
    <row r="1031" spans="15:28">
      <c r="O1031" s="84"/>
      <c r="P1031" s="84"/>
      <c r="Q1031" s="84"/>
      <c r="R1031" s="84"/>
      <c r="S1031" s="84"/>
      <c r="T1031" s="84"/>
      <c r="AA1031" s="84"/>
      <c r="AB1031" s="84"/>
    </row>
    <row r="1032" spans="15:28">
      <c r="O1032" s="84"/>
      <c r="P1032" s="84"/>
      <c r="Q1032" s="84"/>
      <c r="R1032" s="84"/>
      <c r="S1032" s="84"/>
      <c r="T1032" s="84"/>
      <c r="AA1032" s="84"/>
      <c r="AB1032" s="84"/>
    </row>
    <row r="1033" spans="15:28">
      <c r="O1033" s="84"/>
      <c r="P1033" s="84"/>
      <c r="Q1033" s="84"/>
      <c r="R1033" s="84"/>
      <c r="S1033" s="84"/>
      <c r="T1033" s="84"/>
      <c r="AA1033" s="84"/>
      <c r="AB1033" s="84"/>
    </row>
    <row r="1034" spans="15:28">
      <c r="O1034" s="84"/>
      <c r="P1034" s="84"/>
      <c r="Q1034" s="84"/>
      <c r="R1034" s="84"/>
      <c r="S1034" s="84"/>
      <c r="T1034" s="84"/>
      <c r="AA1034" s="84"/>
      <c r="AB1034" s="84"/>
    </row>
    <row r="1035" spans="15:28">
      <c r="O1035" s="84"/>
      <c r="P1035" s="84"/>
      <c r="Q1035" s="84"/>
      <c r="R1035" s="84"/>
      <c r="S1035" s="84"/>
      <c r="T1035" s="84"/>
      <c r="AA1035" s="84"/>
      <c r="AB1035" s="84"/>
    </row>
    <row r="1036" spans="15:28">
      <c r="O1036" s="84"/>
      <c r="P1036" s="84"/>
      <c r="Q1036" s="84"/>
      <c r="R1036" s="84"/>
      <c r="S1036" s="84"/>
      <c r="T1036" s="84"/>
      <c r="AA1036" s="84"/>
      <c r="AB1036" s="84"/>
    </row>
    <row r="1037" spans="15:28">
      <c r="O1037" s="84"/>
      <c r="P1037" s="84"/>
      <c r="Q1037" s="84"/>
      <c r="R1037" s="84"/>
      <c r="S1037" s="84"/>
      <c r="T1037" s="84"/>
      <c r="AA1037" s="84"/>
      <c r="AB1037" s="84"/>
    </row>
    <row r="1038" spans="15:28">
      <c r="O1038" s="84"/>
      <c r="P1038" s="84"/>
      <c r="Q1038" s="84"/>
      <c r="R1038" s="84"/>
      <c r="S1038" s="84"/>
      <c r="T1038" s="84"/>
      <c r="AA1038" s="84"/>
      <c r="AB1038" s="84"/>
    </row>
    <row r="1039" spans="15:28">
      <c r="O1039" s="84"/>
      <c r="P1039" s="84"/>
      <c r="Q1039" s="84"/>
      <c r="R1039" s="84"/>
      <c r="S1039" s="84"/>
      <c r="T1039" s="84"/>
      <c r="AA1039" s="84"/>
      <c r="AB1039" s="84"/>
    </row>
    <row r="1040" spans="15:28">
      <c r="O1040" s="84"/>
      <c r="P1040" s="84"/>
      <c r="Q1040" s="84"/>
      <c r="R1040" s="84"/>
      <c r="S1040" s="84"/>
      <c r="T1040" s="84"/>
      <c r="AA1040" s="84"/>
      <c r="AB1040" s="84"/>
    </row>
    <row r="1041" spans="15:28">
      <c r="O1041" s="84"/>
      <c r="P1041" s="84"/>
      <c r="Q1041" s="84"/>
      <c r="R1041" s="84"/>
      <c r="S1041" s="84"/>
      <c r="T1041" s="84"/>
      <c r="AA1041" s="84"/>
      <c r="AB1041" s="84"/>
    </row>
    <row r="1042" spans="15:28">
      <c r="O1042" s="84"/>
      <c r="P1042" s="84"/>
      <c r="Q1042" s="84"/>
      <c r="R1042" s="84"/>
      <c r="S1042" s="84"/>
      <c r="T1042" s="84"/>
      <c r="AA1042" s="84"/>
      <c r="AB1042" s="84"/>
    </row>
    <row r="1043" spans="15:28">
      <c r="O1043" s="84"/>
      <c r="P1043" s="84"/>
      <c r="Q1043" s="84"/>
      <c r="R1043" s="84"/>
      <c r="S1043" s="84"/>
      <c r="T1043" s="84"/>
      <c r="AA1043" s="84"/>
      <c r="AB1043" s="84"/>
    </row>
    <row r="1044" spans="15:28">
      <c r="O1044" s="84"/>
      <c r="P1044" s="84"/>
      <c r="Q1044" s="84"/>
      <c r="R1044" s="84"/>
      <c r="S1044" s="84"/>
      <c r="T1044" s="84"/>
      <c r="AA1044" s="84"/>
      <c r="AB1044" s="84"/>
    </row>
    <row r="1045" spans="15:28">
      <c r="O1045" s="84"/>
      <c r="P1045" s="84"/>
      <c r="Q1045" s="84"/>
      <c r="R1045" s="84"/>
      <c r="S1045" s="84"/>
      <c r="T1045" s="84"/>
      <c r="AA1045" s="84"/>
      <c r="AB1045" s="84"/>
    </row>
    <row r="1046" spans="15:28">
      <c r="O1046" s="84"/>
      <c r="P1046" s="84"/>
      <c r="Q1046" s="84"/>
      <c r="R1046" s="84"/>
      <c r="S1046" s="84"/>
      <c r="T1046" s="84"/>
      <c r="AA1046" s="84"/>
      <c r="AB1046" s="84"/>
    </row>
    <row r="1047" spans="15:28">
      <c r="O1047" s="84"/>
      <c r="P1047" s="84"/>
      <c r="Q1047" s="84"/>
      <c r="R1047" s="84"/>
      <c r="S1047" s="84"/>
      <c r="T1047" s="84"/>
      <c r="AA1047" s="84"/>
      <c r="AB1047" s="84"/>
    </row>
    <row r="1048" spans="15:28">
      <c r="O1048" s="84"/>
      <c r="P1048" s="84"/>
      <c r="Q1048" s="84"/>
      <c r="R1048" s="84"/>
      <c r="S1048" s="84"/>
      <c r="T1048" s="84"/>
      <c r="AA1048" s="84"/>
      <c r="AB1048" s="84"/>
    </row>
    <row r="1049" spans="15:28">
      <c r="O1049" s="84"/>
      <c r="P1049" s="84"/>
      <c r="Q1049" s="84"/>
      <c r="R1049" s="84"/>
      <c r="S1049" s="84"/>
      <c r="T1049" s="84"/>
      <c r="AA1049" s="84"/>
      <c r="AB1049" s="84"/>
    </row>
    <row r="1050" spans="15:28">
      <c r="O1050" s="84"/>
      <c r="P1050" s="84"/>
      <c r="Q1050" s="84"/>
      <c r="R1050" s="84"/>
      <c r="S1050" s="84"/>
      <c r="T1050" s="84"/>
      <c r="AA1050" s="84"/>
      <c r="AB1050" s="84"/>
    </row>
    <row r="1051" spans="15:28">
      <c r="O1051" s="84"/>
      <c r="P1051" s="84"/>
      <c r="Q1051" s="84"/>
      <c r="R1051" s="84"/>
      <c r="S1051" s="84"/>
      <c r="T1051" s="84"/>
      <c r="AA1051" s="84"/>
      <c r="AB1051" s="84"/>
    </row>
    <row r="1052" spans="15:28">
      <c r="O1052" s="84"/>
      <c r="P1052" s="84"/>
      <c r="Q1052" s="84"/>
      <c r="R1052" s="84"/>
      <c r="S1052" s="84"/>
      <c r="T1052" s="84"/>
      <c r="AA1052" s="84"/>
      <c r="AB1052" s="84"/>
    </row>
    <row r="1053" spans="15:28">
      <c r="O1053" s="84"/>
      <c r="P1053" s="84"/>
      <c r="Q1053" s="84"/>
      <c r="R1053" s="84"/>
      <c r="S1053" s="84"/>
      <c r="T1053" s="84"/>
      <c r="AA1053" s="84"/>
      <c r="AB1053" s="84"/>
    </row>
    <row r="1054" spans="15:28">
      <c r="O1054" s="84"/>
      <c r="P1054" s="84"/>
      <c r="Q1054" s="84"/>
      <c r="R1054" s="84"/>
      <c r="S1054" s="84"/>
      <c r="T1054" s="84"/>
      <c r="AA1054" s="84"/>
      <c r="AB1054" s="84"/>
    </row>
    <row r="1055" spans="15:28">
      <c r="O1055" s="84"/>
      <c r="P1055" s="84"/>
      <c r="Q1055" s="84"/>
      <c r="R1055" s="84"/>
      <c r="S1055" s="84"/>
      <c r="T1055" s="84"/>
      <c r="AA1055" s="84"/>
      <c r="AB1055" s="84"/>
    </row>
    <row r="1056" spans="15:28">
      <c r="O1056" s="84"/>
      <c r="P1056" s="84"/>
      <c r="Q1056" s="84"/>
      <c r="R1056" s="84"/>
      <c r="S1056" s="84"/>
      <c r="T1056" s="84"/>
      <c r="AA1056" s="84"/>
      <c r="AB1056" s="84"/>
    </row>
    <row r="1057" spans="15:28">
      <c r="O1057" s="84"/>
      <c r="P1057" s="84"/>
      <c r="Q1057" s="84"/>
      <c r="R1057" s="84"/>
      <c r="S1057" s="84"/>
      <c r="T1057" s="84"/>
      <c r="AA1057" s="84"/>
      <c r="AB1057" s="84"/>
    </row>
    <row r="1058" spans="15:28">
      <c r="O1058" s="84"/>
      <c r="P1058" s="84"/>
      <c r="Q1058" s="84"/>
      <c r="R1058" s="84"/>
      <c r="S1058" s="84"/>
      <c r="T1058" s="84"/>
      <c r="AA1058" s="84"/>
      <c r="AB1058" s="84"/>
    </row>
    <row r="1059" spans="15:28">
      <c r="O1059" s="84"/>
      <c r="P1059" s="84"/>
      <c r="Q1059" s="84"/>
      <c r="R1059" s="84"/>
      <c r="S1059" s="84"/>
      <c r="T1059" s="84"/>
      <c r="AA1059" s="84"/>
      <c r="AB1059" s="84"/>
    </row>
    <row r="1060" spans="15:28">
      <c r="O1060" s="84"/>
      <c r="P1060" s="84"/>
      <c r="Q1060" s="84"/>
      <c r="R1060" s="84"/>
      <c r="S1060" s="84"/>
      <c r="T1060" s="84"/>
      <c r="AA1060" s="84"/>
      <c r="AB1060" s="84"/>
    </row>
    <row r="1061" spans="15:28">
      <c r="O1061" s="84"/>
      <c r="P1061" s="84"/>
      <c r="Q1061" s="84"/>
      <c r="R1061" s="84"/>
      <c r="S1061" s="84"/>
      <c r="T1061" s="84"/>
      <c r="AA1061" s="84"/>
      <c r="AB1061" s="84"/>
    </row>
    <row r="1062" spans="15:28">
      <c r="O1062" s="84"/>
      <c r="P1062" s="84"/>
      <c r="Q1062" s="84"/>
      <c r="R1062" s="84"/>
      <c r="S1062" s="84"/>
      <c r="T1062" s="84"/>
      <c r="AA1062" s="84"/>
      <c r="AB1062" s="84"/>
    </row>
    <row r="1063" spans="15:28">
      <c r="O1063" s="84"/>
      <c r="P1063" s="84"/>
      <c r="Q1063" s="84"/>
      <c r="R1063" s="84"/>
      <c r="S1063" s="84"/>
      <c r="T1063" s="84"/>
      <c r="AA1063" s="84"/>
      <c r="AB1063" s="84"/>
    </row>
    <row r="1064" spans="15:28">
      <c r="O1064" s="84"/>
      <c r="P1064" s="84"/>
      <c r="Q1064" s="84"/>
      <c r="R1064" s="84"/>
      <c r="S1064" s="84"/>
      <c r="T1064" s="84"/>
      <c r="AA1064" s="84"/>
      <c r="AB1064" s="84"/>
    </row>
    <row r="1065" spans="15:28">
      <c r="O1065" s="84"/>
      <c r="P1065" s="84"/>
      <c r="Q1065" s="84"/>
      <c r="R1065" s="84"/>
      <c r="S1065" s="84"/>
      <c r="T1065" s="84"/>
      <c r="AA1065" s="84"/>
      <c r="AB1065" s="84"/>
    </row>
    <row r="1066" spans="15:28">
      <c r="O1066" s="84"/>
      <c r="P1066" s="84"/>
      <c r="Q1066" s="84"/>
      <c r="R1066" s="84"/>
      <c r="S1066" s="84"/>
      <c r="T1066" s="84"/>
      <c r="AA1066" s="84"/>
      <c r="AB1066" s="84"/>
    </row>
    <row r="1067" spans="15:28">
      <c r="O1067" s="84"/>
      <c r="P1067" s="84"/>
      <c r="Q1067" s="84"/>
      <c r="R1067" s="84"/>
      <c r="S1067" s="84"/>
      <c r="T1067" s="84"/>
      <c r="AA1067" s="84"/>
      <c r="AB1067" s="84"/>
    </row>
    <row r="1068" spans="15:28">
      <c r="O1068" s="84"/>
      <c r="P1068" s="84"/>
      <c r="Q1068" s="84"/>
      <c r="R1068" s="84"/>
      <c r="S1068" s="84"/>
      <c r="T1068" s="84"/>
      <c r="AA1068" s="84"/>
      <c r="AB1068" s="84"/>
    </row>
    <row r="1069" spans="15:28">
      <c r="O1069" s="84"/>
      <c r="P1069" s="84"/>
      <c r="Q1069" s="84"/>
      <c r="R1069" s="84"/>
      <c r="S1069" s="84"/>
      <c r="T1069" s="84"/>
      <c r="AA1069" s="84"/>
      <c r="AB1069" s="84"/>
    </row>
    <row r="1070" spans="15:28">
      <c r="O1070" s="84"/>
      <c r="P1070" s="84"/>
      <c r="Q1070" s="84"/>
      <c r="R1070" s="84"/>
      <c r="S1070" s="84"/>
      <c r="T1070" s="84"/>
      <c r="AA1070" s="84"/>
      <c r="AB1070" s="84"/>
    </row>
    <row r="1071" spans="15:28">
      <c r="O1071" s="84"/>
      <c r="P1071" s="84"/>
      <c r="Q1071" s="84"/>
      <c r="R1071" s="84"/>
      <c r="S1071" s="84"/>
      <c r="T1071" s="84"/>
      <c r="AA1071" s="84"/>
      <c r="AB1071" s="84"/>
    </row>
    <row r="1072" spans="15:28">
      <c r="O1072" s="84"/>
      <c r="P1072" s="84"/>
      <c r="Q1072" s="84"/>
      <c r="R1072" s="84"/>
      <c r="S1072" s="84"/>
      <c r="T1072" s="84"/>
      <c r="AA1072" s="84"/>
      <c r="AB1072" s="84"/>
    </row>
    <row r="1073" spans="15:28">
      <c r="O1073" s="84"/>
      <c r="P1073" s="84"/>
      <c r="Q1073" s="84"/>
      <c r="R1073" s="84"/>
      <c r="S1073" s="84"/>
      <c r="T1073" s="84"/>
      <c r="AA1073" s="84"/>
      <c r="AB1073" s="84"/>
    </row>
    <row r="1074" spans="15:28">
      <c r="O1074" s="84"/>
      <c r="P1074" s="84"/>
      <c r="Q1074" s="84"/>
      <c r="R1074" s="84"/>
      <c r="S1074" s="84"/>
      <c r="T1074" s="84"/>
      <c r="AA1074" s="84"/>
      <c r="AB1074" s="84"/>
    </row>
    <row r="1075" spans="15:28">
      <c r="O1075" s="84"/>
      <c r="P1075" s="84"/>
      <c r="Q1075" s="84"/>
      <c r="R1075" s="84"/>
      <c r="S1075" s="84"/>
      <c r="T1075" s="84"/>
      <c r="AA1075" s="84"/>
      <c r="AB1075" s="84"/>
    </row>
    <row r="1076" spans="15:28">
      <c r="O1076" s="84"/>
      <c r="P1076" s="84"/>
      <c r="Q1076" s="84"/>
      <c r="R1076" s="84"/>
      <c r="S1076" s="84"/>
      <c r="T1076" s="84"/>
      <c r="AA1076" s="84"/>
      <c r="AB1076" s="84"/>
    </row>
    <row r="1077" spans="15:28">
      <c r="O1077" s="84"/>
      <c r="P1077" s="84"/>
      <c r="Q1077" s="84"/>
      <c r="R1077" s="84"/>
      <c r="S1077" s="84"/>
      <c r="T1077" s="84"/>
      <c r="AA1077" s="84"/>
      <c r="AB1077" s="84"/>
    </row>
    <row r="1078" spans="15:28">
      <c r="O1078" s="84"/>
      <c r="P1078" s="84"/>
      <c r="Q1078" s="84"/>
      <c r="R1078" s="84"/>
      <c r="S1078" s="84"/>
      <c r="T1078" s="84"/>
      <c r="AA1078" s="84"/>
      <c r="AB1078" s="84"/>
    </row>
    <row r="1079" spans="15:28">
      <c r="O1079" s="84"/>
      <c r="P1079" s="84"/>
      <c r="Q1079" s="84"/>
      <c r="R1079" s="84"/>
      <c r="S1079" s="84"/>
      <c r="T1079" s="84"/>
      <c r="AA1079" s="84"/>
      <c r="AB1079" s="84"/>
    </row>
    <row r="1080" spans="15:28">
      <c r="O1080" s="84"/>
      <c r="P1080" s="84"/>
      <c r="Q1080" s="84"/>
      <c r="R1080" s="84"/>
      <c r="S1080" s="84"/>
      <c r="T1080" s="84"/>
      <c r="AA1080" s="84"/>
      <c r="AB1080" s="84"/>
    </row>
    <row r="1081" spans="15:28">
      <c r="O1081" s="84"/>
      <c r="P1081" s="84"/>
      <c r="Q1081" s="84"/>
      <c r="R1081" s="84"/>
      <c r="S1081" s="84"/>
      <c r="T1081" s="84"/>
      <c r="AA1081" s="84"/>
      <c r="AB1081" s="84"/>
    </row>
    <row r="1082" spans="15:28">
      <c r="O1082" s="84"/>
      <c r="P1082" s="84"/>
      <c r="Q1082" s="84"/>
      <c r="R1082" s="84"/>
      <c r="S1082" s="84"/>
      <c r="T1082" s="84"/>
      <c r="AA1082" s="84"/>
      <c r="AB1082" s="84"/>
    </row>
    <row r="1083" spans="15:28">
      <c r="O1083" s="84"/>
      <c r="P1083" s="84"/>
      <c r="Q1083" s="84"/>
      <c r="R1083" s="84"/>
      <c r="S1083" s="84"/>
      <c r="T1083" s="84"/>
      <c r="AA1083" s="84"/>
      <c r="AB1083" s="84"/>
    </row>
    <row r="1084" spans="15:28">
      <c r="O1084" s="84"/>
      <c r="P1084" s="84"/>
      <c r="Q1084" s="84"/>
      <c r="R1084" s="84"/>
      <c r="S1084" s="84"/>
      <c r="T1084" s="84"/>
      <c r="AA1084" s="84"/>
      <c r="AB1084" s="84"/>
    </row>
    <row r="1085" spans="15:28">
      <c r="O1085" s="84"/>
      <c r="P1085" s="84"/>
      <c r="Q1085" s="84"/>
      <c r="R1085" s="84"/>
      <c r="S1085" s="84"/>
      <c r="T1085" s="84"/>
      <c r="AA1085" s="84"/>
      <c r="AB1085" s="84"/>
    </row>
    <row r="1086" spans="15:28">
      <c r="O1086" s="84"/>
      <c r="P1086" s="84"/>
      <c r="Q1086" s="84"/>
      <c r="R1086" s="84"/>
      <c r="S1086" s="84"/>
      <c r="T1086" s="84"/>
      <c r="AA1086" s="84"/>
      <c r="AB1086" s="84"/>
    </row>
    <row r="1087" spans="15:28">
      <c r="O1087" s="84"/>
      <c r="P1087" s="84"/>
      <c r="Q1087" s="84"/>
      <c r="R1087" s="84"/>
      <c r="S1087" s="84"/>
      <c r="T1087" s="84"/>
      <c r="AA1087" s="84"/>
      <c r="AB1087" s="84"/>
    </row>
    <row r="1088" spans="15:28">
      <c r="O1088" s="84"/>
      <c r="P1088" s="84"/>
      <c r="Q1088" s="84"/>
      <c r="R1088" s="84"/>
      <c r="S1088" s="84"/>
      <c r="T1088" s="84"/>
      <c r="AA1088" s="84"/>
      <c r="AB1088" s="84"/>
    </row>
    <row r="1089" spans="15:28">
      <c r="O1089" s="84"/>
      <c r="P1089" s="84"/>
      <c r="Q1089" s="84"/>
      <c r="R1089" s="84"/>
      <c r="S1089" s="84"/>
      <c r="T1089" s="84"/>
      <c r="AA1089" s="84"/>
      <c r="AB1089" s="84"/>
    </row>
    <row r="1090" spans="15:28">
      <c r="O1090" s="84"/>
      <c r="P1090" s="84"/>
      <c r="Q1090" s="84"/>
      <c r="R1090" s="84"/>
      <c r="S1090" s="84"/>
      <c r="T1090" s="84"/>
      <c r="AA1090" s="84"/>
      <c r="AB1090" s="84"/>
    </row>
    <row r="1091" spans="15:28">
      <c r="O1091" s="84"/>
      <c r="P1091" s="84"/>
      <c r="Q1091" s="84"/>
      <c r="R1091" s="84"/>
      <c r="S1091" s="84"/>
      <c r="T1091" s="84"/>
      <c r="AA1091" s="84"/>
      <c r="AB1091" s="84"/>
    </row>
    <row r="1092" spans="15:28">
      <c r="O1092" s="84"/>
      <c r="P1092" s="84"/>
      <c r="Q1092" s="84"/>
      <c r="R1092" s="84"/>
      <c r="S1092" s="84"/>
      <c r="T1092" s="84"/>
      <c r="AA1092" s="84"/>
      <c r="AB1092" s="84"/>
    </row>
    <row r="1093" spans="15:28">
      <c r="O1093" s="84"/>
      <c r="P1093" s="84"/>
      <c r="Q1093" s="84"/>
      <c r="R1093" s="84"/>
      <c r="S1093" s="84"/>
      <c r="T1093" s="84"/>
      <c r="AA1093" s="84"/>
      <c r="AB1093" s="84"/>
    </row>
    <row r="1094" spans="15:28">
      <c r="O1094" s="84"/>
      <c r="P1094" s="84"/>
      <c r="Q1094" s="84"/>
      <c r="R1094" s="84"/>
      <c r="S1094" s="84"/>
      <c r="T1094" s="84"/>
      <c r="AA1094" s="84"/>
      <c r="AB1094" s="84"/>
    </row>
    <row r="1095" spans="15:28">
      <c r="O1095" s="84"/>
      <c r="P1095" s="84"/>
      <c r="Q1095" s="84"/>
      <c r="R1095" s="84"/>
      <c r="S1095" s="84"/>
      <c r="T1095" s="84"/>
      <c r="AA1095" s="84"/>
      <c r="AB1095" s="84"/>
    </row>
    <row r="1096" spans="15:28">
      <c r="O1096" s="84"/>
      <c r="P1096" s="84"/>
      <c r="Q1096" s="84"/>
      <c r="R1096" s="84"/>
      <c r="S1096" s="84"/>
      <c r="T1096" s="84"/>
      <c r="AA1096" s="84"/>
      <c r="AB1096" s="84"/>
    </row>
    <row r="1097" spans="15:28">
      <c r="O1097" s="84"/>
      <c r="P1097" s="84"/>
      <c r="Q1097" s="84"/>
      <c r="R1097" s="84"/>
      <c r="S1097" s="84"/>
      <c r="T1097" s="84"/>
      <c r="AA1097" s="84"/>
      <c r="AB1097" s="84"/>
    </row>
    <row r="1098" spans="15:28">
      <c r="O1098" s="84"/>
      <c r="P1098" s="84"/>
      <c r="Q1098" s="84"/>
      <c r="R1098" s="84"/>
      <c r="S1098" s="84"/>
      <c r="T1098" s="84"/>
      <c r="AA1098" s="84"/>
      <c r="AB1098" s="84"/>
    </row>
    <row r="1099" spans="15:28">
      <c r="O1099" s="84"/>
      <c r="P1099" s="84"/>
      <c r="Q1099" s="84"/>
      <c r="R1099" s="84"/>
      <c r="S1099" s="84"/>
      <c r="T1099" s="84"/>
      <c r="AA1099" s="84"/>
      <c r="AB1099" s="84"/>
    </row>
    <row r="1100" spans="15:28">
      <c r="O1100" s="84"/>
      <c r="P1100" s="84"/>
      <c r="Q1100" s="84"/>
      <c r="R1100" s="84"/>
      <c r="S1100" s="84"/>
      <c r="T1100" s="84"/>
      <c r="AA1100" s="84"/>
      <c r="AB1100" s="84"/>
    </row>
    <row r="1101" spans="15:28">
      <c r="O1101" s="84"/>
      <c r="P1101" s="84"/>
      <c r="Q1101" s="84"/>
      <c r="R1101" s="84"/>
      <c r="S1101" s="84"/>
      <c r="T1101" s="84"/>
      <c r="AA1101" s="84"/>
      <c r="AB1101" s="84"/>
    </row>
    <row r="1102" spans="15:28">
      <c r="O1102" s="84"/>
      <c r="P1102" s="84"/>
      <c r="Q1102" s="84"/>
      <c r="R1102" s="84"/>
      <c r="S1102" s="84"/>
      <c r="T1102" s="84"/>
      <c r="AA1102" s="84"/>
      <c r="AB1102" s="84"/>
    </row>
    <row r="1103" spans="15:28">
      <c r="O1103" s="84"/>
      <c r="P1103" s="84"/>
      <c r="Q1103" s="84"/>
      <c r="R1103" s="84"/>
      <c r="S1103" s="84"/>
      <c r="T1103" s="84"/>
      <c r="AA1103" s="84"/>
      <c r="AB1103" s="84"/>
    </row>
    <row r="1104" spans="15:28">
      <c r="O1104" s="84"/>
      <c r="P1104" s="84"/>
      <c r="Q1104" s="84"/>
      <c r="R1104" s="84"/>
      <c r="S1104" s="84"/>
      <c r="T1104" s="84"/>
      <c r="AA1104" s="84"/>
      <c r="AB1104" s="84"/>
    </row>
    <row r="1105" spans="15:28">
      <c r="O1105" s="84"/>
      <c r="P1105" s="84"/>
      <c r="Q1105" s="84"/>
      <c r="R1105" s="84"/>
      <c r="S1105" s="84"/>
      <c r="T1105" s="84"/>
      <c r="AA1105" s="84"/>
      <c r="AB1105" s="84"/>
    </row>
    <row r="1106" spans="15:28">
      <c r="O1106" s="84"/>
      <c r="P1106" s="84"/>
      <c r="Q1106" s="84"/>
      <c r="R1106" s="84"/>
      <c r="S1106" s="84"/>
      <c r="T1106" s="84"/>
      <c r="AA1106" s="84"/>
      <c r="AB1106" s="84"/>
    </row>
    <row r="1107" spans="15:28">
      <c r="O1107" s="84"/>
      <c r="P1107" s="84"/>
      <c r="Q1107" s="84"/>
      <c r="R1107" s="84"/>
      <c r="S1107" s="84"/>
      <c r="T1107" s="84"/>
      <c r="AA1107" s="84"/>
      <c r="AB1107" s="84"/>
    </row>
    <row r="1108" spans="15:28">
      <c r="O1108" s="84"/>
      <c r="P1108" s="84"/>
      <c r="Q1108" s="84"/>
      <c r="R1108" s="84"/>
      <c r="S1108" s="84"/>
      <c r="T1108" s="84"/>
      <c r="AA1108" s="84"/>
      <c r="AB1108" s="84"/>
    </row>
    <row r="1109" spans="15:28">
      <c r="O1109" s="84"/>
      <c r="P1109" s="84"/>
      <c r="Q1109" s="84"/>
      <c r="R1109" s="84"/>
      <c r="S1109" s="84"/>
      <c r="T1109" s="84"/>
      <c r="AA1109" s="84"/>
      <c r="AB1109" s="84"/>
    </row>
    <row r="1110" spans="15:28">
      <c r="O1110" s="84"/>
      <c r="P1110" s="84"/>
      <c r="Q1110" s="84"/>
      <c r="R1110" s="84"/>
      <c r="S1110" s="84"/>
      <c r="T1110" s="84"/>
      <c r="AA1110" s="84"/>
      <c r="AB1110" s="84"/>
    </row>
    <row r="1111" spans="15:28">
      <c r="O1111" s="84"/>
      <c r="P1111" s="84"/>
      <c r="Q1111" s="84"/>
      <c r="R1111" s="84"/>
      <c r="S1111" s="84"/>
      <c r="T1111" s="84"/>
      <c r="AA1111" s="84"/>
      <c r="AB1111" s="84"/>
    </row>
    <row r="1112" spans="15:28">
      <c r="O1112" s="84"/>
      <c r="P1112" s="84"/>
      <c r="Q1112" s="84"/>
      <c r="R1112" s="84"/>
      <c r="S1112" s="84"/>
      <c r="T1112" s="84"/>
      <c r="AA1112" s="84"/>
      <c r="AB1112" s="84"/>
    </row>
    <row r="1113" spans="15:28">
      <c r="O1113" s="84"/>
      <c r="P1113" s="84"/>
      <c r="Q1113" s="84"/>
      <c r="R1113" s="84"/>
      <c r="S1113" s="84"/>
      <c r="T1113" s="84"/>
      <c r="AA1113" s="84"/>
      <c r="AB1113" s="84"/>
    </row>
    <row r="1114" spans="15:28">
      <c r="O1114" s="84"/>
      <c r="P1114" s="84"/>
      <c r="Q1114" s="84"/>
      <c r="R1114" s="84"/>
      <c r="S1114" s="84"/>
      <c r="T1114" s="84"/>
      <c r="AA1114" s="84"/>
      <c r="AB1114" s="84"/>
    </row>
    <row r="1115" spans="15:28">
      <c r="O1115" s="84"/>
      <c r="P1115" s="84"/>
      <c r="Q1115" s="84"/>
      <c r="R1115" s="84"/>
      <c r="S1115" s="84"/>
      <c r="T1115" s="84"/>
      <c r="AA1115" s="84"/>
      <c r="AB1115" s="84"/>
    </row>
    <row r="1116" spans="15:28">
      <c r="O1116" s="84"/>
      <c r="P1116" s="84"/>
      <c r="Q1116" s="84"/>
      <c r="R1116" s="84"/>
      <c r="S1116" s="84"/>
      <c r="T1116" s="84"/>
      <c r="AA1116" s="84"/>
      <c r="AB1116" s="84"/>
    </row>
    <row r="1117" spans="15:28">
      <c r="O1117" s="84"/>
      <c r="P1117" s="84"/>
      <c r="Q1117" s="84"/>
      <c r="R1117" s="84"/>
      <c r="S1117" s="84"/>
      <c r="T1117" s="84"/>
      <c r="AA1117" s="84"/>
      <c r="AB1117" s="84"/>
    </row>
    <row r="1118" spans="15:28">
      <c r="O1118" s="84"/>
      <c r="P1118" s="84"/>
      <c r="Q1118" s="84"/>
      <c r="R1118" s="84"/>
      <c r="S1118" s="84"/>
      <c r="T1118" s="84"/>
      <c r="AA1118" s="84"/>
      <c r="AB1118" s="84"/>
    </row>
    <row r="1119" spans="15:28">
      <c r="O1119" s="84"/>
      <c r="P1119" s="84"/>
      <c r="Q1119" s="84"/>
      <c r="R1119" s="84"/>
      <c r="S1119" s="84"/>
      <c r="T1119" s="84"/>
      <c r="AA1119" s="84"/>
      <c r="AB1119" s="84"/>
    </row>
    <row r="1120" spans="15:28">
      <c r="O1120" s="84"/>
      <c r="P1120" s="84"/>
      <c r="Q1120" s="84"/>
      <c r="R1120" s="84"/>
      <c r="S1120" s="84"/>
      <c r="T1120" s="84"/>
      <c r="AA1120" s="84"/>
      <c r="AB1120" s="84"/>
    </row>
    <row r="1121" spans="15:28">
      <c r="O1121" s="84"/>
      <c r="P1121" s="84"/>
      <c r="Q1121" s="84"/>
      <c r="R1121" s="84"/>
      <c r="S1121" s="84"/>
      <c r="T1121" s="84"/>
      <c r="AA1121" s="84"/>
      <c r="AB1121" s="84"/>
    </row>
    <row r="1122" spans="15:28">
      <c r="O1122" s="84"/>
      <c r="P1122" s="84"/>
      <c r="Q1122" s="84"/>
      <c r="R1122" s="84"/>
      <c r="S1122" s="84"/>
      <c r="T1122" s="84"/>
      <c r="AA1122" s="84"/>
      <c r="AB1122" s="84"/>
    </row>
    <row r="1123" spans="15:28">
      <c r="O1123" s="84"/>
      <c r="P1123" s="84"/>
      <c r="Q1123" s="84"/>
      <c r="R1123" s="84"/>
      <c r="S1123" s="84"/>
      <c r="T1123" s="84"/>
      <c r="AA1123" s="84"/>
      <c r="AB1123" s="84"/>
    </row>
    <row r="1124" spans="15:28">
      <c r="O1124" s="84"/>
      <c r="P1124" s="84"/>
      <c r="Q1124" s="84"/>
      <c r="R1124" s="84"/>
      <c r="S1124" s="84"/>
      <c r="T1124" s="84"/>
      <c r="AA1124" s="84"/>
      <c r="AB1124" s="84"/>
    </row>
    <row r="1125" spans="15:28">
      <c r="O1125" s="84"/>
      <c r="P1125" s="84"/>
      <c r="Q1125" s="84"/>
      <c r="R1125" s="84"/>
      <c r="S1125" s="84"/>
      <c r="T1125" s="84"/>
      <c r="AA1125" s="84"/>
      <c r="AB1125" s="84"/>
    </row>
    <row r="1126" spans="15:28">
      <c r="O1126" s="84"/>
      <c r="P1126" s="84"/>
      <c r="Q1126" s="84"/>
      <c r="R1126" s="84"/>
      <c r="S1126" s="84"/>
      <c r="T1126" s="84"/>
      <c r="AA1126" s="84"/>
      <c r="AB1126" s="84"/>
    </row>
    <row r="1127" spans="15:28">
      <c r="O1127" s="84"/>
      <c r="P1127" s="84"/>
      <c r="Q1127" s="84"/>
      <c r="R1127" s="84"/>
      <c r="S1127" s="84"/>
      <c r="T1127" s="84"/>
      <c r="AA1127" s="84"/>
      <c r="AB1127" s="84"/>
    </row>
    <row r="1128" spans="15:28">
      <c r="O1128" s="84"/>
      <c r="P1128" s="84"/>
      <c r="Q1128" s="84"/>
      <c r="R1128" s="84"/>
      <c r="S1128" s="84"/>
      <c r="T1128" s="84"/>
      <c r="AA1128" s="84"/>
      <c r="AB1128" s="84"/>
    </row>
    <row r="1129" spans="15:28">
      <c r="O1129" s="84"/>
      <c r="P1129" s="84"/>
      <c r="Q1129" s="84"/>
      <c r="R1129" s="84"/>
      <c r="S1129" s="84"/>
      <c r="T1129" s="84"/>
      <c r="AA1129" s="84"/>
      <c r="AB1129" s="84"/>
    </row>
    <row r="1130" spans="15:28">
      <c r="O1130" s="84"/>
      <c r="P1130" s="84"/>
      <c r="Q1130" s="84"/>
      <c r="R1130" s="84"/>
      <c r="S1130" s="84"/>
      <c r="T1130" s="84"/>
      <c r="AA1130" s="84"/>
      <c r="AB1130" s="84"/>
    </row>
    <row r="1131" spans="15:28">
      <c r="O1131" s="84"/>
      <c r="P1131" s="84"/>
      <c r="Q1131" s="84"/>
      <c r="R1131" s="84"/>
      <c r="S1131" s="84"/>
      <c r="T1131" s="84"/>
      <c r="AA1131" s="84"/>
      <c r="AB1131" s="84"/>
    </row>
    <row r="1132" spans="15:28">
      <c r="O1132" s="84"/>
      <c r="P1132" s="84"/>
      <c r="Q1132" s="84"/>
      <c r="R1132" s="84"/>
      <c r="S1132" s="84"/>
      <c r="T1132" s="84"/>
      <c r="AA1132" s="84"/>
      <c r="AB1132" s="84"/>
    </row>
    <row r="1133" spans="15:28">
      <c r="O1133" s="84"/>
      <c r="P1133" s="84"/>
      <c r="Q1133" s="84"/>
      <c r="R1133" s="84"/>
      <c r="S1133" s="84"/>
      <c r="T1133" s="84"/>
      <c r="AA1133" s="84"/>
      <c r="AB1133" s="84"/>
    </row>
    <row r="1134" spans="15:28">
      <c r="O1134" s="84"/>
      <c r="P1134" s="84"/>
      <c r="Q1134" s="84"/>
      <c r="R1134" s="84"/>
      <c r="S1134" s="84"/>
      <c r="T1134" s="84"/>
      <c r="AA1134" s="84"/>
      <c r="AB1134" s="84"/>
    </row>
    <row r="1135" spans="15:28">
      <c r="O1135" s="84"/>
      <c r="P1135" s="84"/>
      <c r="Q1135" s="84"/>
      <c r="R1135" s="84"/>
      <c r="S1135" s="84"/>
      <c r="T1135" s="84"/>
      <c r="AA1135" s="84"/>
      <c r="AB1135" s="84"/>
    </row>
    <row r="1136" spans="15:28">
      <c r="O1136" s="84"/>
      <c r="P1136" s="84"/>
      <c r="Q1136" s="84"/>
      <c r="R1136" s="84"/>
      <c r="S1136" s="84"/>
      <c r="T1136" s="84"/>
      <c r="AA1136" s="84"/>
      <c r="AB1136" s="84"/>
    </row>
    <row r="1137" spans="15:28">
      <c r="O1137" s="84"/>
      <c r="P1137" s="84"/>
      <c r="Q1137" s="84"/>
      <c r="R1137" s="84"/>
      <c r="S1137" s="84"/>
      <c r="T1137" s="84"/>
      <c r="AA1137" s="84"/>
      <c r="AB1137" s="84"/>
    </row>
    <row r="1138" spans="15:28">
      <c r="O1138" s="84"/>
      <c r="P1138" s="84"/>
      <c r="Q1138" s="84"/>
      <c r="R1138" s="84"/>
      <c r="S1138" s="84"/>
      <c r="T1138" s="84"/>
      <c r="AA1138" s="84"/>
      <c r="AB1138" s="84"/>
    </row>
    <row r="1139" spans="15:28">
      <c r="O1139" s="84"/>
      <c r="P1139" s="84"/>
      <c r="Q1139" s="84"/>
      <c r="R1139" s="84"/>
      <c r="S1139" s="84"/>
      <c r="T1139" s="84"/>
      <c r="AA1139" s="84"/>
      <c r="AB1139" s="84"/>
    </row>
    <row r="1140" spans="15:28">
      <c r="O1140" s="84"/>
      <c r="P1140" s="84"/>
      <c r="Q1140" s="84"/>
      <c r="R1140" s="84"/>
      <c r="S1140" s="84"/>
      <c r="T1140" s="84"/>
      <c r="AA1140" s="84"/>
      <c r="AB1140" s="84"/>
    </row>
    <row r="1141" spans="15:28">
      <c r="O1141" s="84"/>
      <c r="P1141" s="84"/>
      <c r="Q1141" s="84"/>
      <c r="R1141" s="84"/>
      <c r="S1141" s="84"/>
      <c r="T1141" s="84"/>
      <c r="AA1141" s="84"/>
      <c r="AB1141" s="84"/>
    </row>
    <row r="1142" spans="15:28">
      <c r="O1142" s="84"/>
      <c r="P1142" s="84"/>
      <c r="Q1142" s="84"/>
      <c r="R1142" s="84"/>
      <c r="S1142" s="84"/>
      <c r="T1142" s="84"/>
      <c r="AA1142" s="84"/>
      <c r="AB1142" s="84"/>
    </row>
    <row r="1143" spans="15:28">
      <c r="O1143" s="84"/>
      <c r="P1143" s="84"/>
      <c r="Q1143" s="84"/>
      <c r="R1143" s="84"/>
      <c r="S1143" s="84"/>
      <c r="T1143" s="84"/>
      <c r="AA1143" s="84"/>
      <c r="AB1143" s="84"/>
    </row>
    <row r="1144" spans="15:28">
      <c r="O1144" s="84"/>
      <c r="P1144" s="84"/>
      <c r="Q1144" s="84"/>
      <c r="R1144" s="84"/>
      <c r="S1144" s="84"/>
      <c r="T1144" s="84"/>
      <c r="AA1144" s="84"/>
      <c r="AB1144" s="84"/>
    </row>
    <row r="1145" spans="15:28">
      <c r="O1145" s="84"/>
      <c r="P1145" s="84"/>
      <c r="Q1145" s="84"/>
      <c r="R1145" s="84"/>
      <c r="S1145" s="84"/>
      <c r="T1145" s="84"/>
      <c r="AA1145" s="84"/>
      <c r="AB1145" s="84"/>
    </row>
    <row r="1146" spans="15:28">
      <c r="O1146" s="84"/>
      <c r="P1146" s="84"/>
      <c r="Q1146" s="84"/>
      <c r="R1146" s="84"/>
      <c r="S1146" s="84"/>
      <c r="T1146" s="84"/>
      <c r="AA1146" s="84"/>
      <c r="AB1146" s="84"/>
    </row>
    <row r="1147" spans="15:28">
      <c r="O1147" s="84"/>
      <c r="P1147" s="84"/>
      <c r="Q1147" s="84"/>
      <c r="R1147" s="84"/>
      <c r="S1147" s="84"/>
      <c r="T1147" s="84"/>
      <c r="AA1147" s="84"/>
      <c r="AB1147" s="84"/>
    </row>
    <row r="1148" spans="15:28">
      <c r="O1148" s="84"/>
      <c r="P1148" s="84"/>
      <c r="Q1148" s="84"/>
      <c r="R1148" s="84"/>
      <c r="S1148" s="84"/>
      <c r="T1148" s="84"/>
      <c r="AA1148" s="84"/>
      <c r="AB1148" s="84"/>
    </row>
    <row r="1149" spans="15:28">
      <c r="O1149" s="84"/>
      <c r="P1149" s="84"/>
      <c r="Q1149" s="84"/>
      <c r="R1149" s="84"/>
      <c r="S1149" s="84"/>
      <c r="T1149" s="84"/>
      <c r="AA1149" s="84"/>
      <c r="AB1149" s="84"/>
    </row>
    <row r="1150" spans="15:28">
      <c r="O1150" s="84"/>
      <c r="P1150" s="84"/>
      <c r="Q1150" s="84"/>
      <c r="R1150" s="84"/>
      <c r="S1150" s="84"/>
      <c r="T1150" s="84"/>
      <c r="AA1150" s="84"/>
      <c r="AB1150" s="84"/>
    </row>
    <row r="1151" spans="15:28">
      <c r="O1151" s="84"/>
      <c r="P1151" s="84"/>
      <c r="Q1151" s="84"/>
      <c r="R1151" s="84"/>
      <c r="S1151" s="84"/>
      <c r="T1151" s="84"/>
      <c r="AA1151" s="84"/>
      <c r="AB1151" s="84"/>
    </row>
    <row r="1152" spans="15:28">
      <c r="O1152" s="84"/>
      <c r="P1152" s="84"/>
      <c r="Q1152" s="84"/>
      <c r="R1152" s="84"/>
      <c r="S1152" s="84"/>
      <c r="T1152" s="84"/>
      <c r="AA1152" s="84"/>
      <c r="AB1152" s="84"/>
    </row>
    <row r="1153" spans="15:28">
      <c r="O1153" s="84"/>
      <c r="P1153" s="84"/>
      <c r="Q1153" s="84"/>
      <c r="R1153" s="84"/>
      <c r="S1153" s="84"/>
      <c r="T1153" s="84"/>
      <c r="AA1153" s="84"/>
      <c r="AB1153" s="84"/>
    </row>
    <row r="1154" spans="15:28">
      <c r="O1154" s="84"/>
      <c r="P1154" s="84"/>
      <c r="Q1154" s="84"/>
      <c r="R1154" s="84"/>
      <c r="S1154" s="84"/>
      <c r="T1154" s="84"/>
      <c r="AA1154" s="84"/>
      <c r="AB1154" s="84"/>
    </row>
    <row r="1155" spans="15:28">
      <c r="O1155" s="84"/>
      <c r="P1155" s="84"/>
      <c r="Q1155" s="84"/>
      <c r="R1155" s="84"/>
      <c r="S1155" s="84"/>
      <c r="T1155" s="84"/>
      <c r="AA1155" s="84"/>
      <c r="AB1155" s="84"/>
    </row>
    <row r="1156" spans="15:28">
      <c r="O1156" s="84"/>
      <c r="P1156" s="84"/>
      <c r="Q1156" s="84"/>
      <c r="R1156" s="84"/>
      <c r="S1156" s="84"/>
      <c r="T1156" s="84"/>
      <c r="AA1156" s="84"/>
      <c r="AB1156" s="84"/>
    </row>
    <row r="1157" spans="15:28">
      <c r="O1157" s="84"/>
      <c r="P1157" s="84"/>
      <c r="Q1157" s="84"/>
      <c r="R1157" s="84"/>
      <c r="S1157" s="84"/>
      <c r="T1157" s="84"/>
      <c r="AA1157" s="84"/>
      <c r="AB1157" s="84"/>
    </row>
    <row r="1158" spans="15:28">
      <c r="O1158" s="84"/>
      <c r="P1158" s="84"/>
      <c r="Q1158" s="84"/>
      <c r="R1158" s="84"/>
      <c r="S1158" s="84"/>
      <c r="T1158" s="84"/>
      <c r="AA1158" s="84"/>
      <c r="AB1158" s="84"/>
    </row>
    <row r="1159" spans="15:28">
      <c r="O1159" s="84"/>
      <c r="P1159" s="84"/>
      <c r="Q1159" s="84"/>
      <c r="R1159" s="84"/>
      <c r="S1159" s="84"/>
      <c r="T1159" s="84"/>
      <c r="AA1159" s="84"/>
      <c r="AB1159" s="84"/>
    </row>
    <row r="1160" spans="15:28">
      <c r="O1160" s="84"/>
      <c r="P1160" s="84"/>
      <c r="Q1160" s="84"/>
      <c r="R1160" s="84"/>
      <c r="S1160" s="84"/>
      <c r="T1160" s="84"/>
      <c r="AA1160" s="84"/>
      <c r="AB1160" s="84"/>
    </row>
    <row r="1161" spans="15:28">
      <c r="O1161" s="84"/>
      <c r="P1161" s="84"/>
      <c r="Q1161" s="84"/>
      <c r="R1161" s="84"/>
      <c r="S1161" s="84"/>
      <c r="T1161" s="84"/>
      <c r="AA1161" s="84"/>
      <c r="AB1161" s="84"/>
    </row>
    <row r="1162" spans="15:28">
      <c r="O1162" s="84"/>
      <c r="P1162" s="84"/>
      <c r="Q1162" s="84"/>
      <c r="R1162" s="84"/>
      <c r="S1162" s="84"/>
      <c r="T1162" s="84"/>
      <c r="AA1162" s="84"/>
      <c r="AB1162" s="84"/>
    </row>
    <row r="1163" spans="15:28">
      <c r="O1163" s="84"/>
      <c r="P1163" s="84"/>
      <c r="Q1163" s="84"/>
      <c r="R1163" s="84"/>
      <c r="S1163" s="84"/>
      <c r="T1163" s="84"/>
      <c r="AA1163" s="84"/>
      <c r="AB1163" s="84"/>
    </row>
    <row r="1164" spans="15:28">
      <c r="O1164" s="84"/>
      <c r="P1164" s="84"/>
      <c r="Q1164" s="84"/>
      <c r="R1164" s="84"/>
      <c r="S1164" s="84"/>
      <c r="T1164" s="84"/>
      <c r="AA1164" s="84"/>
      <c r="AB1164" s="84"/>
    </row>
    <row r="1165" spans="15:28">
      <c r="O1165" s="84"/>
      <c r="P1165" s="84"/>
      <c r="Q1165" s="84"/>
      <c r="R1165" s="84"/>
      <c r="S1165" s="84"/>
      <c r="T1165" s="84"/>
      <c r="AA1165" s="84"/>
      <c r="AB1165" s="84"/>
    </row>
    <row r="1166" spans="15:28">
      <c r="O1166" s="84"/>
      <c r="P1166" s="84"/>
      <c r="Q1166" s="84"/>
      <c r="R1166" s="84"/>
      <c r="S1166" s="84"/>
      <c r="T1166" s="84"/>
      <c r="AA1166" s="84"/>
      <c r="AB1166" s="84"/>
    </row>
    <row r="1167" spans="15:28">
      <c r="O1167" s="84"/>
      <c r="P1167" s="84"/>
      <c r="Q1167" s="84"/>
      <c r="R1167" s="84"/>
      <c r="S1167" s="84"/>
      <c r="T1167" s="84"/>
      <c r="AA1167" s="84"/>
      <c r="AB1167" s="84"/>
    </row>
    <row r="1168" spans="15:28">
      <c r="O1168" s="84"/>
      <c r="P1168" s="84"/>
      <c r="Q1168" s="84"/>
      <c r="R1168" s="84"/>
      <c r="S1168" s="84"/>
      <c r="T1168" s="84"/>
      <c r="AA1168" s="84"/>
      <c r="AB1168" s="84"/>
    </row>
    <row r="1169" spans="15:28">
      <c r="O1169" s="84"/>
      <c r="P1169" s="84"/>
      <c r="Q1169" s="84"/>
      <c r="R1169" s="84"/>
      <c r="S1169" s="84"/>
      <c r="T1169" s="84"/>
      <c r="AA1169" s="84"/>
      <c r="AB1169" s="84"/>
    </row>
    <row r="1170" spans="15:28">
      <c r="O1170" s="84"/>
      <c r="P1170" s="84"/>
      <c r="Q1170" s="84"/>
      <c r="R1170" s="84"/>
      <c r="S1170" s="84"/>
      <c r="T1170" s="84"/>
      <c r="AA1170" s="84"/>
      <c r="AB1170" s="84"/>
    </row>
    <row r="1171" spans="15:28">
      <c r="O1171" s="84"/>
      <c r="P1171" s="84"/>
      <c r="Q1171" s="84"/>
      <c r="R1171" s="84"/>
      <c r="S1171" s="84"/>
      <c r="T1171" s="84"/>
      <c r="AA1171" s="84"/>
      <c r="AB1171" s="84"/>
    </row>
    <row r="1172" spans="15:28">
      <c r="O1172" s="84"/>
      <c r="P1172" s="84"/>
      <c r="Q1172" s="84"/>
      <c r="R1172" s="84"/>
      <c r="S1172" s="84"/>
      <c r="T1172" s="84"/>
      <c r="AA1172" s="84"/>
      <c r="AB1172" s="84"/>
    </row>
    <row r="1173" spans="15:28">
      <c r="O1173" s="84"/>
      <c r="P1173" s="84"/>
      <c r="Q1173" s="84"/>
      <c r="R1173" s="84"/>
      <c r="S1173" s="84"/>
      <c r="T1173" s="84"/>
      <c r="AA1173" s="84"/>
      <c r="AB1173" s="84"/>
    </row>
    <row r="1174" spans="15:28">
      <c r="O1174" s="84"/>
      <c r="P1174" s="84"/>
      <c r="Q1174" s="84"/>
      <c r="R1174" s="84"/>
      <c r="S1174" s="84"/>
      <c r="T1174" s="84"/>
      <c r="AA1174" s="84"/>
      <c r="AB1174" s="84"/>
    </row>
    <row r="1175" spans="15:28">
      <c r="O1175" s="84"/>
      <c r="P1175" s="84"/>
      <c r="Q1175" s="84"/>
      <c r="R1175" s="84"/>
      <c r="S1175" s="84"/>
      <c r="T1175" s="84"/>
      <c r="AA1175" s="84"/>
      <c r="AB1175" s="84"/>
    </row>
    <row r="1176" spans="15:28">
      <c r="O1176" s="84"/>
      <c r="P1176" s="84"/>
      <c r="Q1176" s="84"/>
      <c r="R1176" s="84"/>
      <c r="S1176" s="84"/>
      <c r="T1176" s="84"/>
      <c r="AA1176" s="84"/>
      <c r="AB1176" s="84"/>
    </row>
    <row r="1177" spans="15:28">
      <c r="O1177" s="84"/>
      <c r="P1177" s="84"/>
      <c r="Q1177" s="84"/>
      <c r="R1177" s="84"/>
      <c r="S1177" s="84"/>
      <c r="T1177" s="84"/>
      <c r="AA1177" s="84"/>
      <c r="AB1177" s="84"/>
    </row>
    <row r="1178" spans="15:28">
      <c r="O1178" s="84"/>
      <c r="P1178" s="84"/>
      <c r="Q1178" s="84"/>
      <c r="R1178" s="84"/>
      <c r="S1178" s="84"/>
      <c r="T1178" s="84"/>
      <c r="AA1178" s="84"/>
      <c r="AB1178" s="84"/>
    </row>
    <row r="1179" spans="15:28">
      <c r="O1179" s="84"/>
      <c r="P1179" s="84"/>
      <c r="Q1179" s="84"/>
      <c r="R1179" s="84"/>
      <c r="S1179" s="84"/>
      <c r="T1179" s="84"/>
      <c r="AA1179" s="84"/>
      <c r="AB1179" s="84"/>
    </row>
    <row r="1180" spans="15:28">
      <c r="O1180" s="84"/>
      <c r="P1180" s="84"/>
      <c r="Q1180" s="84"/>
      <c r="R1180" s="84"/>
      <c r="S1180" s="84"/>
      <c r="T1180" s="84"/>
      <c r="AA1180" s="84"/>
      <c r="AB1180" s="84"/>
    </row>
    <row r="1181" spans="15:28">
      <c r="O1181" s="84"/>
      <c r="P1181" s="84"/>
      <c r="Q1181" s="84"/>
      <c r="R1181" s="84"/>
      <c r="S1181" s="84"/>
      <c r="T1181" s="84"/>
      <c r="AA1181" s="84"/>
      <c r="AB1181" s="84"/>
    </row>
    <row r="1182" spans="15:28">
      <c r="O1182" s="84"/>
      <c r="P1182" s="84"/>
      <c r="Q1182" s="84"/>
      <c r="R1182" s="84"/>
      <c r="S1182" s="84"/>
      <c r="T1182" s="84"/>
      <c r="AA1182" s="84"/>
      <c r="AB1182" s="84"/>
    </row>
    <row r="1183" spans="15:28">
      <c r="O1183" s="84"/>
      <c r="P1183" s="84"/>
      <c r="Q1183" s="84"/>
      <c r="R1183" s="84"/>
      <c r="S1183" s="84"/>
      <c r="T1183" s="84"/>
      <c r="AA1183" s="84"/>
      <c r="AB1183" s="84"/>
    </row>
    <row r="1184" spans="15:28">
      <c r="O1184" s="84"/>
      <c r="P1184" s="84"/>
      <c r="Q1184" s="84"/>
      <c r="R1184" s="84"/>
      <c r="S1184" s="84"/>
      <c r="T1184" s="84"/>
      <c r="AA1184" s="84"/>
      <c r="AB1184" s="84"/>
    </row>
    <row r="1185" spans="15:28">
      <c r="O1185" s="84"/>
      <c r="P1185" s="84"/>
      <c r="Q1185" s="84"/>
      <c r="R1185" s="84"/>
      <c r="S1185" s="84"/>
      <c r="T1185" s="84"/>
      <c r="AA1185" s="84"/>
      <c r="AB1185" s="84"/>
    </row>
    <row r="1186" spans="15:28">
      <c r="O1186" s="84"/>
      <c r="P1186" s="84"/>
      <c r="Q1186" s="84"/>
      <c r="R1186" s="84"/>
      <c r="S1186" s="84"/>
      <c r="T1186" s="84"/>
      <c r="AA1186" s="84"/>
      <c r="AB1186" s="84"/>
    </row>
    <row r="1187" spans="15:28">
      <c r="O1187" s="84"/>
      <c r="P1187" s="84"/>
      <c r="Q1187" s="84"/>
      <c r="R1187" s="84"/>
      <c r="S1187" s="84"/>
      <c r="T1187" s="84"/>
      <c r="AA1187" s="84"/>
      <c r="AB1187" s="84"/>
    </row>
    <row r="1188" spans="15:28">
      <c r="O1188" s="84"/>
      <c r="P1188" s="84"/>
      <c r="Q1188" s="84"/>
      <c r="R1188" s="84"/>
      <c r="S1188" s="84"/>
      <c r="T1188" s="84"/>
      <c r="AA1188" s="84"/>
      <c r="AB1188" s="84"/>
    </row>
    <row r="1189" spans="15:28">
      <c r="O1189" s="84"/>
      <c r="P1189" s="84"/>
      <c r="Q1189" s="84"/>
      <c r="R1189" s="84"/>
      <c r="S1189" s="84"/>
      <c r="T1189" s="84"/>
      <c r="AA1189" s="84"/>
      <c r="AB1189" s="84"/>
    </row>
    <row r="1190" spans="15:28">
      <c r="O1190" s="84"/>
      <c r="P1190" s="84"/>
      <c r="Q1190" s="84"/>
      <c r="R1190" s="84"/>
      <c r="S1190" s="84"/>
      <c r="T1190" s="84"/>
      <c r="AA1190" s="84"/>
      <c r="AB1190" s="84"/>
    </row>
    <row r="1191" spans="15:28">
      <c r="O1191" s="84"/>
      <c r="P1191" s="84"/>
      <c r="Q1191" s="84"/>
      <c r="R1191" s="84"/>
      <c r="S1191" s="84"/>
      <c r="T1191" s="84"/>
      <c r="AA1191" s="84"/>
      <c r="AB1191" s="84"/>
    </row>
    <row r="1192" spans="15:28">
      <c r="O1192" s="84"/>
      <c r="P1192" s="84"/>
      <c r="Q1192" s="84"/>
      <c r="R1192" s="84"/>
      <c r="S1192" s="84"/>
      <c r="T1192" s="84"/>
      <c r="AA1192" s="84"/>
      <c r="AB1192" s="84"/>
    </row>
    <row r="1193" spans="15:28">
      <c r="O1193" s="84"/>
      <c r="P1193" s="84"/>
      <c r="Q1193" s="84"/>
      <c r="R1193" s="84"/>
      <c r="S1193" s="84"/>
      <c r="T1193" s="84"/>
      <c r="AA1193" s="84"/>
      <c r="AB1193" s="84"/>
    </row>
    <row r="1194" spans="15:28">
      <c r="O1194" s="84"/>
      <c r="P1194" s="84"/>
      <c r="Q1194" s="84"/>
      <c r="R1194" s="84"/>
      <c r="S1194" s="84"/>
      <c r="T1194" s="84"/>
      <c r="AA1194" s="84"/>
      <c r="AB1194" s="84"/>
    </row>
    <row r="1195" spans="15:28">
      <c r="O1195" s="84"/>
      <c r="P1195" s="84"/>
      <c r="Q1195" s="84"/>
      <c r="R1195" s="84"/>
      <c r="S1195" s="84"/>
      <c r="T1195" s="84"/>
      <c r="AA1195" s="84"/>
      <c r="AB1195" s="84"/>
    </row>
  </sheetData>
  <mergeCells count="9">
    <mergeCell ref="B2:G2"/>
    <mergeCell ref="AT2:AV2"/>
    <mergeCell ref="AW2:AX2"/>
    <mergeCell ref="AY2:AZ2"/>
    <mergeCell ref="U2:X2"/>
    <mergeCell ref="AR2:AS2"/>
    <mergeCell ref="Y2:Z2"/>
    <mergeCell ref="R2:T2"/>
    <mergeCell ref="AA2:AC2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1"/>
  <sheetViews>
    <sheetView workbookViewId="0">
      <selection activeCell="E35" sqref="E35"/>
    </sheetView>
  </sheetViews>
  <sheetFormatPr defaultColWidth="8.7109375" defaultRowHeight="11.25"/>
  <cols>
    <col min="1" max="1" width="16.140625" style="35" bestFit="1" customWidth="1"/>
    <col min="2" max="2" width="13.85546875" style="35" customWidth="1"/>
    <col min="3" max="3" width="8.7109375" style="35" customWidth="1"/>
    <col min="4" max="4" width="9.42578125" style="35" bestFit="1" customWidth="1"/>
    <col min="5" max="8" width="8.7109375" style="35" customWidth="1"/>
    <col min="9" max="9" width="10.28515625" style="35" customWidth="1"/>
    <col min="10" max="10" width="8.7109375" style="35" customWidth="1"/>
    <col min="11" max="11" width="8.5703125" style="35" customWidth="1"/>
    <col min="12" max="12" width="8.7109375" style="35" customWidth="1"/>
    <col min="13" max="13" width="10.42578125" style="35" customWidth="1"/>
    <col min="14" max="14" width="8.7109375" style="35" customWidth="1"/>
    <col min="15" max="15" width="9.140625" style="35" bestFit="1" customWidth="1"/>
    <col min="16" max="16384" width="8.7109375" style="35"/>
  </cols>
  <sheetData>
    <row r="1" spans="1:6" ht="13.5" thickBot="1">
      <c r="A1" s="44" t="s">
        <v>169</v>
      </c>
      <c r="B1" s="45">
        <f ca="1">'Daily Data'!$C$4</f>
        <v>36578</v>
      </c>
    </row>
    <row r="3" spans="1:6" ht="12" thickBot="1"/>
    <row r="4" spans="1:6" ht="12" thickBot="1">
      <c r="A4" s="48" t="s">
        <v>151</v>
      </c>
      <c r="B4" s="36">
        <f ca="1">'Daily Data'!$C$82</f>
        <v>905451</v>
      </c>
      <c r="C4" s="37"/>
      <c r="D4" s="37"/>
      <c r="E4" s="38"/>
      <c r="F4" s="37"/>
    </row>
    <row r="5" spans="1:6" ht="12" thickBot="1">
      <c r="D5" s="47" t="s">
        <v>150</v>
      </c>
      <c r="E5" s="36">
        <f ca="1">'Daily Data'!$C$100</f>
        <v>2492200</v>
      </c>
    </row>
    <row r="6" spans="1:6" ht="12" thickBot="1"/>
    <row r="7" spans="1:6" ht="12" thickBot="1">
      <c r="A7" s="42" t="s">
        <v>140</v>
      </c>
      <c r="B7" s="39" t="e">
        <f>'Daily Data'!#REF!</f>
        <v>#REF!</v>
      </c>
    </row>
    <row r="8" spans="1:6" ht="12" thickBot="1">
      <c r="A8" s="42" t="s">
        <v>154</v>
      </c>
      <c r="B8" s="39" t="e">
        <f>'Daily Data'!#REF!</f>
        <v>#REF!</v>
      </c>
    </row>
    <row r="9" spans="1:6" ht="12" thickBot="1">
      <c r="A9" s="42" t="s">
        <v>139</v>
      </c>
      <c r="B9" s="39" t="e">
        <f>'Daily Data'!#REF!</f>
        <v>#REF!</v>
      </c>
    </row>
    <row r="10" spans="1:6" ht="12" thickBot="1">
      <c r="A10" s="42" t="s">
        <v>183</v>
      </c>
      <c r="B10" s="39" t="e">
        <f>'Daily Data'!#REF!</f>
        <v>#REF!</v>
      </c>
    </row>
    <row r="12" spans="1:6" ht="12" thickBot="1"/>
    <row r="13" spans="1:6" ht="12" thickBot="1">
      <c r="B13" s="46" t="s">
        <v>71</v>
      </c>
      <c r="C13" s="42" t="s">
        <v>152</v>
      </c>
      <c r="D13" s="36" t="e">
        <f>'Daily Data'!#REF!</f>
        <v>#REF!</v>
      </c>
    </row>
    <row r="14" spans="1:6" ht="12" thickBot="1">
      <c r="C14" s="42" t="s">
        <v>153</v>
      </c>
      <c r="D14" s="36" t="e">
        <f>'Daily Data'!#REF!</f>
        <v>#REF!</v>
      </c>
    </row>
    <row r="16" spans="1:6" ht="12" thickBot="1"/>
    <row r="17" spans="1:10" ht="12" thickBot="1">
      <c r="F17" s="35" t="s">
        <v>182</v>
      </c>
      <c r="G17" s="39" t="e">
        <f>'Daily Data'!#REF!</f>
        <v>#REF!</v>
      </c>
    </row>
    <row r="19" spans="1:10" ht="12" thickBot="1">
      <c r="A19" s="35" t="s">
        <v>156</v>
      </c>
    </row>
    <row r="20" spans="1:10" ht="12" thickBot="1">
      <c r="A20" s="36">
        <f ca="1">'Daily Data'!$C$102</f>
        <v>1721100</v>
      </c>
      <c r="H20" s="43" t="s">
        <v>173</v>
      </c>
    </row>
    <row r="21" spans="1:10">
      <c r="B21" s="49" t="s">
        <v>172</v>
      </c>
    </row>
    <row r="22" spans="1:10" ht="12" thickBot="1"/>
    <row r="23" spans="1:10" ht="12" thickBot="1">
      <c r="C23" s="42" t="s">
        <v>145</v>
      </c>
      <c r="D23" s="36">
        <f ca="1">'Daily Data'!$C$21</f>
        <v>1721100</v>
      </c>
    </row>
    <row r="24" spans="1:10" ht="12" thickBot="1">
      <c r="C24" s="42" t="s">
        <v>148</v>
      </c>
      <c r="D24" s="36">
        <f ca="1">'Daily Data'!$C$24</f>
        <v>150000</v>
      </c>
    </row>
    <row r="25" spans="1:10" ht="12" thickBot="1">
      <c r="C25" s="42" t="s">
        <v>146</v>
      </c>
      <c r="D25" s="36">
        <f ca="1">'Daily Data'!$C$22</f>
        <v>471170</v>
      </c>
    </row>
    <row r="26" spans="1:10" ht="12" thickBot="1">
      <c r="C26" s="42"/>
    </row>
    <row r="27" spans="1:10" ht="12" thickBot="1">
      <c r="C27" s="42" t="s">
        <v>149</v>
      </c>
      <c r="D27" s="34">
        <f ca="1">'Daily Data'!$C$26</f>
        <v>2212442</v>
      </c>
    </row>
    <row r="28" spans="1:10" ht="12" thickBot="1"/>
    <row r="29" spans="1:10" ht="12" thickBot="1">
      <c r="H29" s="40" t="s">
        <v>155</v>
      </c>
      <c r="J29" s="36" t="e">
        <f>'Daily Data'!#REF!</f>
        <v>#REF!</v>
      </c>
    </row>
    <row r="33" spans="1:14" ht="12" thickBot="1"/>
    <row r="34" spans="1:14" ht="12" thickBot="1">
      <c r="G34" s="42" t="s">
        <v>159</v>
      </c>
      <c r="H34" s="39">
        <f>'Daily Data'!$C$49</f>
        <v>3393692</v>
      </c>
    </row>
    <row r="36" spans="1:14" ht="12" thickBot="1">
      <c r="M36" s="43" t="s">
        <v>162</v>
      </c>
    </row>
    <row r="37" spans="1:14" ht="12" thickBot="1">
      <c r="H37" s="42" t="s">
        <v>175</v>
      </c>
      <c r="I37" s="36">
        <f>'Daily Data'!$C$48</f>
        <v>0</v>
      </c>
    </row>
    <row r="38" spans="1:14" ht="12" thickBot="1">
      <c r="A38" s="42" t="s">
        <v>147</v>
      </c>
      <c r="B38" s="36">
        <f ca="1">'Daily Data'!$C$23</f>
        <v>15172</v>
      </c>
    </row>
    <row r="39" spans="1:14" ht="12" thickBot="1">
      <c r="F39" s="42" t="s">
        <v>160</v>
      </c>
      <c r="G39" s="36">
        <f>'Daily Data'!$C$47</f>
        <v>2771925</v>
      </c>
    </row>
    <row r="40" spans="1:14" ht="12" thickBot="1">
      <c r="D40" s="35" t="s">
        <v>157</v>
      </c>
      <c r="E40" s="36">
        <f ca="1">'Daily Data'!$C$55</f>
        <v>139094</v>
      </c>
      <c r="I40" s="43" t="s">
        <v>143</v>
      </c>
    </row>
    <row r="42" spans="1:14" ht="12" thickBot="1">
      <c r="M42" s="41" t="s">
        <v>39</v>
      </c>
    </row>
    <row r="43" spans="1:14" ht="12" thickBot="1">
      <c r="J43" s="42" t="s">
        <v>161</v>
      </c>
      <c r="K43" s="36">
        <f>'Daily Data'!$C$46</f>
        <v>621767</v>
      </c>
      <c r="M43" s="35" t="s">
        <v>9</v>
      </c>
      <c r="N43" s="36">
        <f ca="1">'Daily Data'!$C$52</f>
        <v>256266</v>
      </c>
    </row>
    <row r="44" spans="1:14" ht="12" thickBot="1">
      <c r="G44" s="41" t="s">
        <v>163</v>
      </c>
      <c r="M44" s="35" t="s">
        <v>131</v>
      </c>
      <c r="N44" s="36">
        <f ca="1">'Daily Data'!$C$53</f>
        <v>42388</v>
      </c>
    </row>
    <row r="45" spans="1:14" ht="12" thickBot="1">
      <c r="G45" s="35" t="s">
        <v>9</v>
      </c>
      <c r="H45" s="36">
        <f ca="1">'Daily Data'!$C$36</f>
        <v>601907</v>
      </c>
    </row>
    <row r="46" spans="1:14" ht="12" thickBot="1">
      <c r="G46" s="35" t="s">
        <v>131</v>
      </c>
      <c r="H46" s="36">
        <f>'Daily Data'!$C$37</f>
        <v>0</v>
      </c>
    </row>
    <row r="47" spans="1:14" ht="12" thickBot="1">
      <c r="A47" s="41" t="s">
        <v>102</v>
      </c>
      <c r="G47" s="35" t="s">
        <v>59</v>
      </c>
      <c r="H47" s="36">
        <f ca="1">'Daily Data'!$C$38</f>
        <v>601907</v>
      </c>
    </row>
    <row r="48" spans="1:14" ht="12" thickBot="1">
      <c r="E48" s="42" t="s">
        <v>181</v>
      </c>
      <c r="F48" s="36">
        <f ca="1">'Daily Data'!$C$57</f>
        <v>641986</v>
      </c>
    </row>
    <row r="49" spans="1:14" ht="12" thickBot="1">
      <c r="A49" s="42" t="s">
        <v>177</v>
      </c>
      <c r="B49" s="36">
        <f ca="1">'Daily Data'!$C$11</f>
        <v>539462</v>
      </c>
      <c r="I49" s="50"/>
      <c r="J49" s="38"/>
      <c r="L49" s="43" t="s">
        <v>144</v>
      </c>
    </row>
    <row r="50" spans="1:14" ht="12" thickBot="1">
      <c r="A50" s="42" t="s">
        <v>178</v>
      </c>
      <c r="B50" s="36">
        <f ca="1">'Daily Data'!$C$12</f>
        <v>704643</v>
      </c>
      <c r="I50" s="38"/>
      <c r="J50" s="51"/>
    </row>
    <row r="51" spans="1:14" ht="12" thickBot="1">
      <c r="A51" s="42" t="s">
        <v>179</v>
      </c>
      <c r="B51" s="36">
        <f ca="1">'Daily Data'!$C$13</f>
        <v>692977</v>
      </c>
      <c r="I51" s="38"/>
      <c r="J51" s="51"/>
    </row>
    <row r="52" spans="1:14" ht="12" thickBot="1">
      <c r="A52" s="42" t="s">
        <v>104</v>
      </c>
      <c r="B52" s="36">
        <f ca="1">'Daily Data'!$C14</f>
        <v>145000</v>
      </c>
    </row>
    <row r="53" spans="1:14" ht="12" thickBot="1">
      <c r="A53" s="42" t="s">
        <v>105</v>
      </c>
      <c r="B53" s="36">
        <f ca="1">'Daily Data'!$C15</f>
        <v>268865</v>
      </c>
    </row>
    <row r="54" spans="1:14" ht="12" thickBot="1">
      <c r="A54" s="42" t="s">
        <v>112</v>
      </c>
      <c r="B54" s="36">
        <f ca="1">'Daily Data'!$C16</f>
        <v>327000</v>
      </c>
      <c r="D54" s="35" t="s">
        <v>158</v>
      </c>
      <c r="E54" s="36">
        <f ca="1">'Daily Data'!$C$56</f>
        <v>502892</v>
      </c>
    </row>
    <row r="55" spans="1:14" ht="12" thickBot="1">
      <c r="A55" s="42" t="s">
        <v>59</v>
      </c>
      <c r="B55" s="34">
        <f ca="1">'Daily Data'!$C17</f>
        <v>2677947</v>
      </c>
    </row>
    <row r="56" spans="1:14" ht="12" thickBot="1"/>
    <row r="57" spans="1:14" ht="12" thickBot="1">
      <c r="F57" s="42" t="s">
        <v>171</v>
      </c>
      <c r="G57" s="36">
        <f>'Daily Data'!$C$76</f>
        <v>0</v>
      </c>
    </row>
    <row r="58" spans="1:14" ht="12" thickBot="1">
      <c r="M58" s="41" t="s">
        <v>117</v>
      </c>
    </row>
    <row r="59" spans="1:14" ht="12" thickBot="1">
      <c r="D59" s="42" t="s">
        <v>170</v>
      </c>
      <c r="E59" s="36">
        <f>'Daily Data'!$C$75</f>
        <v>6329000</v>
      </c>
      <c r="M59" s="35" t="s">
        <v>131</v>
      </c>
      <c r="N59" s="36">
        <f ca="1">'Daily Data'!$C$41</f>
        <v>261079</v>
      </c>
    </row>
    <row r="60" spans="1:14" ht="12" thickBot="1">
      <c r="H60" s="42" t="s">
        <v>176</v>
      </c>
      <c r="I60" s="36">
        <f ca="1">'Daily Data'!$C$60</f>
        <v>122911</v>
      </c>
      <c r="M60" s="35" t="s">
        <v>9</v>
      </c>
      <c r="N60" s="36">
        <f ca="1">'Daily Data'!$C$42</f>
        <v>516216</v>
      </c>
    </row>
    <row r="61" spans="1:14" ht="12" thickBot="1">
      <c r="M61" s="35" t="s">
        <v>59</v>
      </c>
      <c r="N61" s="34">
        <f ca="1">SUM(N59:N60)</f>
        <v>777295</v>
      </c>
    </row>
  </sheetData>
  <printOptions horizontalCentered="1" verticalCentered="1"/>
  <pageMargins left="0.22" right="0.28999999999999998" top="0.56000000000000005" bottom="0.54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Flow Data</vt:lpstr>
      <vt:lpstr>Flow Historicals</vt:lpstr>
      <vt:lpstr>Send to Web</vt:lpstr>
      <vt:lpstr>Daily Data</vt:lpstr>
      <vt:lpstr>DailyHistoricals</vt:lpstr>
      <vt:lpstr>Map</vt:lpstr>
      <vt:lpstr>_</vt:lpstr>
      <vt:lpstr>_2_Feb_00</vt:lpstr>
      <vt:lpstr>beg</vt:lpstr>
      <vt:lpstr>dailybeg</vt:lpstr>
      <vt:lpstr>dailyend</vt:lpstr>
      <vt:lpstr>end</vt:lpstr>
      <vt:lpstr>'Daily Data'!Print_Area</vt:lpstr>
      <vt:lpstr>'Flow Data'!Print_Area</vt:lpstr>
      <vt:lpstr>'Flow Historicals'!Print_Area</vt:lpstr>
      <vt:lpstr>Map!Print_Area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2000-02-22T13:19:40Z</cp:lastPrinted>
  <dcterms:created xsi:type="dcterms:W3CDTF">1998-01-15T22:03:21Z</dcterms:created>
  <dcterms:modified xsi:type="dcterms:W3CDTF">2023-09-16T21:43:55Z</dcterms:modified>
</cp:coreProperties>
</file>