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C0980F-7491-4276-8D79-BE5B26B6E06B}" xr6:coauthVersionLast="47" xr6:coauthVersionMax="47" xr10:uidLastSave="{00000000-0000-0000-0000-000000000000}"/>
  <bookViews>
    <workbookView xWindow="-120" yWindow="-120" windowWidth="38640" windowHeight="15720" activeTab="1"/>
  </bookViews>
  <sheets>
    <sheet name="Wallingford" sheetId="1" r:id="rId1"/>
    <sheet name="Midcon" sheetId="2" r:id="rId2"/>
    <sheet name="Sheet3" sheetId="3" r:id="rId3"/>
  </sheets>
  <definedNames>
    <definedName name="_xlnm.Print_Area" localSheetId="1">Midcon!$A$8:$L$98</definedName>
    <definedName name="_xlnm.Print_Area" localSheetId="0">Wallingford!$A$8:$L$99</definedName>
    <definedName name="_xlnm.Print_Titles" localSheetId="1">Midcon!$1:$7</definedName>
    <definedName name="_xlnm.Print_Titles" localSheetId="0">Wallingford!$1:$7</definedName>
  </definedNames>
  <calcPr calcId="0" fullCalcOnLoad="1"/>
</workbook>
</file>

<file path=xl/calcChain.xml><?xml version="1.0" encoding="utf-8"?>
<calcChain xmlns="http://schemas.openxmlformats.org/spreadsheetml/2006/main">
  <c r="B3" i="2" l="1"/>
  <c r="D8" i="2"/>
  <c r="F8" i="2"/>
  <c r="H8" i="2"/>
  <c r="J8" i="2"/>
  <c r="L8" i="2"/>
  <c r="F9" i="2"/>
  <c r="D10" i="2"/>
  <c r="H10" i="2"/>
  <c r="J10" i="2"/>
  <c r="L10" i="2"/>
  <c r="D11" i="2"/>
  <c r="H11" i="2"/>
  <c r="J11" i="2"/>
  <c r="L11" i="2"/>
  <c r="D12" i="2"/>
  <c r="H12" i="2"/>
  <c r="J12" i="2"/>
  <c r="L12" i="2"/>
  <c r="D13" i="2"/>
  <c r="G13" i="2"/>
  <c r="H13" i="2"/>
  <c r="J13" i="2"/>
  <c r="L13" i="2"/>
  <c r="F14" i="2"/>
  <c r="J14" i="2"/>
  <c r="D15" i="2"/>
  <c r="H15" i="2"/>
  <c r="J15" i="2"/>
  <c r="L15" i="2"/>
  <c r="D16" i="2"/>
  <c r="F16" i="2"/>
  <c r="G16" i="2"/>
  <c r="H16" i="2"/>
  <c r="J16" i="2"/>
  <c r="L16" i="2"/>
  <c r="D17" i="2"/>
  <c r="F17" i="2"/>
  <c r="G17" i="2"/>
  <c r="H17" i="2"/>
  <c r="J17" i="2"/>
  <c r="L17" i="2"/>
  <c r="D18" i="2"/>
  <c r="F18" i="2"/>
  <c r="G18" i="2"/>
  <c r="H18" i="2"/>
  <c r="J18" i="2"/>
  <c r="L18" i="2"/>
  <c r="D19" i="2"/>
  <c r="F19" i="2"/>
  <c r="G19" i="2"/>
  <c r="H19" i="2"/>
  <c r="J19" i="2"/>
  <c r="L19" i="2"/>
  <c r="D20" i="2"/>
  <c r="F20" i="2"/>
  <c r="G20" i="2"/>
  <c r="H20" i="2"/>
  <c r="J20" i="2"/>
  <c r="L20" i="2"/>
  <c r="D21" i="2"/>
  <c r="F21" i="2"/>
  <c r="G21" i="2"/>
  <c r="H21" i="2"/>
  <c r="J21" i="2"/>
  <c r="L21" i="2"/>
  <c r="D22" i="2"/>
  <c r="F22" i="2"/>
  <c r="G22" i="2"/>
  <c r="H22" i="2"/>
  <c r="J22" i="2"/>
  <c r="L22" i="2"/>
  <c r="D23" i="2"/>
  <c r="F23" i="2"/>
  <c r="G23" i="2"/>
  <c r="H23" i="2"/>
  <c r="J23" i="2"/>
  <c r="L23" i="2"/>
  <c r="D24" i="2"/>
  <c r="F24" i="2"/>
  <c r="G24" i="2"/>
  <c r="H24" i="2"/>
  <c r="J24" i="2"/>
  <c r="L24" i="2"/>
  <c r="D25" i="2"/>
  <c r="F25" i="2"/>
  <c r="G25" i="2"/>
  <c r="H25" i="2"/>
  <c r="J25" i="2"/>
  <c r="L25" i="2"/>
  <c r="D26" i="2"/>
  <c r="F26" i="2"/>
  <c r="G26" i="2"/>
  <c r="H26" i="2"/>
  <c r="J26" i="2"/>
  <c r="L26" i="2"/>
  <c r="D27" i="2"/>
  <c r="F27" i="2"/>
  <c r="G27" i="2"/>
  <c r="H27" i="2"/>
  <c r="J27" i="2"/>
  <c r="L27" i="2"/>
  <c r="D28" i="2"/>
  <c r="H28" i="2"/>
  <c r="J28" i="2"/>
  <c r="L28" i="2"/>
  <c r="D29" i="2"/>
  <c r="F29" i="2"/>
  <c r="H29" i="2"/>
  <c r="J29" i="2"/>
  <c r="L29" i="2"/>
  <c r="D31" i="2"/>
  <c r="H31" i="2"/>
  <c r="J31" i="2"/>
  <c r="L31" i="2"/>
  <c r="D32" i="2"/>
  <c r="H32" i="2"/>
  <c r="J32" i="2"/>
  <c r="L32" i="2"/>
  <c r="B33" i="2"/>
  <c r="D33" i="2"/>
  <c r="G33" i="2"/>
  <c r="H33" i="2"/>
  <c r="J33" i="2"/>
  <c r="L33" i="2"/>
  <c r="D34" i="2"/>
  <c r="G34" i="2"/>
  <c r="H34" i="2"/>
  <c r="J34" i="2"/>
  <c r="L34" i="2"/>
  <c r="D35" i="2"/>
  <c r="G35" i="2"/>
  <c r="H35" i="2"/>
  <c r="J35" i="2"/>
  <c r="L35" i="2"/>
  <c r="D36" i="2"/>
  <c r="F36" i="2"/>
  <c r="G36" i="2"/>
  <c r="H36" i="2"/>
  <c r="J36" i="2"/>
  <c r="D37" i="2"/>
  <c r="F37" i="2"/>
  <c r="G37" i="2"/>
  <c r="H37" i="2"/>
  <c r="L37" i="2"/>
  <c r="D38" i="2"/>
  <c r="F38" i="2"/>
  <c r="G38" i="2"/>
  <c r="H38" i="2"/>
  <c r="J38" i="2"/>
  <c r="L38" i="2"/>
  <c r="D39" i="2"/>
  <c r="F39" i="2"/>
  <c r="G39" i="2"/>
  <c r="H39" i="2"/>
  <c r="J39" i="2"/>
  <c r="L39" i="2"/>
  <c r="D40" i="2"/>
  <c r="G40" i="2"/>
  <c r="H40" i="2"/>
  <c r="J40" i="2"/>
  <c r="L40" i="2"/>
  <c r="D41" i="2"/>
  <c r="G41" i="2"/>
  <c r="H41" i="2"/>
  <c r="J41" i="2"/>
  <c r="L41" i="2"/>
  <c r="D42" i="2"/>
  <c r="H42" i="2"/>
  <c r="J42" i="2"/>
  <c r="L42" i="2"/>
  <c r="D43" i="2"/>
  <c r="F43" i="2"/>
  <c r="H43" i="2"/>
  <c r="J43" i="2"/>
  <c r="L43" i="2"/>
  <c r="D45" i="2"/>
  <c r="F45" i="2"/>
  <c r="H45" i="2"/>
  <c r="J45" i="2"/>
  <c r="L45" i="2"/>
  <c r="D46" i="2"/>
  <c r="F46" i="2"/>
  <c r="G46" i="2"/>
  <c r="H46" i="2"/>
  <c r="J46" i="2"/>
  <c r="L46" i="2"/>
  <c r="D47" i="2"/>
  <c r="F47" i="2"/>
  <c r="G47" i="2"/>
  <c r="H47" i="2"/>
  <c r="J47" i="2"/>
  <c r="L47" i="2"/>
  <c r="D48" i="2"/>
  <c r="F48" i="2"/>
  <c r="G48" i="2"/>
  <c r="H48" i="2"/>
  <c r="J48" i="2"/>
  <c r="L48" i="2"/>
  <c r="D49" i="2"/>
  <c r="F49" i="2"/>
  <c r="G49" i="2"/>
  <c r="H49" i="2"/>
  <c r="J49" i="2"/>
  <c r="L49" i="2"/>
  <c r="D50" i="2"/>
  <c r="F50" i="2"/>
  <c r="G50" i="2"/>
  <c r="H50" i="2"/>
  <c r="J50" i="2"/>
  <c r="L50" i="2"/>
  <c r="D51" i="2"/>
  <c r="F51" i="2"/>
  <c r="H51" i="2"/>
  <c r="J51" i="2"/>
  <c r="L51" i="2"/>
  <c r="D52" i="2"/>
  <c r="F52" i="2"/>
  <c r="G52" i="2"/>
  <c r="H52" i="2"/>
  <c r="J52" i="2"/>
  <c r="L52" i="2"/>
  <c r="D53" i="2"/>
  <c r="F53" i="2"/>
  <c r="G53" i="2"/>
  <c r="H53" i="2"/>
  <c r="J53" i="2"/>
  <c r="L53" i="2"/>
  <c r="D54" i="2"/>
  <c r="F54" i="2"/>
  <c r="G54" i="2"/>
  <c r="H54" i="2"/>
  <c r="J54" i="2"/>
  <c r="L54" i="2"/>
  <c r="D55" i="2"/>
  <c r="F55" i="2"/>
  <c r="G55" i="2"/>
  <c r="H55" i="2"/>
  <c r="J55" i="2"/>
  <c r="L55" i="2"/>
  <c r="D56" i="2"/>
  <c r="F56" i="2"/>
  <c r="G56" i="2"/>
  <c r="H56" i="2"/>
  <c r="J56" i="2"/>
  <c r="L56" i="2"/>
  <c r="D57" i="2"/>
  <c r="F57" i="2"/>
  <c r="G57" i="2"/>
  <c r="H57" i="2"/>
  <c r="J57" i="2"/>
  <c r="L57" i="2"/>
  <c r="D58" i="2"/>
  <c r="F58" i="2"/>
  <c r="G58" i="2"/>
  <c r="H58" i="2"/>
  <c r="J58" i="2"/>
  <c r="L58" i="2"/>
  <c r="D59" i="2"/>
  <c r="F59" i="2"/>
  <c r="H59" i="2"/>
  <c r="J59" i="2"/>
  <c r="L59" i="2"/>
  <c r="D60" i="2"/>
  <c r="F60" i="2"/>
  <c r="H60" i="2"/>
  <c r="J60" i="2"/>
  <c r="L60" i="2"/>
  <c r="D62" i="2"/>
  <c r="F62" i="2"/>
  <c r="H62" i="2"/>
  <c r="J62" i="2"/>
  <c r="L62" i="2"/>
  <c r="B63" i="2"/>
  <c r="D63" i="2"/>
  <c r="F63" i="2"/>
  <c r="G63" i="2"/>
  <c r="H63" i="2"/>
  <c r="J63" i="2"/>
  <c r="L63" i="2"/>
  <c r="D64" i="2"/>
  <c r="F64" i="2"/>
  <c r="G64" i="2"/>
  <c r="H64" i="2"/>
  <c r="J64" i="2"/>
  <c r="L64" i="2"/>
  <c r="D65" i="2"/>
  <c r="F65" i="2"/>
  <c r="G65" i="2"/>
  <c r="H65" i="2"/>
  <c r="J65" i="2"/>
  <c r="L65" i="2"/>
  <c r="D66" i="2"/>
  <c r="F66" i="2"/>
  <c r="G66" i="2"/>
  <c r="H66" i="2"/>
  <c r="J66" i="2"/>
  <c r="L66" i="2"/>
  <c r="D67" i="2"/>
  <c r="F67" i="2"/>
  <c r="G67" i="2"/>
  <c r="H67" i="2"/>
  <c r="J67" i="2"/>
  <c r="L67" i="2"/>
  <c r="F68" i="2"/>
  <c r="D69" i="2"/>
  <c r="F69" i="2"/>
  <c r="H69" i="2"/>
  <c r="J69" i="2"/>
  <c r="L69" i="2"/>
  <c r="D71" i="2"/>
  <c r="H71" i="2"/>
  <c r="J71" i="2"/>
  <c r="L71" i="2"/>
  <c r="D72" i="2"/>
  <c r="H72" i="2"/>
  <c r="J72" i="2"/>
  <c r="L72" i="2"/>
  <c r="B73" i="2"/>
  <c r="D73" i="2"/>
  <c r="H73" i="2"/>
  <c r="J73" i="2"/>
  <c r="L73" i="2"/>
  <c r="D75" i="2"/>
  <c r="F75" i="2"/>
  <c r="H75" i="2"/>
  <c r="J75" i="2"/>
  <c r="L75" i="2"/>
  <c r="D76" i="2"/>
  <c r="F76" i="2"/>
  <c r="H76" i="2"/>
  <c r="J76" i="2"/>
  <c r="L76" i="2"/>
  <c r="D77" i="2"/>
  <c r="F77" i="2"/>
  <c r="G77" i="2"/>
  <c r="H77" i="2"/>
  <c r="D78" i="2"/>
  <c r="F78" i="2"/>
  <c r="H78" i="2"/>
  <c r="J78" i="2"/>
  <c r="L78" i="2"/>
  <c r="D79" i="2"/>
  <c r="F79" i="2"/>
  <c r="H79" i="2"/>
  <c r="J79" i="2"/>
  <c r="L79" i="2"/>
  <c r="D80" i="2"/>
  <c r="F80" i="2"/>
  <c r="H80" i="2"/>
  <c r="J80" i="2"/>
  <c r="L80" i="2"/>
  <c r="D84" i="2"/>
  <c r="D85" i="2"/>
  <c r="D89" i="2"/>
  <c r="D91" i="2"/>
  <c r="D93" i="2"/>
  <c r="H93" i="2"/>
  <c r="J93" i="2"/>
  <c r="L93" i="2"/>
  <c r="D94" i="2"/>
  <c r="D95" i="2"/>
  <c r="D97" i="2"/>
  <c r="D98" i="2"/>
  <c r="B3" i="1"/>
  <c r="D8" i="1"/>
  <c r="F8" i="1"/>
  <c r="H8" i="1"/>
  <c r="J8" i="1"/>
  <c r="L8" i="1"/>
  <c r="F9" i="1"/>
  <c r="D10" i="1"/>
  <c r="G10" i="1"/>
  <c r="H10" i="1"/>
  <c r="J10" i="1"/>
  <c r="L10" i="1"/>
  <c r="D11" i="1"/>
  <c r="G11" i="1"/>
  <c r="H11" i="1"/>
  <c r="J11" i="1"/>
  <c r="L11" i="1"/>
  <c r="D12" i="1"/>
  <c r="G12" i="1"/>
  <c r="H12" i="1"/>
  <c r="J12" i="1"/>
  <c r="L12" i="1"/>
  <c r="D13" i="1"/>
  <c r="G13" i="1"/>
  <c r="H13" i="1"/>
  <c r="J13" i="1"/>
  <c r="L13" i="1"/>
  <c r="F14" i="1"/>
  <c r="J14" i="1"/>
  <c r="D15" i="1"/>
  <c r="H15" i="1"/>
  <c r="J15" i="1"/>
  <c r="L15" i="1"/>
  <c r="D16" i="1"/>
  <c r="F16" i="1"/>
  <c r="G16" i="1"/>
  <c r="H16" i="1"/>
  <c r="J16" i="1"/>
  <c r="L16" i="1"/>
  <c r="D17" i="1"/>
  <c r="F17" i="1"/>
  <c r="G17" i="1"/>
  <c r="H17" i="1"/>
  <c r="J17" i="1"/>
  <c r="L17" i="1"/>
  <c r="D18" i="1"/>
  <c r="F18" i="1"/>
  <c r="G18" i="1"/>
  <c r="H18" i="1"/>
  <c r="J18" i="1"/>
  <c r="L18" i="1"/>
  <c r="D19" i="1"/>
  <c r="F19" i="1"/>
  <c r="G19" i="1"/>
  <c r="H19" i="1"/>
  <c r="J19" i="1"/>
  <c r="L19" i="1"/>
  <c r="D20" i="1"/>
  <c r="F20" i="1"/>
  <c r="G20" i="1"/>
  <c r="H20" i="1"/>
  <c r="J20" i="1"/>
  <c r="L20" i="1"/>
  <c r="D21" i="1"/>
  <c r="F21" i="1"/>
  <c r="G21" i="1"/>
  <c r="H21" i="1"/>
  <c r="J21" i="1"/>
  <c r="L21" i="1"/>
  <c r="D22" i="1"/>
  <c r="F22" i="1"/>
  <c r="G22" i="1"/>
  <c r="H22" i="1"/>
  <c r="J22" i="1"/>
  <c r="L22" i="1"/>
  <c r="D23" i="1"/>
  <c r="F23" i="1"/>
  <c r="G23" i="1"/>
  <c r="H23" i="1"/>
  <c r="J23" i="1"/>
  <c r="L23" i="1"/>
  <c r="D24" i="1"/>
  <c r="F24" i="1"/>
  <c r="G24" i="1"/>
  <c r="H24" i="1"/>
  <c r="J24" i="1"/>
  <c r="L24" i="1"/>
  <c r="D25" i="1"/>
  <c r="F25" i="1"/>
  <c r="G25" i="1"/>
  <c r="H25" i="1"/>
  <c r="J25" i="1"/>
  <c r="L25" i="1"/>
  <c r="D26" i="1"/>
  <c r="F26" i="1"/>
  <c r="G26" i="1"/>
  <c r="H26" i="1"/>
  <c r="J26" i="1"/>
  <c r="L26" i="1"/>
  <c r="D27" i="1"/>
  <c r="F27" i="1"/>
  <c r="G27" i="1"/>
  <c r="H27" i="1"/>
  <c r="J27" i="1"/>
  <c r="L27" i="1"/>
  <c r="D29" i="1"/>
  <c r="F29" i="1"/>
  <c r="H29" i="1"/>
  <c r="J29" i="1"/>
  <c r="L29" i="1"/>
  <c r="D30" i="1"/>
  <c r="H30" i="1"/>
  <c r="J30" i="1"/>
  <c r="L30" i="1"/>
  <c r="D31" i="1"/>
  <c r="H31" i="1"/>
  <c r="J31" i="1"/>
  <c r="L31" i="1"/>
  <c r="D32" i="1"/>
  <c r="H32" i="1"/>
  <c r="J32" i="1"/>
  <c r="L32" i="1"/>
  <c r="D33" i="1"/>
  <c r="F33" i="1"/>
  <c r="G33" i="1"/>
  <c r="H33" i="1"/>
  <c r="J33" i="1"/>
  <c r="L33" i="1"/>
  <c r="D34" i="1"/>
  <c r="F34" i="1"/>
  <c r="G34" i="1"/>
  <c r="H34" i="1"/>
  <c r="J34" i="1"/>
  <c r="L34" i="1"/>
  <c r="D35" i="1"/>
  <c r="F35" i="1"/>
  <c r="G35" i="1"/>
  <c r="H35" i="1"/>
  <c r="J35" i="1"/>
  <c r="L35" i="1"/>
  <c r="D36" i="1"/>
  <c r="F36" i="1"/>
  <c r="G36" i="1"/>
  <c r="H36" i="1"/>
  <c r="J36" i="1"/>
  <c r="D37" i="1"/>
  <c r="F37" i="1"/>
  <c r="G37" i="1"/>
  <c r="H37" i="1"/>
  <c r="J37" i="1"/>
  <c r="L37" i="1"/>
  <c r="D38" i="1"/>
  <c r="F38" i="1"/>
  <c r="G38" i="1"/>
  <c r="H38" i="1"/>
  <c r="J38" i="1"/>
  <c r="L38" i="1"/>
  <c r="D39" i="1"/>
  <c r="F39" i="1"/>
  <c r="G39" i="1"/>
  <c r="H39" i="1"/>
  <c r="J39" i="1"/>
  <c r="L39" i="1"/>
  <c r="D40" i="1"/>
  <c r="G40" i="1"/>
  <c r="H40" i="1"/>
  <c r="J40" i="1"/>
  <c r="L40" i="1"/>
  <c r="D41" i="1"/>
  <c r="G41" i="1"/>
  <c r="H41" i="1"/>
  <c r="J41" i="1"/>
  <c r="L41" i="1"/>
  <c r="D42" i="1"/>
  <c r="H42" i="1"/>
  <c r="J42" i="1"/>
  <c r="L42" i="1"/>
  <c r="D43" i="1"/>
  <c r="F43" i="1"/>
  <c r="H43" i="1"/>
  <c r="J43" i="1"/>
  <c r="L43" i="1"/>
  <c r="D45" i="1"/>
  <c r="F45" i="1"/>
  <c r="H45" i="1"/>
  <c r="J45" i="1"/>
  <c r="L45" i="1"/>
  <c r="D46" i="1"/>
  <c r="F46" i="1"/>
  <c r="G46" i="1"/>
  <c r="H46" i="1"/>
  <c r="J46" i="1"/>
  <c r="L46" i="1"/>
  <c r="D47" i="1"/>
  <c r="F47" i="1"/>
  <c r="G47" i="1"/>
  <c r="H47" i="1"/>
  <c r="J47" i="1"/>
  <c r="L47" i="1"/>
  <c r="D48" i="1"/>
  <c r="F48" i="1"/>
  <c r="G48" i="1"/>
  <c r="H48" i="1"/>
  <c r="J48" i="1"/>
  <c r="L48" i="1"/>
  <c r="D49" i="1"/>
  <c r="F49" i="1"/>
  <c r="G49" i="1"/>
  <c r="H49" i="1"/>
  <c r="J49" i="1"/>
  <c r="L49" i="1"/>
  <c r="D50" i="1"/>
  <c r="F50" i="1"/>
  <c r="G50" i="1"/>
  <c r="H50" i="1"/>
  <c r="J50" i="1"/>
  <c r="L50" i="1"/>
  <c r="D51" i="1"/>
  <c r="F51" i="1"/>
  <c r="G51" i="1"/>
  <c r="H51" i="1"/>
  <c r="J51" i="1"/>
  <c r="L51" i="1"/>
  <c r="D52" i="1"/>
  <c r="F52" i="1"/>
  <c r="H52" i="1"/>
  <c r="J52" i="1"/>
  <c r="L52" i="1"/>
  <c r="D53" i="1"/>
  <c r="F53" i="1"/>
  <c r="G53" i="1"/>
  <c r="H53" i="1"/>
  <c r="J53" i="1"/>
  <c r="L53" i="1"/>
  <c r="D54" i="1"/>
  <c r="F54" i="1"/>
  <c r="G54" i="1"/>
  <c r="H54" i="1"/>
  <c r="J54" i="1"/>
  <c r="L54" i="1"/>
  <c r="D55" i="1"/>
  <c r="F55" i="1"/>
  <c r="G55" i="1"/>
  <c r="H55" i="1"/>
  <c r="J55" i="1"/>
  <c r="L55" i="1"/>
  <c r="D56" i="1"/>
  <c r="F56" i="1"/>
  <c r="G56" i="1"/>
  <c r="H56" i="1"/>
  <c r="J56" i="1"/>
  <c r="L56" i="1"/>
  <c r="D57" i="1"/>
  <c r="F57" i="1"/>
  <c r="G57" i="1"/>
  <c r="H57" i="1"/>
  <c r="J57" i="1"/>
  <c r="L57" i="1"/>
  <c r="D58" i="1"/>
  <c r="F58" i="1"/>
  <c r="G58" i="1"/>
  <c r="H58" i="1"/>
  <c r="J58" i="1"/>
  <c r="L58" i="1"/>
  <c r="D59" i="1"/>
  <c r="F59" i="1"/>
  <c r="G59" i="1"/>
  <c r="H59" i="1"/>
  <c r="J59" i="1"/>
  <c r="L59" i="1"/>
  <c r="D60" i="1"/>
  <c r="F60" i="1"/>
  <c r="H60" i="1"/>
  <c r="J60" i="1"/>
  <c r="L60" i="1"/>
  <c r="D61" i="1"/>
  <c r="F61" i="1"/>
  <c r="H61" i="1"/>
  <c r="J61" i="1"/>
  <c r="L61" i="1"/>
  <c r="D63" i="1"/>
  <c r="F63" i="1"/>
  <c r="H63" i="1"/>
  <c r="J63" i="1"/>
  <c r="L63" i="1"/>
  <c r="D64" i="1"/>
  <c r="F64" i="1"/>
  <c r="G64" i="1"/>
  <c r="H64" i="1"/>
  <c r="J64" i="1"/>
  <c r="L64" i="1"/>
  <c r="D65" i="1"/>
  <c r="F65" i="1"/>
  <c r="G65" i="1"/>
  <c r="H65" i="1"/>
  <c r="J65" i="1"/>
  <c r="L65" i="1"/>
  <c r="D66" i="1"/>
  <c r="F66" i="1"/>
  <c r="G66" i="1"/>
  <c r="H66" i="1"/>
  <c r="J66" i="1"/>
  <c r="L66" i="1"/>
  <c r="D67" i="1"/>
  <c r="F67" i="1"/>
  <c r="G67" i="1"/>
  <c r="H67" i="1"/>
  <c r="J67" i="1"/>
  <c r="L67" i="1"/>
  <c r="D68" i="1"/>
  <c r="F68" i="1"/>
  <c r="G68" i="1"/>
  <c r="H68" i="1"/>
  <c r="J68" i="1"/>
  <c r="L68" i="1"/>
  <c r="F69" i="1"/>
  <c r="D70" i="1"/>
  <c r="F70" i="1"/>
  <c r="H70" i="1"/>
  <c r="J70" i="1"/>
  <c r="L70" i="1"/>
  <c r="D72" i="1"/>
  <c r="F72" i="1"/>
  <c r="H72" i="1"/>
  <c r="J72" i="1"/>
  <c r="L72" i="1"/>
  <c r="D73" i="1"/>
  <c r="H73" i="1"/>
  <c r="J73" i="1"/>
  <c r="L73" i="1"/>
  <c r="B74" i="1"/>
  <c r="D74" i="1"/>
  <c r="H74" i="1"/>
  <c r="J74" i="1"/>
  <c r="L74" i="1"/>
  <c r="D76" i="1"/>
  <c r="F76" i="1"/>
  <c r="H76" i="1"/>
  <c r="J76" i="1"/>
  <c r="L76" i="1"/>
  <c r="D78" i="1"/>
  <c r="F78" i="1"/>
  <c r="G78" i="1"/>
  <c r="H78" i="1"/>
  <c r="D79" i="1"/>
  <c r="F79" i="1"/>
  <c r="H79" i="1"/>
  <c r="J79" i="1"/>
  <c r="L79" i="1"/>
  <c r="D80" i="1"/>
  <c r="F80" i="1"/>
  <c r="H80" i="1"/>
  <c r="J80" i="1"/>
  <c r="L80" i="1"/>
  <c r="D81" i="1"/>
  <c r="F81" i="1"/>
  <c r="H81" i="1"/>
  <c r="J81" i="1"/>
  <c r="L81" i="1"/>
  <c r="D85" i="1"/>
  <c r="D86" i="1"/>
  <c r="D90" i="1"/>
  <c r="D92" i="1"/>
  <c r="D94" i="1"/>
  <c r="H94" i="1"/>
  <c r="J94" i="1"/>
  <c r="L94" i="1"/>
  <c r="D95" i="1"/>
  <c r="D96" i="1"/>
  <c r="D98" i="1"/>
  <c r="D99" i="1"/>
</calcChain>
</file>

<file path=xl/sharedStrings.xml><?xml version="1.0" encoding="utf-8"?>
<sst xmlns="http://schemas.openxmlformats.org/spreadsheetml/2006/main" count="288" uniqueCount="110">
  <si>
    <t>DESCRIPTION</t>
  </si>
  <si>
    <t>QUANTITY</t>
  </si>
  <si>
    <t>UOM</t>
  </si>
  <si>
    <t>EA</t>
  </si>
  <si>
    <t>TOTAL COST</t>
  </si>
  <si>
    <t>MATERIAL COST</t>
  </si>
  <si>
    <t>UNIT</t>
  </si>
  <si>
    <t>TOTAL</t>
  </si>
  <si>
    <t>SF</t>
  </si>
  <si>
    <t>Main Step-up Transformer</t>
  </si>
  <si>
    <t>A-Frame Twr w/115kV</t>
  </si>
  <si>
    <t>Wire &amp; Cable</t>
  </si>
  <si>
    <t xml:space="preserve">    THHN 125A (To Switchgear Bldg)</t>
  </si>
  <si>
    <t>LF</t>
  </si>
  <si>
    <t>Grounding Grid</t>
  </si>
  <si>
    <t>BUILDINGS</t>
  </si>
  <si>
    <t>UTILITIES</t>
  </si>
  <si>
    <t>Fuel Gas Pipeline Tie-in (6")</t>
  </si>
  <si>
    <t>Municiple Waste Water Connection (4")</t>
  </si>
  <si>
    <t>CIVIL/STRUCTURAL</t>
  </si>
  <si>
    <t>Plant Road</t>
  </si>
  <si>
    <t>SY</t>
  </si>
  <si>
    <t>Concrete</t>
  </si>
  <si>
    <t xml:space="preserve">    Misc. Electrical Fdns</t>
  </si>
  <si>
    <t>CY</t>
  </si>
  <si>
    <t>Project:  Wallingford Fuel Cells Power Project (10 Cells)</t>
  </si>
  <si>
    <t xml:space="preserve">    Main Step-up Transformer Foundation</t>
  </si>
  <si>
    <t xml:space="preserve">    A-Frame Twr Foundation</t>
  </si>
  <si>
    <t>Low Voltage MCC; 480V, 1200A, 3 Phase</t>
  </si>
  <si>
    <t>Medium Voltage Switchgear w/ 1200A Breakers</t>
  </si>
  <si>
    <t>Protective Relay Panel; HV Circuit Breaker &amp; Disconnects</t>
  </si>
  <si>
    <t>Distribution Transformer; 1000 kVA, 13.8kV-480V, 3 Phase, 60 Hz</t>
  </si>
  <si>
    <t>Fuel Cell Generator Step-up Transformer; 3750 kVA, 480V-13.8kV, 3 Phase, 60 Hz</t>
  </si>
  <si>
    <t>Uninterruptible Power System</t>
  </si>
  <si>
    <t>Bus Duct</t>
  </si>
  <si>
    <t>Control Room/Shop/Admin Facility; 20'x30'; Lighting &amp; HVAC</t>
  </si>
  <si>
    <t>Exterior Lighting</t>
  </si>
  <si>
    <t>Fence</t>
  </si>
  <si>
    <t>Ductbank, Sand Fill</t>
  </si>
  <si>
    <t>LABOR COST</t>
  </si>
  <si>
    <t>UNIT MH</t>
  </si>
  <si>
    <t>WAGE RATE</t>
  </si>
  <si>
    <t>S/C &amp; OTHER COST</t>
  </si>
  <si>
    <t>Sitework, Scarfiy &amp; Recompact</t>
  </si>
  <si>
    <t>Electrical Equipment</t>
  </si>
  <si>
    <t>LS</t>
  </si>
  <si>
    <t>Piling; 12" Precast, Prestressed, 50' long</t>
  </si>
  <si>
    <t>Gas Metering Stations</t>
  </si>
  <si>
    <t>City Water Connections (3")</t>
  </si>
  <si>
    <t>Project:  Midcon Fuel Cells Power Project (12 Cells)</t>
  </si>
  <si>
    <t>Indirect Costs</t>
  </si>
  <si>
    <t>Project Management</t>
  </si>
  <si>
    <t>Startup &amp; Commissioning</t>
  </si>
  <si>
    <t>Subtotal Direct Costs</t>
  </si>
  <si>
    <t>Subtotal Indirect Costs</t>
  </si>
  <si>
    <t>Subtotal Project Costs</t>
  </si>
  <si>
    <t>Total Project Costs</t>
  </si>
  <si>
    <t>MH</t>
  </si>
  <si>
    <t>Construction Indirects</t>
  </si>
  <si>
    <t>Plant Capacity</t>
  </si>
  <si>
    <t>MW</t>
  </si>
  <si>
    <t>/KW</t>
  </si>
  <si>
    <t>Utility Distribution (&lt;2")</t>
  </si>
  <si>
    <t>115 KV Switch yard (Brkrs, Disconnects,PT,CTS etc.)</t>
  </si>
  <si>
    <t>Electircal Bulks</t>
  </si>
  <si>
    <t xml:space="preserve">    MV Cable / 2000 Amp</t>
  </si>
  <si>
    <t xml:space="preserve">    HV Cable</t>
  </si>
  <si>
    <t>Switchgear Building; 20'x60'; Lighting &amp; HVAC</t>
  </si>
  <si>
    <t>Switchgear Building; 20'x80'; Lighting &amp; HVAC</t>
  </si>
  <si>
    <t>Fuel Cells - $68,772K</t>
  </si>
  <si>
    <t>Fuel Cell Installation -$275K</t>
  </si>
  <si>
    <t>Fuel Cell Interconnects - $2,438K</t>
  </si>
  <si>
    <t>Grid Interconnect</t>
  </si>
  <si>
    <t>Fuel Cell Interconnects - $2,925K</t>
  </si>
  <si>
    <t>Fuel Cell Installation - $330K</t>
  </si>
  <si>
    <t>Fuel Cells - $70,728K</t>
  </si>
  <si>
    <t>FCE Scope</t>
  </si>
  <si>
    <t>Dual Revenue Metering System</t>
  </si>
  <si>
    <t xml:space="preserve">    Instrument Cable</t>
  </si>
  <si>
    <t>Electric Heat Tracing</t>
  </si>
  <si>
    <t>Excavation/Backfill Foundations</t>
  </si>
  <si>
    <t>Escalation</t>
  </si>
  <si>
    <t>of Direct</t>
  </si>
  <si>
    <t>Wage Rate: (Union Labor - Loaded)</t>
  </si>
  <si>
    <t>Subtotal Electrical Equipment</t>
  </si>
  <si>
    <t>Subtotal Electrical Bulks</t>
  </si>
  <si>
    <t>Subtotal Civil/Structural</t>
  </si>
  <si>
    <t>Subtotal Utilities</t>
  </si>
  <si>
    <t>Subtotal Buildings</t>
  </si>
  <si>
    <t>Labor Productivity Adjustment(New England Union vs Gulf Coast)</t>
  </si>
  <si>
    <t>REV No.1</t>
  </si>
  <si>
    <t>125V DC Station Service Battery including Batttery Charger &amp; Switch Board</t>
  </si>
  <si>
    <t>Warranty Allowance</t>
  </si>
  <si>
    <t>1   LS</t>
  </si>
  <si>
    <t>Date: October 26, 2000</t>
  </si>
  <si>
    <t>REV.No.1</t>
  </si>
  <si>
    <t>Cathodic Protection Allowance</t>
  </si>
  <si>
    <t>Contingency  (Recommended  15 %)</t>
  </si>
  <si>
    <t>Profit ( Recommended  8 %)</t>
  </si>
  <si>
    <t>Fuel Cell Equipment Foundations; includes  excavation &amp; backfill - $1,700K</t>
  </si>
  <si>
    <t xml:space="preserve">    Slab @ Grade</t>
  </si>
  <si>
    <t>Fuel Cell Equipment Foundations; includes  excavation &amp; backfill - $2040K</t>
  </si>
  <si>
    <t xml:space="preserve">    Ductbank, Sand Fill</t>
  </si>
  <si>
    <t xml:space="preserve">    Electrical Trench                  6  Feet Wide</t>
  </si>
  <si>
    <t>Grounding Grid     ( $10,000 per Cell  for 12 Cells)</t>
  </si>
  <si>
    <r>
      <t xml:space="preserve">Engineering </t>
    </r>
    <r>
      <rPr>
        <sz val="10"/>
        <rFont val="Arial"/>
        <family val="2"/>
      </rPr>
      <t>(Provided by Engineering))</t>
    </r>
  </si>
  <si>
    <t xml:space="preserve">    Fuel Cell  Step-up Transformer Foundations (12 Each)</t>
  </si>
  <si>
    <t xml:space="preserve">    Fuel Cell  Step-up Transformer Foundations (10 Each)</t>
  </si>
  <si>
    <t>Pipe Trenching  (for Gas  &amp; Utility  U / G  Piping)</t>
  </si>
  <si>
    <r>
      <t xml:space="preserve">Engineering </t>
    </r>
    <r>
      <rPr>
        <sz val="10"/>
        <rFont val="Arial"/>
        <family val="2"/>
      </rPr>
      <t xml:space="preserve">(Provided by Engineering &amp; Adjusted to include Piling Design)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</si>
</sst>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70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38" fontId="0" fillId="0" borderId="0" xfId="0" applyNumberFormat="1"/>
    <xf numFmtId="38" fontId="0" fillId="0" borderId="0" xfId="0" applyNumberFormat="1" applyBorder="1"/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center"/>
    </xf>
    <xf numFmtId="165" fontId="0" fillId="0" borderId="2" xfId="2" applyNumberFormat="1" applyFont="1" applyBorder="1"/>
    <xf numFmtId="165" fontId="0" fillId="0" borderId="3" xfId="2" applyNumberFormat="1" applyFont="1" applyBorder="1"/>
    <xf numFmtId="165" fontId="3" fillId="0" borderId="3" xfId="2" applyNumberFormat="1" applyFont="1" applyBorder="1"/>
    <xf numFmtId="165" fontId="0" fillId="0" borderId="1" xfId="2" applyNumberFormat="1" applyFont="1" applyBorder="1"/>
    <xf numFmtId="165" fontId="0" fillId="0" borderId="4" xfId="2" applyNumberFormat="1" applyFont="1" applyBorder="1"/>
    <xf numFmtId="165" fontId="0" fillId="0" borderId="0" xfId="2" applyNumberFormat="1" applyFont="1" applyBorder="1"/>
    <xf numFmtId="165" fontId="0" fillId="0" borderId="5" xfId="2" applyNumberFormat="1" applyFont="1" applyBorder="1"/>
    <xf numFmtId="165" fontId="3" fillId="0" borderId="0" xfId="2" applyNumberFormat="1" applyFont="1" applyBorder="1"/>
    <xf numFmtId="165" fontId="3" fillId="0" borderId="5" xfId="2" applyNumberFormat="1" applyFont="1" applyBorder="1"/>
    <xf numFmtId="165" fontId="0" fillId="0" borderId="0" xfId="2" applyNumberFormat="1" applyFont="1"/>
    <xf numFmtId="165" fontId="3" fillId="0" borderId="0" xfId="2" applyNumberFormat="1" applyFont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3" fillId="0" borderId="7" xfId="2" applyNumberFormat="1" applyFont="1" applyBorder="1"/>
    <xf numFmtId="0" fontId="2" fillId="0" borderId="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Alignment="1">
      <alignment wrapText="1"/>
    </xf>
    <xf numFmtId="10" fontId="0" fillId="0" borderId="0" xfId="3" applyNumberFormat="1" applyFont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wrapText="1"/>
    </xf>
    <xf numFmtId="10" fontId="0" fillId="0" borderId="10" xfId="3" applyNumberFormat="1" applyFont="1" applyBorder="1"/>
    <xf numFmtId="0" fontId="0" fillId="0" borderId="10" xfId="0" applyBorder="1" applyAlignment="1">
      <alignment horizontal="center"/>
    </xf>
    <xf numFmtId="165" fontId="0" fillId="0" borderId="12" xfId="2" applyNumberFormat="1" applyFont="1" applyBorder="1"/>
    <xf numFmtId="38" fontId="0" fillId="0" borderId="10" xfId="0" applyNumberFormat="1" applyBorder="1"/>
    <xf numFmtId="165" fontId="0" fillId="0" borderId="11" xfId="2" applyNumberFormat="1" applyFont="1" applyBorder="1"/>
    <xf numFmtId="0" fontId="2" fillId="0" borderId="13" xfId="0" applyFont="1" applyBorder="1" applyAlignment="1">
      <alignment wrapText="1"/>
    </xf>
    <xf numFmtId="10" fontId="2" fillId="0" borderId="13" xfId="3" applyNumberFormat="1" applyFont="1" applyBorder="1"/>
    <xf numFmtId="0" fontId="2" fillId="0" borderId="13" xfId="0" applyFont="1" applyBorder="1" applyAlignment="1">
      <alignment horizontal="center"/>
    </xf>
    <xf numFmtId="165" fontId="2" fillId="0" borderId="8" xfId="2" applyNumberFormat="1" applyFont="1" applyBorder="1"/>
    <xf numFmtId="38" fontId="2" fillId="0" borderId="13" xfId="0" applyNumberFormat="1" applyFont="1" applyBorder="1"/>
    <xf numFmtId="165" fontId="2" fillId="0" borderId="14" xfId="2" applyNumberFormat="1" applyFont="1" applyBorder="1"/>
    <xf numFmtId="0" fontId="2" fillId="0" borderId="13" xfId="0" applyFont="1" applyBorder="1"/>
    <xf numFmtId="0" fontId="2" fillId="0" borderId="0" xfId="0" applyFont="1"/>
    <xf numFmtId="165" fontId="2" fillId="0" borderId="13" xfId="2" applyNumberFormat="1" applyFont="1" applyBorder="1"/>
    <xf numFmtId="165" fontId="2" fillId="0" borderId="15" xfId="2" applyNumberFormat="1" applyFont="1" applyBorder="1"/>
    <xf numFmtId="0" fontId="0" fillId="0" borderId="0" xfId="0" applyAlignment="1">
      <alignment horizontal="right"/>
    </xf>
    <xf numFmtId="43" fontId="0" fillId="0" borderId="6" xfId="1" applyNumberFormat="1" applyFont="1" applyBorder="1"/>
    <xf numFmtId="43" fontId="0" fillId="0" borderId="7" xfId="1" applyNumberFormat="1" applyFont="1" applyBorder="1"/>
    <xf numFmtId="43" fontId="3" fillId="0" borderId="7" xfId="1" applyNumberFormat="1" applyFont="1" applyBorder="1"/>
    <xf numFmtId="43" fontId="2" fillId="0" borderId="15" xfId="1" applyNumberFormat="1" applyFont="1" applyBorder="1"/>
    <xf numFmtId="43" fontId="2" fillId="0" borderId="13" xfId="0" applyNumberFormat="1" applyFont="1" applyBorder="1"/>
    <xf numFmtId="43" fontId="0" fillId="0" borderId="0" xfId="0" applyNumberFormat="1" applyBorder="1"/>
    <xf numFmtId="43" fontId="0" fillId="0" borderId="10" xfId="0" quotePrefix="1" applyNumberFormat="1" applyBorder="1"/>
    <xf numFmtId="3" fontId="0" fillId="0" borderId="1" xfId="1" applyNumberFormat="1" applyFont="1" applyBorder="1"/>
    <xf numFmtId="3" fontId="0" fillId="0" borderId="0" xfId="1" applyNumberFormat="1" applyFont="1" applyBorder="1"/>
    <xf numFmtId="3" fontId="3" fillId="0" borderId="0" xfId="1" applyNumberFormat="1" applyFont="1" applyBorder="1"/>
    <xf numFmtId="3" fontId="2" fillId="0" borderId="13" xfId="1" applyNumberFormat="1" applyFont="1" applyBorder="1"/>
    <xf numFmtId="3" fontId="2" fillId="0" borderId="13" xfId="0" applyNumberFormat="1" applyFont="1" applyBorder="1"/>
    <xf numFmtId="3" fontId="0" fillId="0" borderId="0" xfId="0" applyNumberFormat="1" applyBorder="1"/>
    <xf numFmtId="3" fontId="2" fillId="0" borderId="13" xfId="0" quotePrefix="1" applyNumberFormat="1" applyFont="1" applyBorder="1"/>
    <xf numFmtId="3" fontId="0" fillId="0" borderId="10" xfId="0" applyNumberFormat="1" applyBorder="1"/>
    <xf numFmtId="170" fontId="0" fillId="0" borderId="1" xfId="1" applyNumberFormat="1" applyFont="1" applyBorder="1"/>
    <xf numFmtId="170" fontId="0" fillId="0" borderId="0" xfId="1" applyNumberFormat="1" applyFont="1" applyBorder="1"/>
    <xf numFmtId="170" fontId="3" fillId="0" borderId="0" xfId="1" applyNumberFormat="1" applyFont="1" applyBorder="1"/>
    <xf numFmtId="170" fontId="2" fillId="0" borderId="13" xfId="0" applyNumberFormat="1" applyFont="1" applyBorder="1"/>
    <xf numFmtId="170" fontId="0" fillId="0" borderId="0" xfId="0" applyNumberFormat="1" applyBorder="1"/>
    <xf numFmtId="170" fontId="2" fillId="0" borderId="13" xfId="0" quotePrefix="1" applyNumberFormat="1" applyFont="1" applyBorder="1"/>
    <xf numFmtId="170" fontId="0" fillId="0" borderId="10" xfId="0" applyNumberFormat="1" applyBorder="1"/>
    <xf numFmtId="38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165" fontId="2" fillId="0" borderId="3" xfId="2" applyNumberFormat="1" applyFont="1" applyBorder="1"/>
    <xf numFmtId="43" fontId="2" fillId="0" borderId="7" xfId="1" applyNumberFormat="1" applyFont="1" applyBorder="1"/>
    <xf numFmtId="3" fontId="2" fillId="0" borderId="0" xfId="1" applyNumberFormat="1" applyFont="1" applyBorder="1"/>
    <xf numFmtId="165" fontId="2" fillId="0" borderId="0" xfId="2" applyNumberFormat="1" applyFont="1" applyBorder="1"/>
    <xf numFmtId="165" fontId="2" fillId="0" borderId="5" xfId="2" applyNumberFormat="1" applyFont="1" applyBorder="1"/>
    <xf numFmtId="165" fontId="2" fillId="0" borderId="7" xfId="2" applyNumberFormat="1" applyFont="1" applyBorder="1"/>
    <xf numFmtId="9" fontId="2" fillId="0" borderId="0" xfId="3" applyFon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67"/>
  <sheetViews>
    <sheetView zoomScale="75" workbookViewId="0">
      <pane xSplit="4" ySplit="7" topLeftCell="E69" activePane="bottomRight" state="frozen"/>
      <selection pane="topRight" activeCell="E1" sqref="E1"/>
      <selection pane="bottomLeft" activeCell="A8" sqref="A8"/>
      <selection pane="bottomRight" activeCell="A85" sqref="A85"/>
    </sheetView>
  </sheetViews>
  <sheetFormatPr defaultRowHeight="12.75" x14ac:dyDescent="0.2"/>
  <cols>
    <col min="1" max="1" width="75.5703125" customWidth="1"/>
    <col min="2" max="2" width="10.28515625" bestFit="1" customWidth="1"/>
    <col min="3" max="3" width="10.28515625" style="1" bestFit="1" customWidth="1"/>
    <col min="4" max="4" width="14.85546875" style="2" bestFit="1" customWidth="1"/>
    <col min="5" max="6" width="10.7109375" style="2" customWidth="1"/>
    <col min="7" max="7" width="12.28515625" style="2" bestFit="1" customWidth="1"/>
    <col min="8" max="8" width="15.7109375" style="2" customWidth="1"/>
    <col min="9" max="9" width="12.7109375" customWidth="1"/>
    <col min="10" max="10" width="15.7109375" customWidth="1"/>
    <col min="11" max="11" width="12.5703125" customWidth="1"/>
    <col min="12" max="12" width="12.7109375" customWidth="1"/>
  </cols>
  <sheetData>
    <row r="1" spans="1:12" x14ac:dyDescent="0.2">
      <c r="A1" t="s">
        <v>25</v>
      </c>
      <c r="L1" s="56" t="s">
        <v>94</v>
      </c>
    </row>
    <row r="2" spans="1:12" x14ac:dyDescent="0.2">
      <c r="A2" t="s">
        <v>83</v>
      </c>
      <c r="B2">
        <v>80</v>
      </c>
    </row>
    <row r="3" spans="1:12" x14ac:dyDescent="0.2">
      <c r="A3" t="s">
        <v>59</v>
      </c>
      <c r="B3">
        <f>7*2+3*2.4</f>
        <v>21.2</v>
      </c>
      <c r="C3" s="1" t="s">
        <v>60</v>
      </c>
      <c r="K3" t="s">
        <v>95</v>
      </c>
    </row>
    <row r="5" spans="1:12" ht="13.5" thickBot="1" x14ac:dyDescent="0.25"/>
    <row r="6" spans="1:12" ht="13.5" thickBot="1" x14ac:dyDescent="0.25">
      <c r="A6" s="33"/>
      <c r="B6" s="3"/>
      <c r="C6" s="34"/>
      <c r="D6" s="38"/>
      <c r="E6" s="88" t="s">
        <v>39</v>
      </c>
      <c r="F6" s="89"/>
      <c r="G6" s="89"/>
      <c r="H6" s="90"/>
      <c r="I6" s="88" t="s">
        <v>5</v>
      </c>
      <c r="J6" s="90"/>
      <c r="K6" s="88" t="s">
        <v>42</v>
      </c>
      <c r="L6" s="90"/>
    </row>
    <row r="7" spans="1:12" ht="13.5" thickBot="1" x14ac:dyDescent="0.25">
      <c r="A7" s="35" t="s">
        <v>0</v>
      </c>
      <c r="B7" s="36" t="s">
        <v>1</v>
      </c>
      <c r="C7" s="37" t="s">
        <v>2</v>
      </c>
      <c r="D7" s="39" t="s">
        <v>4</v>
      </c>
      <c r="E7" s="28" t="s">
        <v>40</v>
      </c>
      <c r="F7" s="28" t="s">
        <v>57</v>
      </c>
      <c r="G7" s="28" t="s">
        <v>41</v>
      </c>
      <c r="H7" s="28" t="s">
        <v>7</v>
      </c>
      <c r="I7" s="28" t="s">
        <v>6</v>
      </c>
      <c r="J7" s="28" t="s">
        <v>7</v>
      </c>
      <c r="K7" s="29" t="s">
        <v>6</v>
      </c>
      <c r="L7" s="29" t="s">
        <v>7</v>
      </c>
    </row>
    <row r="8" spans="1:12" x14ac:dyDescent="0.2">
      <c r="A8" s="32"/>
      <c r="B8" s="2"/>
      <c r="C8" s="12"/>
      <c r="D8" s="13" t="str">
        <f>IF(B8&lt;&gt;0,H8+J8+L8,"")</f>
        <v/>
      </c>
      <c r="E8" s="57"/>
      <c r="F8" s="64" t="str">
        <f>IF(B8&lt;&gt;0,B8*E8,"")</f>
        <v/>
      </c>
      <c r="G8" s="16"/>
      <c r="H8" s="17" t="str">
        <f>IF($B8&lt;&gt;0,$B8*E8*G8,"")</f>
        <v/>
      </c>
      <c r="I8" s="16"/>
      <c r="J8" s="17" t="str">
        <f>IF($B8&lt;&gt;0,$B8*I8,"")</f>
        <v/>
      </c>
      <c r="K8" s="24"/>
      <c r="L8" s="17" t="str">
        <f>IF($B8&lt;&gt;0,$B8*K8,"")</f>
        <v/>
      </c>
    </row>
    <row r="9" spans="1:12" x14ac:dyDescent="0.2">
      <c r="A9" s="27" t="s">
        <v>76</v>
      </c>
      <c r="B9" s="2"/>
      <c r="C9" s="12"/>
      <c r="D9" s="14"/>
      <c r="E9" s="58"/>
      <c r="F9" s="65" t="str">
        <f t="shared" ref="F9:F81" si="0">IF(B9&lt;&gt;0,B9*E9,"")</f>
        <v/>
      </c>
      <c r="G9" s="18"/>
      <c r="H9" s="19"/>
      <c r="I9" s="18"/>
      <c r="J9" s="19"/>
      <c r="K9" s="25"/>
      <c r="L9" s="19"/>
    </row>
    <row r="10" spans="1:12" x14ac:dyDescent="0.2">
      <c r="A10" s="9" t="s">
        <v>69</v>
      </c>
      <c r="B10" s="4">
        <v>10</v>
      </c>
      <c r="C10" s="1" t="s">
        <v>3</v>
      </c>
      <c r="D10" s="14">
        <f>IF(B10&lt;&gt;0,H10+J10+L10,"")</f>
        <v>0</v>
      </c>
      <c r="E10" s="58"/>
      <c r="F10" s="65"/>
      <c r="G10" s="18">
        <f>$B$2</f>
        <v>80</v>
      </c>
      <c r="H10" s="19">
        <f>IF($B10&lt;&gt;0,$B10*E10*G10,"")</f>
        <v>0</v>
      </c>
      <c r="I10" s="22"/>
      <c r="J10" s="19">
        <f>IF($B10&lt;&gt;0,$B10*I10,"")</f>
        <v>0</v>
      </c>
      <c r="K10" s="25"/>
      <c r="L10" s="19">
        <f>IF(B10&lt;&gt;0,B10*K10,"")</f>
        <v>0</v>
      </c>
    </row>
    <row r="11" spans="1:12" x14ac:dyDescent="0.2">
      <c r="A11" s="9" t="s">
        <v>70</v>
      </c>
      <c r="B11" s="4">
        <v>10</v>
      </c>
      <c r="C11" s="1" t="s">
        <v>3</v>
      </c>
      <c r="D11" s="14">
        <f>IF(B11&lt;&gt;0,H11+J11+L11,"")</f>
        <v>0</v>
      </c>
      <c r="E11" s="58"/>
      <c r="F11" s="65"/>
      <c r="G11" s="18">
        <f>$B$2</f>
        <v>80</v>
      </c>
      <c r="H11" s="19">
        <f>IF($B11&lt;&gt;0,$B11*E11*G11,"")</f>
        <v>0</v>
      </c>
      <c r="I11" s="22"/>
      <c r="J11" s="19">
        <f>IF($B11&lt;&gt;0,$B11*I11,"")</f>
        <v>0</v>
      </c>
      <c r="K11" s="25"/>
      <c r="L11" s="19">
        <f>IF(B11&lt;&gt;0,B11*K11,"")</f>
        <v>0</v>
      </c>
    </row>
    <row r="12" spans="1:12" x14ac:dyDescent="0.2">
      <c r="A12" s="9" t="s">
        <v>71</v>
      </c>
      <c r="B12" s="4">
        <v>10</v>
      </c>
      <c r="C12" s="1" t="s">
        <v>3</v>
      </c>
      <c r="D12" s="14">
        <f>IF(B12&lt;&gt;0,H12+J12+L12,"")</f>
        <v>0</v>
      </c>
      <c r="E12" s="58"/>
      <c r="F12" s="65"/>
      <c r="G12" s="18">
        <f>$B$2</f>
        <v>80</v>
      </c>
      <c r="H12" s="19">
        <f>IF($B12&lt;&gt;0,$B12*E12*G12,"")</f>
        <v>0</v>
      </c>
      <c r="I12" s="22"/>
      <c r="J12" s="19">
        <f>IF($B12&lt;&gt;0,$B12*I12,"")</f>
        <v>0</v>
      </c>
      <c r="K12" s="25"/>
      <c r="L12" s="19">
        <f>IF(B12&lt;&gt;0,B12*K12,"")</f>
        <v>0</v>
      </c>
    </row>
    <row r="13" spans="1:12" x14ac:dyDescent="0.2">
      <c r="A13" s="9" t="s">
        <v>99</v>
      </c>
      <c r="B13" s="4">
        <v>2000</v>
      </c>
      <c r="C13" s="1" t="s">
        <v>24</v>
      </c>
      <c r="D13" s="14">
        <f>IF(B13&lt;&gt;0,H13+J13+L13,"")</f>
        <v>0</v>
      </c>
      <c r="E13" s="58"/>
      <c r="F13" s="65"/>
      <c r="G13" s="18">
        <f>$B$2</f>
        <v>80</v>
      </c>
      <c r="H13" s="19">
        <f>IF($B13&lt;&gt;0,$B13*E13*G13,"")</f>
        <v>0</v>
      </c>
      <c r="I13" s="22"/>
      <c r="J13" s="19">
        <f>IF($B13&lt;&gt;0,$B13*I13,"")</f>
        <v>0</v>
      </c>
      <c r="K13" s="25"/>
      <c r="L13" s="19">
        <f>IF(B13&lt;&gt;0,B13*K13,"")</f>
        <v>0</v>
      </c>
    </row>
    <row r="14" spans="1:12" x14ac:dyDescent="0.2">
      <c r="A14" s="9"/>
      <c r="B14" s="4"/>
      <c r="D14" s="14"/>
      <c r="E14" s="58"/>
      <c r="F14" s="65" t="str">
        <f t="shared" si="0"/>
        <v/>
      </c>
      <c r="G14" s="18"/>
      <c r="H14" s="19"/>
      <c r="I14" s="22"/>
      <c r="J14" s="19" t="str">
        <f>IF($B14&lt;&gt;0,$B14*I14,"")</f>
        <v/>
      </c>
      <c r="K14" s="25"/>
      <c r="L14" s="19"/>
    </row>
    <row r="15" spans="1:12" s="8" customFormat="1" x14ac:dyDescent="0.2">
      <c r="A15" s="10" t="s">
        <v>44</v>
      </c>
      <c r="B15" s="7"/>
      <c r="C15" s="6"/>
      <c r="D15" s="15" t="str">
        <f t="shared" ref="D15:D42" si="1">IF(B15&lt;&gt;0,H15+J15+L15,"")</f>
        <v/>
      </c>
      <c r="E15" s="59"/>
      <c r="F15" s="66"/>
      <c r="G15" s="20"/>
      <c r="H15" s="21" t="str">
        <f t="shared" ref="H15:H51" si="2">IF($B15&lt;&gt;0,$B15*E15*G15,"")</f>
        <v/>
      </c>
      <c r="I15" s="23"/>
      <c r="J15" s="21" t="str">
        <f t="shared" ref="J15:J42" si="3">IF($B15&lt;&gt;0,$B15*I15,"")</f>
        <v/>
      </c>
      <c r="K15" s="26"/>
      <c r="L15" s="21" t="str">
        <f t="shared" ref="L15:L42" si="4">IF(B15&lt;&gt;0,B15*K15,"")</f>
        <v/>
      </c>
    </row>
    <row r="16" spans="1:12" s="8" customFormat="1" x14ac:dyDescent="0.2">
      <c r="A16" s="11" t="s">
        <v>91</v>
      </c>
      <c r="B16" s="7">
        <v>1</v>
      </c>
      <c r="C16" s="6" t="s">
        <v>3</v>
      </c>
      <c r="D16" s="14">
        <f t="shared" si="1"/>
        <v>83600</v>
      </c>
      <c r="E16" s="59">
        <v>170</v>
      </c>
      <c r="F16" s="66">
        <f t="shared" si="0"/>
        <v>170</v>
      </c>
      <c r="G16" s="20">
        <f t="shared" ref="G16:G27" si="5">$B$2</f>
        <v>80</v>
      </c>
      <c r="H16" s="21">
        <f t="shared" si="2"/>
        <v>13600</v>
      </c>
      <c r="I16" s="23">
        <v>70000</v>
      </c>
      <c r="J16" s="21">
        <f t="shared" si="3"/>
        <v>70000</v>
      </c>
      <c r="K16" s="26"/>
      <c r="L16" s="21">
        <f t="shared" si="4"/>
        <v>0</v>
      </c>
    </row>
    <row r="17" spans="1:12" s="8" customFormat="1" x14ac:dyDescent="0.2">
      <c r="A17" s="11" t="s">
        <v>63</v>
      </c>
      <c r="B17" s="7">
        <v>1</v>
      </c>
      <c r="C17" s="6" t="s">
        <v>3</v>
      </c>
      <c r="D17" s="14">
        <f t="shared" si="1"/>
        <v>194000</v>
      </c>
      <c r="E17" s="59">
        <v>300</v>
      </c>
      <c r="F17" s="66">
        <f t="shared" si="0"/>
        <v>300</v>
      </c>
      <c r="G17" s="20">
        <f t="shared" si="5"/>
        <v>80</v>
      </c>
      <c r="H17" s="21">
        <f t="shared" si="2"/>
        <v>24000</v>
      </c>
      <c r="I17" s="23">
        <v>170000</v>
      </c>
      <c r="J17" s="21">
        <f t="shared" si="3"/>
        <v>170000</v>
      </c>
      <c r="K17" s="26"/>
      <c r="L17" s="21">
        <f t="shared" si="4"/>
        <v>0</v>
      </c>
    </row>
    <row r="18" spans="1:12" s="8" customFormat="1" x14ac:dyDescent="0.2">
      <c r="A18" s="11" t="s">
        <v>28</v>
      </c>
      <c r="B18" s="7">
        <v>1</v>
      </c>
      <c r="C18" s="6" t="s">
        <v>3</v>
      </c>
      <c r="D18" s="14">
        <f t="shared" si="1"/>
        <v>116000</v>
      </c>
      <c r="E18" s="59">
        <v>200</v>
      </c>
      <c r="F18" s="66">
        <f t="shared" si="0"/>
        <v>200</v>
      </c>
      <c r="G18" s="20">
        <f t="shared" si="5"/>
        <v>80</v>
      </c>
      <c r="H18" s="21">
        <f t="shared" si="2"/>
        <v>16000</v>
      </c>
      <c r="I18" s="23">
        <v>100000</v>
      </c>
      <c r="J18" s="21">
        <f t="shared" si="3"/>
        <v>100000</v>
      </c>
      <c r="K18" s="26"/>
      <c r="L18" s="21">
        <f t="shared" si="4"/>
        <v>0</v>
      </c>
    </row>
    <row r="19" spans="1:12" s="8" customFormat="1" x14ac:dyDescent="0.2">
      <c r="A19" s="11" t="s">
        <v>29</v>
      </c>
      <c r="B19" s="7">
        <v>1</v>
      </c>
      <c r="C19" s="6" t="s">
        <v>3</v>
      </c>
      <c r="D19" s="14">
        <f t="shared" si="1"/>
        <v>516000</v>
      </c>
      <c r="E19" s="59">
        <v>200</v>
      </c>
      <c r="F19" s="66">
        <f t="shared" si="0"/>
        <v>200</v>
      </c>
      <c r="G19" s="20">
        <f t="shared" si="5"/>
        <v>80</v>
      </c>
      <c r="H19" s="21">
        <f t="shared" si="2"/>
        <v>16000</v>
      </c>
      <c r="I19" s="23">
        <v>500000</v>
      </c>
      <c r="J19" s="21">
        <f t="shared" si="3"/>
        <v>500000</v>
      </c>
      <c r="K19" s="26"/>
      <c r="L19" s="21">
        <f t="shared" si="4"/>
        <v>0</v>
      </c>
    </row>
    <row r="20" spans="1:12" s="8" customFormat="1" x14ac:dyDescent="0.2">
      <c r="A20" s="11" t="s">
        <v>30</v>
      </c>
      <c r="B20" s="7">
        <v>1</v>
      </c>
      <c r="C20" s="6" t="s">
        <v>3</v>
      </c>
      <c r="D20" s="14">
        <f t="shared" si="1"/>
        <v>83000</v>
      </c>
      <c r="E20" s="59">
        <v>100</v>
      </c>
      <c r="F20" s="66">
        <f t="shared" si="0"/>
        <v>100</v>
      </c>
      <c r="G20" s="20">
        <f t="shared" si="5"/>
        <v>80</v>
      </c>
      <c r="H20" s="21">
        <f t="shared" si="2"/>
        <v>8000</v>
      </c>
      <c r="I20" s="23">
        <v>75000</v>
      </c>
      <c r="J20" s="21">
        <f t="shared" si="3"/>
        <v>75000</v>
      </c>
      <c r="K20" s="26"/>
      <c r="L20" s="21">
        <f t="shared" si="4"/>
        <v>0</v>
      </c>
    </row>
    <row r="21" spans="1:12" s="8" customFormat="1" x14ac:dyDescent="0.2">
      <c r="A21" s="11" t="s">
        <v>77</v>
      </c>
      <c r="B21" s="7">
        <v>2</v>
      </c>
      <c r="C21" s="6" t="s">
        <v>3</v>
      </c>
      <c r="D21" s="14">
        <f t="shared" si="1"/>
        <v>176000</v>
      </c>
      <c r="E21" s="59">
        <v>100</v>
      </c>
      <c r="F21" s="66">
        <f t="shared" si="0"/>
        <v>200</v>
      </c>
      <c r="G21" s="20">
        <f t="shared" si="5"/>
        <v>80</v>
      </c>
      <c r="H21" s="21">
        <f t="shared" si="2"/>
        <v>16000</v>
      </c>
      <c r="I21" s="23">
        <v>80000</v>
      </c>
      <c r="J21" s="21">
        <f t="shared" si="3"/>
        <v>160000</v>
      </c>
      <c r="K21" s="26"/>
      <c r="L21" s="21">
        <f t="shared" si="4"/>
        <v>0</v>
      </c>
    </row>
    <row r="22" spans="1:12" x14ac:dyDescent="0.2">
      <c r="A22" s="9" t="s">
        <v>32</v>
      </c>
      <c r="B22" s="4">
        <v>10</v>
      </c>
      <c r="C22" s="1" t="s">
        <v>3</v>
      </c>
      <c r="D22" s="14">
        <f t="shared" si="1"/>
        <v>596000</v>
      </c>
      <c r="E22" s="58">
        <v>120</v>
      </c>
      <c r="F22" s="65">
        <f t="shared" si="0"/>
        <v>1200</v>
      </c>
      <c r="G22" s="20">
        <f t="shared" si="5"/>
        <v>80</v>
      </c>
      <c r="H22" s="21">
        <f t="shared" si="2"/>
        <v>96000</v>
      </c>
      <c r="I22" s="22">
        <v>50000</v>
      </c>
      <c r="J22" s="21">
        <f t="shared" si="3"/>
        <v>500000</v>
      </c>
      <c r="K22" s="25"/>
      <c r="L22" s="19">
        <f t="shared" si="4"/>
        <v>0</v>
      </c>
    </row>
    <row r="23" spans="1:12" s="8" customFormat="1" x14ac:dyDescent="0.2">
      <c r="A23" s="11" t="s">
        <v>31</v>
      </c>
      <c r="B23" s="7">
        <v>1</v>
      </c>
      <c r="C23" s="6" t="s">
        <v>3</v>
      </c>
      <c r="D23" s="14">
        <f t="shared" si="1"/>
        <v>28000</v>
      </c>
      <c r="E23" s="59">
        <v>100</v>
      </c>
      <c r="F23" s="66">
        <f t="shared" si="0"/>
        <v>100</v>
      </c>
      <c r="G23" s="20">
        <f t="shared" si="5"/>
        <v>80</v>
      </c>
      <c r="H23" s="21">
        <f t="shared" si="2"/>
        <v>8000</v>
      </c>
      <c r="I23" s="23">
        <v>20000</v>
      </c>
      <c r="J23" s="21">
        <f t="shared" si="3"/>
        <v>20000</v>
      </c>
      <c r="K23" s="26"/>
      <c r="L23" s="21">
        <f t="shared" si="4"/>
        <v>0</v>
      </c>
    </row>
    <row r="24" spans="1:12" x14ac:dyDescent="0.2">
      <c r="A24" s="9" t="s">
        <v>9</v>
      </c>
      <c r="B24" s="4">
        <v>1</v>
      </c>
      <c r="C24" s="1" t="s">
        <v>3</v>
      </c>
      <c r="D24" s="14">
        <f t="shared" si="1"/>
        <v>428000</v>
      </c>
      <c r="E24" s="58">
        <v>350</v>
      </c>
      <c r="F24" s="65">
        <f t="shared" si="0"/>
        <v>350</v>
      </c>
      <c r="G24" s="20">
        <f t="shared" si="5"/>
        <v>80</v>
      </c>
      <c r="H24" s="21">
        <f t="shared" si="2"/>
        <v>28000</v>
      </c>
      <c r="I24" s="22">
        <v>400000</v>
      </c>
      <c r="J24" s="21">
        <f t="shared" si="3"/>
        <v>400000</v>
      </c>
      <c r="K24" s="25"/>
      <c r="L24" s="19">
        <f t="shared" si="4"/>
        <v>0</v>
      </c>
    </row>
    <row r="25" spans="1:12" x14ac:dyDescent="0.2">
      <c r="A25" s="9" t="s">
        <v>10</v>
      </c>
      <c r="B25" s="4">
        <v>1</v>
      </c>
      <c r="C25" s="1" t="s">
        <v>3</v>
      </c>
      <c r="D25" s="14">
        <f t="shared" si="1"/>
        <v>32000</v>
      </c>
      <c r="E25" s="58">
        <v>150</v>
      </c>
      <c r="F25" s="65">
        <f t="shared" si="0"/>
        <v>150</v>
      </c>
      <c r="G25" s="20">
        <f t="shared" si="5"/>
        <v>80</v>
      </c>
      <c r="H25" s="21">
        <f t="shared" si="2"/>
        <v>12000</v>
      </c>
      <c r="I25" s="22">
        <v>20000</v>
      </c>
      <c r="J25" s="21">
        <f t="shared" si="3"/>
        <v>20000</v>
      </c>
      <c r="K25" s="25"/>
      <c r="L25" s="19">
        <f t="shared" si="4"/>
        <v>0</v>
      </c>
    </row>
    <row r="26" spans="1:12" s="8" customFormat="1" x14ac:dyDescent="0.2">
      <c r="A26" s="11" t="s">
        <v>33</v>
      </c>
      <c r="B26" s="7">
        <v>1</v>
      </c>
      <c r="C26" s="6" t="s">
        <v>3</v>
      </c>
      <c r="D26" s="14">
        <f t="shared" si="1"/>
        <v>38000</v>
      </c>
      <c r="E26" s="59">
        <v>100</v>
      </c>
      <c r="F26" s="66">
        <f t="shared" si="0"/>
        <v>100</v>
      </c>
      <c r="G26" s="20">
        <f t="shared" si="5"/>
        <v>80</v>
      </c>
      <c r="H26" s="21">
        <f t="shared" si="2"/>
        <v>8000</v>
      </c>
      <c r="I26" s="23">
        <v>30000</v>
      </c>
      <c r="J26" s="21">
        <f t="shared" si="3"/>
        <v>30000</v>
      </c>
      <c r="K26" s="26"/>
      <c r="L26" s="21">
        <f t="shared" si="4"/>
        <v>0</v>
      </c>
    </row>
    <row r="27" spans="1:12" x14ac:dyDescent="0.2">
      <c r="A27" s="9" t="s">
        <v>34</v>
      </c>
      <c r="B27" s="4">
        <v>750</v>
      </c>
      <c r="C27" s="1" t="s">
        <v>13</v>
      </c>
      <c r="D27" s="14">
        <f t="shared" si="1"/>
        <v>191250</v>
      </c>
      <c r="E27" s="58">
        <v>1</v>
      </c>
      <c r="F27" s="65">
        <f t="shared" si="0"/>
        <v>750</v>
      </c>
      <c r="G27" s="20">
        <f t="shared" si="5"/>
        <v>80</v>
      </c>
      <c r="H27" s="19">
        <f t="shared" si="2"/>
        <v>60000</v>
      </c>
      <c r="I27" s="22">
        <v>175</v>
      </c>
      <c r="J27" s="21">
        <f t="shared" si="3"/>
        <v>131250</v>
      </c>
      <c r="K27" s="25"/>
      <c r="L27" s="19">
        <f t="shared" si="4"/>
        <v>0</v>
      </c>
    </row>
    <row r="28" spans="1:12" ht="13.5" thickBot="1" x14ac:dyDescent="0.25">
      <c r="A28" s="9"/>
      <c r="B28" s="4"/>
      <c r="D28" s="14"/>
      <c r="E28" s="58"/>
      <c r="F28" s="65"/>
      <c r="G28" s="20"/>
      <c r="H28" s="19"/>
      <c r="I28" s="22"/>
      <c r="J28" s="21"/>
      <c r="K28" s="25"/>
      <c r="L28" s="19"/>
    </row>
    <row r="29" spans="1:12" s="53" customFormat="1" ht="13.5" thickBot="1" x14ac:dyDescent="0.25">
      <c r="A29" s="46" t="s">
        <v>84</v>
      </c>
      <c r="B29" s="50"/>
      <c r="C29" s="48"/>
      <c r="D29" s="49">
        <f>SUM(D16:D28)</f>
        <v>2481850</v>
      </c>
      <c r="E29" s="60"/>
      <c r="F29" s="67">
        <f>SUM(F16:F28)</f>
        <v>3820</v>
      </c>
      <c r="G29" s="54"/>
      <c r="H29" s="51">
        <f>SUM(H16:H28)</f>
        <v>305600</v>
      </c>
      <c r="I29" s="54"/>
      <c r="J29" s="51">
        <f>SUM(J16:J28)</f>
        <v>2176250</v>
      </c>
      <c r="K29" s="55"/>
      <c r="L29" s="51">
        <f>SUM(L16:L28)</f>
        <v>0</v>
      </c>
    </row>
    <row r="30" spans="1:12" s="8" customFormat="1" x14ac:dyDescent="0.2">
      <c r="A30" s="11"/>
      <c r="B30" s="7"/>
      <c r="C30" s="6"/>
      <c r="D30" s="15" t="str">
        <f t="shared" si="1"/>
        <v/>
      </c>
      <c r="E30" s="59"/>
      <c r="F30" s="66"/>
      <c r="G30" s="20"/>
      <c r="H30" s="21" t="str">
        <f t="shared" si="2"/>
        <v/>
      </c>
      <c r="I30" s="23"/>
      <c r="J30" s="21" t="str">
        <f t="shared" si="3"/>
        <v/>
      </c>
      <c r="K30" s="26"/>
      <c r="L30" s="21" t="str">
        <f t="shared" si="4"/>
        <v/>
      </c>
    </row>
    <row r="31" spans="1:12" s="8" customFormat="1" x14ac:dyDescent="0.2">
      <c r="A31" s="10" t="s">
        <v>64</v>
      </c>
      <c r="B31" s="7"/>
      <c r="C31" s="6"/>
      <c r="D31" s="15" t="str">
        <f t="shared" si="1"/>
        <v/>
      </c>
      <c r="E31" s="59"/>
      <c r="F31" s="66"/>
      <c r="G31" s="20"/>
      <c r="H31" s="21" t="str">
        <f t="shared" si="2"/>
        <v/>
      </c>
      <c r="I31" s="23"/>
      <c r="J31" s="21" t="str">
        <f t="shared" si="3"/>
        <v/>
      </c>
      <c r="K31" s="26"/>
      <c r="L31" s="21" t="str">
        <f t="shared" si="4"/>
        <v/>
      </c>
    </row>
    <row r="32" spans="1:12" x14ac:dyDescent="0.2">
      <c r="A32" s="9" t="s">
        <v>11</v>
      </c>
      <c r="B32" s="4"/>
      <c r="D32" s="14" t="str">
        <f t="shared" si="1"/>
        <v/>
      </c>
      <c r="E32" s="58"/>
      <c r="F32" s="65"/>
      <c r="G32" s="18"/>
      <c r="H32" s="19" t="str">
        <f t="shared" si="2"/>
        <v/>
      </c>
      <c r="I32" s="22"/>
      <c r="J32" s="19" t="str">
        <f t="shared" si="3"/>
        <v/>
      </c>
      <c r="K32" s="25"/>
      <c r="L32" s="19" t="str">
        <f t="shared" si="4"/>
        <v/>
      </c>
    </row>
    <row r="33" spans="1:12" x14ac:dyDescent="0.2">
      <c r="A33" s="9" t="s">
        <v>12</v>
      </c>
      <c r="B33" s="4">
        <v>3000</v>
      </c>
      <c r="C33" s="1" t="s">
        <v>13</v>
      </c>
      <c r="D33" s="14">
        <f t="shared" si="1"/>
        <v>92400</v>
      </c>
      <c r="E33" s="58">
        <v>0.13500000000000001</v>
      </c>
      <c r="F33" s="65">
        <f t="shared" si="0"/>
        <v>405</v>
      </c>
      <c r="G33" s="20">
        <f t="shared" ref="G33:G41" si="6">$B$2</f>
        <v>80</v>
      </c>
      <c r="H33" s="19">
        <f t="shared" si="2"/>
        <v>32400</v>
      </c>
      <c r="I33" s="22">
        <v>20</v>
      </c>
      <c r="J33" s="19">
        <f t="shared" si="3"/>
        <v>60000</v>
      </c>
      <c r="K33" s="25"/>
      <c r="L33" s="19">
        <f t="shared" si="4"/>
        <v>0</v>
      </c>
    </row>
    <row r="34" spans="1:12" x14ac:dyDescent="0.2">
      <c r="A34" s="9" t="s">
        <v>65</v>
      </c>
      <c r="B34" s="4">
        <v>200</v>
      </c>
      <c r="C34" s="1" t="s">
        <v>13</v>
      </c>
      <c r="D34" s="14">
        <f t="shared" si="1"/>
        <v>43200</v>
      </c>
      <c r="E34" s="58">
        <v>0.2</v>
      </c>
      <c r="F34" s="65">
        <f t="shared" si="0"/>
        <v>40</v>
      </c>
      <c r="G34" s="20">
        <f t="shared" si="6"/>
        <v>80</v>
      </c>
      <c r="H34" s="19">
        <f t="shared" si="2"/>
        <v>3200</v>
      </c>
      <c r="I34" s="22">
        <v>200</v>
      </c>
      <c r="J34" s="19">
        <f t="shared" si="3"/>
        <v>40000</v>
      </c>
      <c r="K34" s="25"/>
      <c r="L34" s="19">
        <f t="shared" si="4"/>
        <v>0</v>
      </c>
    </row>
    <row r="35" spans="1:12" x14ac:dyDescent="0.2">
      <c r="A35" s="9" t="s">
        <v>66</v>
      </c>
      <c r="B35" s="4">
        <v>200</v>
      </c>
      <c r="C35" s="1" t="s">
        <v>13</v>
      </c>
      <c r="D35" s="14">
        <f t="shared" si="1"/>
        <v>43200</v>
      </c>
      <c r="E35" s="58">
        <v>0.2</v>
      </c>
      <c r="F35" s="65">
        <f t="shared" si="0"/>
        <v>40</v>
      </c>
      <c r="G35" s="20">
        <f t="shared" si="6"/>
        <v>80</v>
      </c>
      <c r="H35" s="19">
        <f t="shared" si="2"/>
        <v>3200</v>
      </c>
      <c r="I35" s="22">
        <v>200</v>
      </c>
      <c r="J35" s="19">
        <f t="shared" si="3"/>
        <v>40000</v>
      </c>
      <c r="K35" s="25"/>
      <c r="L35" s="19">
        <f t="shared" si="4"/>
        <v>0</v>
      </c>
    </row>
    <row r="36" spans="1:12" x14ac:dyDescent="0.2">
      <c r="A36" s="9" t="s">
        <v>78</v>
      </c>
      <c r="B36" s="4">
        <v>3000</v>
      </c>
      <c r="C36" s="1" t="s">
        <v>13</v>
      </c>
      <c r="D36" s="14">
        <f t="shared" si="1"/>
        <v>10200</v>
      </c>
      <c r="E36" s="58">
        <v>0.03</v>
      </c>
      <c r="F36" s="65">
        <f t="shared" si="0"/>
        <v>90</v>
      </c>
      <c r="G36" s="20">
        <f t="shared" si="6"/>
        <v>80</v>
      </c>
      <c r="H36" s="19">
        <f t="shared" si="2"/>
        <v>7200</v>
      </c>
      <c r="I36" s="22">
        <v>1</v>
      </c>
      <c r="J36" s="19">
        <f t="shared" si="3"/>
        <v>3000</v>
      </c>
      <c r="K36" s="25"/>
      <c r="L36" s="19"/>
    </row>
    <row r="37" spans="1:12" x14ac:dyDescent="0.2">
      <c r="A37" s="9" t="s">
        <v>14</v>
      </c>
      <c r="B37" s="4">
        <v>1</v>
      </c>
      <c r="C37" s="1" t="s">
        <v>45</v>
      </c>
      <c r="D37" s="14">
        <f t="shared" si="1"/>
        <v>100000</v>
      </c>
      <c r="E37" s="58">
        <v>840</v>
      </c>
      <c r="F37" s="65">
        <f t="shared" si="0"/>
        <v>840</v>
      </c>
      <c r="G37" s="20">
        <f t="shared" si="6"/>
        <v>80</v>
      </c>
      <c r="H37" s="19">
        <f t="shared" si="2"/>
        <v>67200</v>
      </c>
      <c r="I37" s="22">
        <v>32800</v>
      </c>
      <c r="J37" s="19">
        <f t="shared" si="3"/>
        <v>32800</v>
      </c>
      <c r="K37" s="25"/>
      <c r="L37" s="19">
        <f t="shared" si="4"/>
        <v>0</v>
      </c>
    </row>
    <row r="38" spans="1:12" x14ac:dyDescent="0.2">
      <c r="A38" s="9" t="s">
        <v>36</v>
      </c>
      <c r="B38" s="4">
        <v>1</v>
      </c>
      <c r="C38" s="1" t="s">
        <v>45</v>
      </c>
      <c r="D38" s="14">
        <f t="shared" si="1"/>
        <v>156000</v>
      </c>
      <c r="E38" s="58">
        <v>1200</v>
      </c>
      <c r="F38" s="65">
        <f t="shared" si="0"/>
        <v>1200</v>
      </c>
      <c r="G38" s="20">
        <f t="shared" si="6"/>
        <v>80</v>
      </c>
      <c r="H38" s="19">
        <f t="shared" si="2"/>
        <v>96000</v>
      </c>
      <c r="I38" s="22">
        <v>60000</v>
      </c>
      <c r="J38" s="19">
        <f t="shared" si="3"/>
        <v>60000</v>
      </c>
      <c r="K38" s="25"/>
      <c r="L38" s="19">
        <f t="shared" si="4"/>
        <v>0</v>
      </c>
    </row>
    <row r="39" spans="1:12" x14ac:dyDescent="0.2">
      <c r="A39" s="9" t="s">
        <v>79</v>
      </c>
      <c r="B39" s="4">
        <v>3300</v>
      </c>
      <c r="C39" s="1" t="s">
        <v>13</v>
      </c>
      <c r="D39" s="14">
        <f t="shared" si="1"/>
        <v>21780</v>
      </c>
      <c r="E39" s="58">
        <v>0.02</v>
      </c>
      <c r="F39" s="65">
        <f t="shared" si="0"/>
        <v>66</v>
      </c>
      <c r="G39" s="20">
        <f t="shared" si="6"/>
        <v>80</v>
      </c>
      <c r="H39" s="19">
        <f t="shared" si="2"/>
        <v>5280</v>
      </c>
      <c r="I39" s="22">
        <v>5</v>
      </c>
      <c r="J39" s="19">
        <f t="shared" si="3"/>
        <v>16500</v>
      </c>
      <c r="K39" s="25"/>
      <c r="L39" s="19">
        <f t="shared" si="4"/>
        <v>0</v>
      </c>
    </row>
    <row r="40" spans="1:12" x14ac:dyDescent="0.2">
      <c r="A40" s="9" t="s">
        <v>72</v>
      </c>
      <c r="B40" s="4">
        <v>1</v>
      </c>
      <c r="C40" s="1" t="s">
        <v>45</v>
      </c>
      <c r="D40" s="14">
        <f t="shared" si="1"/>
        <v>250000</v>
      </c>
      <c r="E40" s="58"/>
      <c r="F40" s="65"/>
      <c r="G40" s="20">
        <f t="shared" si="6"/>
        <v>80</v>
      </c>
      <c r="H40" s="19">
        <f t="shared" si="2"/>
        <v>0</v>
      </c>
      <c r="I40" s="22"/>
      <c r="J40" s="19">
        <f t="shared" si="3"/>
        <v>0</v>
      </c>
      <c r="K40" s="25">
        <v>250000</v>
      </c>
      <c r="L40" s="19">
        <f t="shared" si="4"/>
        <v>250000</v>
      </c>
    </row>
    <row r="41" spans="1:12" x14ac:dyDescent="0.2">
      <c r="A41" s="9" t="s">
        <v>96</v>
      </c>
      <c r="B41" s="4">
        <v>1</v>
      </c>
      <c r="C41" s="1" t="s">
        <v>45</v>
      </c>
      <c r="D41" s="14">
        <f t="shared" si="1"/>
        <v>40000</v>
      </c>
      <c r="E41" s="58"/>
      <c r="F41" s="73"/>
      <c r="G41" s="18">
        <f t="shared" si="6"/>
        <v>80</v>
      </c>
      <c r="H41" s="19">
        <f t="shared" si="2"/>
        <v>0</v>
      </c>
      <c r="I41" s="22"/>
      <c r="J41" s="19">
        <f>IF($B41&lt;&gt;0,$B41*I41,"")</f>
        <v>0</v>
      </c>
      <c r="K41" s="25">
        <v>40000</v>
      </c>
      <c r="L41" s="19">
        <f t="shared" si="4"/>
        <v>40000</v>
      </c>
    </row>
    <row r="42" spans="1:12" ht="13.5" thickBot="1" x14ac:dyDescent="0.25">
      <c r="A42" s="9"/>
      <c r="B42" s="4"/>
      <c r="D42" s="14" t="str">
        <f t="shared" si="1"/>
        <v/>
      </c>
      <c r="E42" s="58"/>
      <c r="F42" s="65"/>
      <c r="G42" s="18"/>
      <c r="H42" s="19" t="str">
        <f t="shared" si="2"/>
        <v/>
      </c>
      <c r="I42" s="22"/>
      <c r="J42" s="19" t="str">
        <f t="shared" si="3"/>
        <v/>
      </c>
      <c r="K42" s="25"/>
      <c r="L42" s="19" t="str">
        <f t="shared" si="4"/>
        <v/>
      </c>
    </row>
    <row r="43" spans="1:12" s="53" customFormat="1" ht="13.5" thickBot="1" x14ac:dyDescent="0.25">
      <c r="A43" s="46" t="s">
        <v>85</v>
      </c>
      <c r="B43" s="50"/>
      <c r="C43" s="48"/>
      <c r="D43" s="49">
        <f>SUM(D32:D42)</f>
        <v>756780</v>
      </c>
      <c r="E43" s="60"/>
      <c r="F43" s="67">
        <f>SUM(F32:F42)</f>
        <v>2681</v>
      </c>
      <c r="G43" s="54"/>
      <c r="H43" s="51">
        <f>SUM(H32:H42)</f>
        <v>214480</v>
      </c>
      <c r="I43" s="54"/>
      <c r="J43" s="51">
        <f>SUM(J32:J42)</f>
        <v>252300</v>
      </c>
      <c r="K43" s="55"/>
      <c r="L43" s="51">
        <f>SUM(L32:L42)</f>
        <v>290000</v>
      </c>
    </row>
    <row r="44" spans="1:12" x14ac:dyDescent="0.2">
      <c r="A44" s="9"/>
      <c r="B44" s="4"/>
      <c r="D44" s="14"/>
      <c r="E44" s="58"/>
      <c r="F44" s="65"/>
      <c r="G44" s="18"/>
      <c r="H44" s="19"/>
      <c r="I44" s="22"/>
      <c r="J44" s="19"/>
      <c r="K44" s="25"/>
      <c r="L44" s="19"/>
    </row>
    <row r="45" spans="1:12" x14ac:dyDescent="0.2">
      <c r="A45" s="10" t="s">
        <v>19</v>
      </c>
      <c r="B45" s="4"/>
      <c r="D45" s="14" t="str">
        <f t="shared" ref="D45:D68" si="7">IF(B45&lt;&gt;0,H45+J45+L45,"")</f>
        <v/>
      </c>
      <c r="E45" s="58"/>
      <c r="F45" s="65" t="str">
        <f t="shared" si="0"/>
        <v/>
      </c>
      <c r="G45" s="18"/>
      <c r="H45" s="19" t="str">
        <f t="shared" si="2"/>
        <v/>
      </c>
      <c r="I45" s="22"/>
      <c r="J45" s="19" t="str">
        <f t="shared" ref="J45:J51" si="8">IF($B45&lt;&gt;0,$B45*I45,"")</f>
        <v/>
      </c>
      <c r="K45" s="25"/>
      <c r="L45" s="19" t="str">
        <f t="shared" ref="L45:L59" si="9">IF(B45&lt;&gt;0,B45*K45,"")</f>
        <v/>
      </c>
    </row>
    <row r="46" spans="1:12" x14ac:dyDescent="0.2">
      <c r="A46" s="11" t="s">
        <v>43</v>
      </c>
      <c r="B46" s="4">
        <v>2000</v>
      </c>
      <c r="C46" s="1" t="s">
        <v>24</v>
      </c>
      <c r="D46" s="14">
        <f t="shared" si="7"/>
        <v>32000</v>
      </c>
      <c r="E46" s="58">
        <v>0.2</v>
      </c>
      <c r="F46" s="65">
        <f t="shared" si="0"/>
        <v>400</v>
      </c>
      <c r="G46" s="18">
        <f t="shared" ref="G46:G51" si="10">$B$2</f>
        <v>80</v>
      </c>
      <c r="H46" s="19">
        <f t="shared" si="2"/>
        <v>32000</v>
      </c>
      <c r="I46" s="22">
        <v>0</v>
      </c>
      <c r="J46" s="19">
        <f t="shared" si="8"/>
        <v>0</v>
      </c>
      <c r="K46" s="25"/>
      <c r="L46" s="19">
        <f t="shared" si="9"/>
        <v>0</v>
      </c>
    </row>
    <row r="47" spans="1:12" x14ac:dyDescent="0.2">
      <c r="A47" s="11" t="s">
        <v>80</v>
      </c>
      <c r="B47" s="4">
        <v>350</v>
      </c>
      <c r="C47" s="1" t="s">
        <v>24</v>
      </c>
      <c r="D47" s="14">
        <f t="shared" si="7"/>
        <v>5600</v>
      </c>
      <c r="E47" s="58">
        <v>0.2</v>
      </c>
      <c r="F47" s="65">
        <f t="shared" si="0"/>
        <v>70</v>
      </c>
      <c r="G47" s="18">
        <f t="shared" si="10"/>
        <v>80</v>
      </c>
      <c r="H47" s="19">
        <f t="shared" si="2"/>
        <v>5600</v>
      </c>
      <c r="I47" s="22"/>
      <c r="J47" s="19">
        <f t="shared" si="8"/>
        <v>0</v>
      </c>
      <c r="K47" s="25"/>
      <c r="L47" s="19">
        <f t="shared" si="9"/>
        <v>0</v>
      </c>
    </row>
    <row r="48" spans="1:12" x14ac:dyDescent="0.2">
      <c r="A48" s="11" t="s">
        <v>108</v>
      </c>
      <c r="B48" s="4">
        <v>3600</v>
      </c>
      <c r="C48" s="1" t="s">
        <v>13</v>
      </c>
      <c r="D48" s="14">
        <f t="shared" si="7"/>
        <v>86400</v>
      </c>
      <c r="E48" s="58">
        <v>0.3</v>
      </c>
      <c r="F48" s="65">
        <f t="shared" si="0"/>
        <v>1080</v>
      </c>
      <c r="G48" s="18">
        <f t="shared" si="10"/>
        <v>80</v>
      </c>
      <c r="H48" s="19">
        <f t="shared" si="2"/>
        <v>86400</v>
      </c>
      <c r="I48" s="22"/>
      <c r="J48" s="19">
        <f t="shared" si="8"/>
        <v>0</v>
      </c>
      <c r="K48" s="25"/>
      <c r="L48" s="19">
        <f t="shared" si="9"/>
        <v>0</v>
      </c>
    </row>
    <row r="49" spans="1:12" x14ac:dyDescent="0.2">
      <c r="A49" s="11" t="s">
        <v>37</v>
      </c>
      <c r="B49" s="4">
        <v>1400</v>
      </c>
      <c r="C49" s="1" t="s">
        <v>13</v>
      </c>
      <c r="D49" s="14">
        <f t="shared" si="7"/>
        <v>55720</v>
      </c>
      <c r="E49" s="58">
        <v>0.3</v>
      </c>
      <c r="F49" s="65">
        <f t="shared" si="0"/>
        <v>420</v>
      </c>
      <c r="G49" s="18">
        <f t="shared" si="10"/>
        <v>80</v>
      </c>
      <c r="H49" s="19">
        <f t="shared" si="2"/>
        <v>33600</v>
      </c>
      <c r="I49" s="22">
        <v>15.8</v>
      </c>
      <c r="J49" s="19">
        <f t="shared" si="8"/>
        <v>22120</v>
      </c>
      <c r="K49" s="25"/>
      <c r="L49" s="19">
        <f t="shared" si="9"/>
        <v>0</v>
      </c>
    </row>
    <row r="50" spans="1:12" x14ac:dyDescent="0.2">
      <c r="A50" s="9" t="s">
        <v>20</v>
      </c>
      <c r="B50" s="4">
        <v>6000</v>
      </c>
      <c r="C50" s="1" t="s">
        <v>21</v>
      </c>
      <c r="D50" s="14">
        <f t="shared" si="7"/>
        <v>108000</v>
      </c>
      <c r="E50" s="58">
        <v>0.1</v>
      </c>
      <c r="F50" s="65">
        <f t="shared" si="0"/>
        <v>600</v>
      </c>
      <c r="G50" s="18">
        <f t="shared" si="10"/>
        <v>80</v>
      </c>
      <c r="H50" s="19">
        <f t="shared" si="2"/>
        <v>48000</v>
      </c>
      <c r="I50" s="22">
        <v>10</v>
      </c>
      <c r="J50" s="19">
        <f t="shared" si="8"/>
        <v>60000</v>
      </c>
      <c r="K50" s="25"/>
      <c r="L50" s="19">
        <f t="shared" si="9"/>
        <v>0</v>
      </c>
    </row>
    <row r="51" spans="1:12" x14ac:dyDescent="0.2">
      <c r="A51" s="9" t="s">
        <v>46</v>
      </c>
      <c r="B51" s="4">
        <v>10000</v>
      </c>
      <c r="C51" s="1" t="s">
        <v>13</v>
      </c>
      <c r="D51" s="14">
        <f t="shared" si="7"/>
        <v>300000</v>
      </c>
      <c r="E51" s="58">
        <v>0</v>
      </c>
      <c r="F51" s="65">
        <f t="shared" si="0"/>
        <v>0</v>
      </c>
      <c r="G51" s="18">
        <f t="shared" si="10"/>
        <v>80</v>
      </c>
      <c r="H51" s="19">
        <f t="shared" si="2"/>
        <v>0</v>
      </c>
      <c r="I51" s="22"/>
      <c r="J51" s="19">
        <f t="shared" si="8"/>
        <v>0</v>
      </c>
      <c r="K51" s="25">
        <v>30</v>
      </c>
      <c r="L51" s="19">
        <f t="shared" si="9"/>
        <v>300000</v>
      </c>
    </row>
    <row r="52" spans="1:12" x14ac:dyDescent="0.2">
      <c r="A52" s="9" t="s">
        <v>22</v>
      </c>
      <c r="B52" s="4"/>
      <c r="D52" s="14" t="str">
        <f t="shared" si="7"/>
        <v/>
      </c>
      <c r="E52" s="58"/>
      <c r="F52" s="65" t="str">
        <f t="shared" si="0"/>
        <v/>
      </c>
      <c r="G52" s="18"/>
      <c r="H52" s="19" t="str">
        <f t="shared" ref="H52:H68" si="11">IF($B52&lt;&gt;0,$B52*E52*G52,"")</f>
        <v/>
      </c>
      <c r="I52" s="22"/>
      <c r="J52" s="19" t="str">
        <f t="shared" ref="J52:J59" si="12">IF($B52&lt;&gt;0,$B52*I52,"")</f>
        <v/>
      </c>
      <c r="K52" s="25"/>
      <c r="L52" s="19" t="str">
        <f t="shared" si="9"/>
        <v/>
      </c>
    </row>
    <row r="53" spans="1:12" ht="16.5" customHeight="1" x14ac:dyDescent="0.2">
      <c r="A53" s="9" t="s">
        <v>103</v>
      </c>
      <c r="B53" s="4">
        <v>170</v>
      </c>
      <c r="C53" s="1" t="s">
        <v>24</v>
      </c>
      <c r="D53" s="14">
        <f t="shared" si="7"/>
        <v>197200</v>
      </c>
      <c r="E53" s="58">
        <v>12</v>
      </c>
      <c r="F53" s="65">
        <f t="shared" si="0"/>
        <v>2040</v>
      </c>
      <c r="G53" s="18">
        <f t="shared" ref="G53:G59" si="13">$B$2</f>
        <v>80</v>
      </c>
      <c r="H53" s="19">
        <f t="shared" si="11"/>
        <v>163200</v>
      </c>
      <c r="I53" s="22">
        <v>200</v>
      </c>
      <c r="J53" s="19">
        <f t="shared" si="12"/>
        <v>34000</v>
      </c>
      <c r="K53" s="25"/>
      <c r="L53" s="19">
        <f t="shared" si="9"/>
        <v>0</v>
      </c>
    </row>
    <row r="54" spans="1:12" x14ac:dyDescent="0.2">
      <c r="A54" s="9" t="s">
        <v>26</v>
      </c>
      <c r="B54" s="4">
        <v>20</v>
      </c>
      <c r="C54" s="1" t="s">
        <v>24</v>
      </c>
      <c r="D54" s="14">
        <f t="shared" si="7"/>
        <v>16800</v>
      </c>
      <c r="E54" s="58">
        <v>8</v>
      </c>
      <c r="F54" s="65">
        <f t="shared" si="0"/>
        <v>160</v>
      </c>
      <c r="G54" s="18">
        <f t="shared" si="13"/>
        <v>80</v>
      </c>
      <c r="H54" s="19">
        <f t="shared" si="11"/>
        <v>12800</v>
      </c>
      <c r="I54" s="22">
        <v>200</v>
      </c>
      <c r="J54" s="19">
        <f t="shared" si="12"/>
        <v>4000</v>
      </c>
      <c r="K54" s="25"/>
      <c r="L54" s="19">
        <f t="shared" si="9"/>
        <v>0</v>
      </c>
    </row>
    <row r="55" spans="1:12" x14ac:dyDescent="0.2">
      <c r="A55" s="9" t="s">
        <v>107</v>
      </c>
      <c r="B55" s="4">
        <v>100</v>
      </c>
      <c r="C55" s="1" t="s">
        <v>24</v>
      </c>
      <c r="D55" s="14">
        <f>IF(B55&lt;&gt;0,H55+J55+L55,"")</f>
        <v>100000</v>
      </c>
      <c r="E55" s="58">
        <v>10</v>
      </c>
      <c r="F55" s="65">
        <f>IF(B55&lt;&gt;0,B55*E55,"")</f>
        <v>1000</v>
      </c>
      <c r="G55" s="18">
        <f t="shared" si="13"/>
        <v>80</v>
      </c>
      <c r="H55" s="19">
        <f>IF($B55&lt;&gt;0,$B55*E55*G55,"")</f>
        <v>80000</v>
      </c>
      <c r="I55" s="22">
        <v>200</v>
      </c>
      <c r="J55" s="19">
        <f t="shared" si="12"/>
        <v>20000</v>
      </c>
      <c r="K55" s="25"/>
      <c r="L55" s="19">
        <f>IF(B55&lt;&gt;0,B55*K55,"")</f>
        <v>0</v>
      </c>
    </row>
    <row r="56" spans="1:12" x14ac:dyDescent="0.2">
      <c r="A56" s="9" t="s">
        <v>27</v>
      </c>
      <c r="B56" s="4">
        <v>40</v>
      </c>
      <c r="C56" s="1" t="s">
        <v>24</v>
      </c>
      <c r="D56" s="14">
        <f t="shared" si="7"/>
        <v>27200</v>
      </c>
      <c r="E56" s="58">
        <v>6</v>
      </c>
      <c r="F56" s="65">
        <f t="shared" si="0"/>
        <v>240</v>
      </c>
      <c r="G56" s="18">
        <f t="shared" si="13"/>
        <v>80</v>
      </c>
      <c r="H56" s="19">
        <f t="shared" si="11"/>
        <v>19200</v>
      </c>
      <c r="I56" s="22">
        <v>200</v>
      </c>
      <c r="J56" s="19">
        <f t="shared" si="12"/>
        <v>8000</v>
      </c>
      <c r="K56" s="25"/>
      <c r="L56" s="19">
        <f t="shared" si="9"/>
        <v>0</v>
      </c>
    </row>
    <row r="57" spans="1:12" x14ac:dyDescent="0.2">
      <c r="A57" s="9" t="s">
        <v>23</v>
      </c>
      <c r="B57" s="4">
        <v>50</v>
      </c>
      <c r="C57" s="1" t="s">
        <v>24</v>
      </c>
      <c r="D57" s="14">
        <f t="shared" si="7"/>
        <v>42000</v>
      </c>
      <c r="E57" s="58">
        <v>8</v>
      </c>
      <c r="F57" s="65">
        <f t="shared" si="0"/>
        <v>400</v>
      </c>
      <c r="G57" s="18">
        <f t="shared" si="13"/>
        <v>80</v>
      </c>
      <c r="H57" s="19">
        <f t="shared" si="11"/>
        <v>32000</v>
      </c>
      <c r="I57" s="22">
        <v>200</v>
      </c>
      <c r="J57" s="19">
        <f t="shared" si="12"/>
        <v>10000</v>
      </c>
      <c r="K57" s="25"/>
      <c r="L57" s="19">
        <f t="shared" si="9"/>
        <v>0</v>
      </c>
    </row>
    <row r="58" spans="1:12" x14ac:dyDescent="0.2">
      <c r="A58" s="9" t="s">
        <v>100</v>
      </c>
      <c r="B58" s="4">
        <v>500</v>
      </c>
      <c r="C58" s="1" t="s">
        <v>24</v>
      </c>
      <c r="D58" s="14">
        <f>IF(B58&lt;&gt;0,H58+J58+L58,"")</f>
        <v>315000</v>
      </c>
      <c r="E58" s="58">
        <v>6</v>
      </c>
      <c r="F58" s="65">
        <f>IF(B58&lt;&gt;0,B58*E58,"")</f>
        <v>3000</v>
      </c>
      <c r="G58" s="18">
        <f t="shared" si="13"/>
        <v>80</v>
      </c>
      <c r="H58" s="19">
        <f>IF($B58&lt;&gt;0,$B58*E58*G58,"")</f>
        <v>240000</v>
      </c>
      <c r="I58" s="22">
        <v>150</v>
      </c>
      <c r="J58" s="19">
        <f t="shared" si="12"/>
        <v>75000</v>
      </c>
      <c r="K58" s="25"/>
      <c r="L58" s="19">
        <f>IF(B58&lt;&gt;0,B58*K58,"")</f>
        <v>0</v>
      </c>
    </row>
    <row r="59" spans="1:12" x14ac:dyDescent="0.2">
      <c r="A59" s="9" t="s">
        <v>102</v>
      </c>
      <c r="B59" s="4">
        <v>300</v>
      </c>
      <c r="C59" s="1" t="s">
        <v>24</v>
      </c>
      <c r="D59" s="14">
        <f t="shared" si="7"/>
        <v>9300</v>
      </c>
      <c r="E59" s="58">
        <v>0.2</v>
      </c>
      <c r="F59" s="65">
        <f t="shared" si="0"/>
        <v>60</v>
      </c>
      <c r="G59" s="18">
        <f t="shared" si="13"/>
        <v>80</v>
      </c>
      <c r="H59" s="19">
        <f t="shared" si="11"/>
        <v>4800</v>
      </c>
      <c r="I59" s="22">
        <v>15</v>
      </c>
      <c r="J59" s="19">
        <f t="shared" si="12"/>
        <v>4500</v>
      </c>
      <c r="K59" s="25"/>
      <c r="L59" s="19">
        <f t="shared" si="9"/>
        <v>0</v>
      </c>
    </row>
    <row r="60" spans="1:12" ht="13.5" thickBot="1" x14ac:dyDescent="0.25">
      <c r="A60" s="9"/>
      <c r="B60" s="4"/>
      <c r="D60" s="14" t="str">
        <f t="shared" si="7"/>
        <v/>
      </c>
      <c r="E60" s="58"/>
      <c r="F60" s="65" t="str">
        <f t="shared" si="0"/>
        <v/>
      </c>
      <c r="G60" s="18"/>
      <c r="H60" s="19" t="str">
        <f t="shared" si="11"/>
        <v/>
      </c>
      <c r="I60" s="22"/>
      <c r="J60" s="19" t="str">
        <f t="shared" ref="J60:J68" si="14">IF($B60&lt;&gt;0,$B60*I60,"")</f>
        <v/>
      </c>
      <c r="K60" s="25"/>
      <c r="L60" s="19" t="str">
        <f t="shared" ref="L60:L68" si="15">IF(B60&lt;&gt;0,B60*K60,"")</f>
        <v/>
      </c>
    </row>
    <row r="61" spans="1:12" s="53" customFormat="1" ht="13.5" thickBot="1" x14ac:dyDescent="0.25">
      <c r="A61" s="46" t="s">
        <v>86</v>
      </c>
      <c r="B61" s="50"/>
      <c r="C61" s="48"/>
      <c r="D61" s="49">
        <f>SUM(D46:D60)</f>
        <v>1295220</v>
      </c>
      <c r="E61" s="60"/>
      <c r="F61" s="67">
        <f>SUM(F46:F60)</f>
        <v>9470</v>
      </c>
      <c r="G61" s="54"/>
      <c r="H61" s="51">
        <f>SUM(H46:H60)</f>
        <v>757600</v>
      </c>
      <c r="I61" s="54"/>
      <c r="J61" s="51">
        <f>SUM(J46:J60)</f>
        <v>237620</v>
      </c>
      <c r="K61" s="55"/>
      <c r="L61" s="51">
        <f>SUM(L46:L60)</f>
        <v>300000</v>
      </c>
    </row>
    <row r="62" spans="1:12" x14ac:dyDescent="0.2">
      <c r="A62" s="9"/>
      <c r="B62" s="4"/>
      <c r="D62" s="14"/>
      <c r="E62" s="58"/>
      <c r="F62" s="65"/>
      <c r="G62" s="18"/>
      <c r="H62" s="19"/>
      <c r="I62" s="22"/>
      <c r="J62" s="19"/>
      <c r="K62" s="25"/>
      <c r="L62" s="19"/>
    </row>
    <row r="63" spans="1:12" x14ac:dyDescent="0.2">
      <c r="A63" s="10" t="s">
        <v>16</v>
      </c>
      <c r="B63" s="4"/>
      <c r="D63" s="14" t="str">
        <f t="shared" si="7"/>
        <v/>
      </c>
      <c r="E63" s="58"/>
      <c r="F63" s="65" t="str">
        <f t="shared" si="0"/>
        <v/>
      </c>
      <c r="G63" s="18"/>
      <c r="H63" s="19" t="str">
        <f t="shared" si="11"/>
        <v/>
      </c>
      <c r="I63" s="22"/>
      <c r="J63" s="19" t="str">
        <f t="shared" si="14"/>
        <v/>
      </c>
      <c r="K63" s="25"/>
      <c r="L63" s="19" t="str">
        <f t="shared" si="15"/>
        <v/>
      </c>
    </row>
    <row r="64" spans="1:12" x14ac:dyDescent="0.2">
      <c r="A64" s="9" t="s">
        <v>17</v>
      </c>
      <c r="B64" s="4">
        <v>2800</v>
      </c>
      <c r="C64" s="1" t="s">
        <v>13</v>
      </c>
      <c r="D64" s="14">
        <f t="shared" si="7"/>
        <v>526400</v>
      </c>
      <c r="E64" s="58">
        <v>2</v>
      </c>
      <c r="F64" s="65">
        <f t="shared" si="0"/>
        <v>5600</v>
      </c>
      <c r="G64" s="18">
        <f>$B$2</f>
        <v>80</v>
      </c>
      <c r="H64" s="19">
        <f t="shared" si="11"/>
        <v>448000</v>
      </c>
      <c r="I64" s="22">
        <v>28</v>
      </c>
      <c r="J64" s="19">
        <f t="shared" si="14"/>
        <v>78400</v>
      </c>
      <c r="K64" s="25"/>
      <c r="L64" s="19">
        <f t="shared" si="15"/>
        <v>0</v>
      </c>
    </row>
    <row r="65" spans="1:12" x14ac:dyDescent="0.2">
      <c r="A65" s="9" t="s">
        <v>47</v>
      </c>
      <c r="B65" s="4">
        <v>10</v>
      </c>
      <c r="C65" s="1" t="s">
        <v>3</v>
      </c>
      <c r="D65" s="14">
        <f t="shared" si="7"/>
        <v>130000</v>
      </c>
      <c r="E65" s="58">
        <v>100</v>
      </c>
      <c r="F65" s="65">
        <f t="shared" si="0"/>
        <v>1000</v>
      </c>
      <c r="G65" s="18">
        <f>$B$2</f>
        <v>80</v>
      </c>
      <c r="H65" s="19">
        <f t="shared" si="11"/>
        <v>80000</v>
      </c>
      <c r="I65" s="22">
        <v>5000</v>
      </c>
      <c r="J65" s="19">
        <f t="shared" si="14"/>
        <v>50000</v>
      </c>
      <c r="K65" s="25"/>
      <c r="L65" s="19">
        <f t="shared" si="15"/>
        <v>0</v>
      </c>
    </row>
    <row r="66" spans="1:12" x14ac:dyDescent="0.2">
      <c r="A66" s="9" t="s">
        <v>48</v>
      </c>
      <c r="B66" s="4">
        <v>400</v>
      </c>
      <c r="C66" s="1" t="s">
        <v>13</v>
      </c>
      <c r="D66" s="14">
        <f t="shared" si="7"/>
        <v>43200</v>
      </c>
      <c r="E66" s="58">
        <v>1.2</v>
      </c>
      <c r="F66" s="65">
        <f t="shared" si="0"/>
        <v>480</v>
      </c>
      <c r="G66" s="18">
        <f>$B$2</f>
        <v>80</v>
      </c>
      <c r="H66" s="19">
        <f t="shared" si="11"/>
        <v>38400</v>
      </c>
      <c r="I66" s="22">
        <v>12</v>
      </c>
      <c r="J66" s="19">
        <f t="shared" si="14"/>
        <v>4800</v>
      </c>
      <c r="K66" s="25"/>
      <c r="L66" s="19">
        <f t="shared" si="15"/>
        <v>0</v>
      </c>
    </row>
    <row r="67" spans="1:12" x14ac:dyDescent="0.2">
      <c r="A67" s="9" t="s">
        <v>18</v>
      </c>
      <c r="B67" s="4">
        <v>400</v>
      </c>
      <c r="C67" s="1" t="s">
        <v>13</v>
      </c>
      <c r="D67" s="14">
        <f t="shared" si="7"/>
        <v>52000</v>
      </c>
      <c r="E67" s="58">
        <v>1.4</v>
      </c>
      <c r="F67" s="65">
        <f t="shared" si="0"/>
        <v>560</v>
      </c>
      <c r="G67" s="18">
        <f>$B$2</f>
        <v>80</v>
      </c>
      <c r="H67" s="19">
        <f t="shared" si="11"/>
        <v>44800</v>
      </c>
      <c r="I67" s="22">
        <v>18</v>
      </c>
      <c r="J67" s="19">
        <f t="shared" si="14"/>
        <v>7200</v>
      </c>
      <c r="K67" s="25"/>
      <c r="L67" s="19">
        <f t="shared" si="15"/>
        <v>0</v>
      </c>
    </row>
    <row r="68" spans="1:12" x14ac:dyDescent="0.2">
      <c r="A68" s="9" t="s">
        <v>62</v>
      </c>
      <c r="B68" s="4">
        <v>3300</v>
      </c>
      <c r="C68" s="1" t="s">
        <v>13</v>
      </c>
      <c r="D68" s="14">
        <f t="shared" si="7"/>
        <v>214500</v>
      </c>
      <c r="E68" s="58">
        <v>0.75</v>
      </c>
      <c r="F68" s="65">
        <f t="shared" si="0"/>
        <v>2475</v>
      </c>
      <c r="G68" s="18">
        <f>$B$2</f>
        <v>80</v>
      </c>
      <c r="H68" s="19">
        <f t="shared" si="11"/>
        <v>198000</v>
      </c>
      <c r="I68" s="22">
        <v>5</v>
      </c>
      <c r="J68" s="19">
        <f t="shared" si="14"/>
        <v>16500</v>
      </c>
      <c r="K68" s="25"/>
      <c r="L68" s="19">
        <f t="shared" si="15"/>
        <v>0</v>
      </c>
    </row>
    <row r="69" spans="1:12" ht="13.5" thickBot="1" x14ac:dyDescent="0.25">
      <c r="A69" s="9"/>
      <c r="B69" s="4"/>
      <c r="D69" s="14"/>
      <c r="E69" s="58"/>
      <c r="F69" s="65" t="str">
        <f t="shared" si="0"/>
        <v/>
      </c>
      <c r="G69" s="18"/>
      <c r="H69" s="19"/>
      <c r="I69" s="22"/>
      <c r="J69" s="19"/>
      <c r="K69" s="25"/>
      <c r="L69" s="19"/>
    </row>
    <row r="70" spans="1:12" s="53" customFormat="1" ht="13.5" thickBot="1" x14ac:dyDescent="0.25">
      <c r="A70" s="46" t="s">
        <v>87</v>
      </c>
      <c r="B70" s="50"/>
      <c r="C70" s="48"/>
      <c r="D70" s="49">
        <f>SUM(D64:D69)</f>
        <v>966100</v>
      </c>
      <c r="E70" s="60"/>
      <c r="F70" s="67">
        <f>SUM(F64:F69)</f>
        <v>10115</v>
      </c>
      <c r="G70" s="54"/>
      <c r="H70" s="51">
        <f>SUM(H64:H69)</f>
        <v>809200</v>
      </c>
      <c r="I70" s="54"/>
      <c r="J70" s="51">
        <f>SUM(J64:J69)</f>
        <v>156900</v>
      </c>
      <c r="K70" s="55"/>
      <c r="L70" s="51">
        <f>SUM(L64:L69)</f>
        <v>0</v>
      </c>
    </row>
    <row r="71" spans="1:12" x14ac:dyDescent="0.2">
      <c r="A71" s="9"/>
      <c r="B71" s="4"/>
      <c r="D71" s="14"/>
      <c r="E71" s="58"/>
      <c r="F71" s="65"/>
      <c r="G71" s="18"/>
      <c r="H71" s="19"/>
      <c r="I71" s="22"/>
      <c r="J71" s="19"/>
      <c r="K71" s="25"/>
      <c r="L71" s="19"/>
    </row>
    <row r="72" spans="1:12" x14ac:dyDescent="0.2">
      <c r="A72" s="10" t="s">
        <v>15</v>
      </c>
      <c r="B72" s="4"/>
      <c r="D72" s="14" t="str">
        <f>IF(B72&lt;&gt;0,H72+J72+L72,"")</f>
        <v/>
      </c>
      <c r="E72" s="58"/>
      <c r="F72" s="65" t="str">
        <f t="shared" si="0"/>
        <v/>
      </c>
      <c r="G72" s="18"/>
      <c r="H72" s="19" t="str">
        <f>IF($B72&lt;&gt;0,$B72*E72*G72,"")</f>
        <v/>
      </c>
      <c r="I72" s="22"/>
      <c r="J72" s="19" t="str">
        <f t="shared" ref="J72:J81" si="16">IF($B72&lt;&gt;0,$B72*I72,"")</f>
        <v/>
      </c>
      <c r="K72" s="25"/>
      <c r="L72" s="19" t="str">
        <f>IF(B72&lt;&gt;0,B72*K72,"")</f>
        <v/>
      </c>
    </row>
    <row r="73" spans="1:12" x14ac:dyDescent="0.2">
      <c r="A73" s="9" t="s">
        <v>67</v>
      </c>
      <c r="B73" s="4">
        <v>1200</v>
      </c>
      <c r="C73" s="1" t="s">
        <v>8</v>
      </c>
      <c r="D73" s="14">
        <f>IF(B73&lt;&gt;0,H73+J73+L73,"")</f>
        <v>180000</v>
      </c>
      <c r="E73" s="58"/>
      <c r="F73" s="65"/>
      <c r="G73" s="18"/>
      <c r="H73" s="19">
        <f>IF($B73&lt;&gt;0,$B73*E73*G73,"")</f>
        <v>0</v>
      </c>
      <c r="I73" s="22"/>
      <c r="J73" s="19">
        <f t="shared" si="16"/>
        <v>0</v>
      </c>
      <c r="K73" s="25">
        <v>150</v>
      </c>
      <c r="L73" s="19">
        <f>IF(B73&lt;&gt;0,B73*K73,"")</f>
        <v>180000</v>
      </c>
    </row>
    <row r="74" spans="1:12" x14ac:dyDescent="0.2">
      <c r="A74" s="9" t="s">
        <v>35</v>
      </c>
      <c r="B74" s="4">
        <f>20*30</f>
        <v>600</v>
      </c>
      <c r="C74" s="1" t="s">
        <v>8</v>
      </c>
      <c r="D74" s="14">
        <f>IF(B74&lt;&gt;0,H74+J74+L74,"")</f>
        <v>120000</v>
      </c>
      <c r="E74" s="58"/>
      <c r="F74" s="65"/>
      <c r="G74" s="18"/>
      <c r="H74" s="19">
        <f>IF($B74&lt;&gt;0,$B74*E74*G74,"")</f>
        <v>0</v>
      </c>
      <c r="I74" s="22"/>
      <c r="J74" s="19">
        <f t="shared" si="16"/>
        <v>0</v>
      </c>
      <c r="K74" s="25">
        <v>200</v>
      </c>
      <c r="L74" s="19">
        <f>IF(B74&lt;&gt;0,B74*K74,"")</f>
        <v>120000</v>
      </c>
    </row>
    <row r="75" spans="1:12" ht="13.5" thickBot="1" x14ac:dyDescent="0.25">
      <c r="A75" s="9"/>
      <c r="B75" s="4"/>
      <c r="D75" s="14"/>
      <c r="E75" s="58"/>
      <c r="F75" s="65"/>
      <c r="G75" s="18"/>
      <c r="H75" s="19"/>
      <c r="I75" s="22"/>
      <c r="J75" s="19"/>
      <c r="K75" s="25"/>
      <c r="L75" s="19"/>
    </row>
    <row r="76" spans="1:12" s="53" customFormat="1" ht="13.5" thickBot="1" x14ac:dyDescent="0.25">
      <c r="A76" s="46" t="s">
        <v>88</v>
      </c>
      <c r="B76" s="50"/>
      <c r="C76" s="48"/>
      <c r="D76" s="49">
        <f>SUM(D73:D75)</f>
        <v>300000</v>
      </c>
      <c r="E76" s="60"/>
      <c r="F76" s="67">
        <f>SUM(F73:F75)</f>
        <v>0</v>
      </c>
      <c r="G76" s="54"/>
      <c r="H76" s="51">
        <f>SUM(H73:H75)</f>
        <v>0</v>
      </c>
      <c r="I76" s="54"/>
      <c r="J76" s="51">
        <f>SUM(J73:J75)</f>
        <v>0</v>
      </c>
      <c r="K76" s="55"/>
      <c r="L76" s="51">
        <f>SUM(L73:L75)</f>
        <v>300000</v>
      </c>
    </row>
    <row r="77" spans="1:12" s="53" customFormat="1" x14ac:dyDescent="0.2">
      <c r="A77" s="27"/>
      <c r="B77" s="79"/>
      <c r="C77" s="80"/>
      <c r="D77" s="81"/>
      <c r="E77" s="82"/>
      <c r="F77" s="83"/>
      <c r="G77" s="84"/>
      <c r="H77" s="85"/>
      <c r="I77" s="84"/>
      <c r="J77" s="85"/>
      <c r="K77" s="86"/>
      <c r="L77" s="85"/>
    </row>
    <row r="78" spans="1:12" s="53" customFormat="1" x14ac:dyDescent="0.2">
      <c r="A78" s="27" t="s">
        <v>89</v>
      </c>
      <c r="B78" s="87">
        <v>0.2</v>
      </c>
      <c r="C78" s="80"/>
      <c r="D78" s="81">
        <f>IF(B78&lt;&gt;0,H78+J78+L78,"")</f>
        <v>417376.00000000006</v>
      </c>
      <c r="E78" s="82"/>
      <c r="F78" s="83">
        <f>+B78*(F76+F70+F61+F43+F29)</f>
        <v>5217.2000000000007</v>
      </c>
      <c r="G78" s="84">
        <f>$B$2</f>
        <v>80</v>
      </c>
      <c r="H78" s="85">
        <f>IF($B78&lt;&gt;0,F78*G78,"")</f>
        <v>417376.00000000006</v>
      </c>
      <c r="I78" s="84"/>
      <c r="J78" s="85"/>
      <c r="K78" s="86"/>
      <c r="L78" s="85"/>
    </row>
    <row r="79" spans="1:12" ht="13.5" thickBot="1" x14ac:dyDescent="0.25">
      <c r="A79" s="9"/>
      <c r="B79" s="4"/>
      <c r="D79" s="14" t="str">
        <f>IF(B79&lt;&gt;0,H79+J79+L79,"")</f>
        <v/>
      </c>
      <c r="E79" s="58"/>
      <c r="F79" s="65" t="str">
        <f t="shared" si="0"/>
        <v/>
      </c>
      <c r="G79" s="18"/>
      <c r="H79" s="19" t="str">
        <f>IF($B79&lt;&gt;0,$B79*E79*G79,"")</f>
        <v/>
      </c>
      <c r="I79" s="22"/>
      <c r="J79" s="19" t="str">
        <f t="shared" si="16"/>
        <v/>
      </c>
      <c r="K79" s="25"/>
      <c r="L79" s="19" t="str">
        <f>IF(B79&lt;&gt;0,B79*K79,"")</f>
        <v/>
      </c>
    </row>
    <row r="80" spans="1:12" s="53" customFormat="1" ht="13.5" thickBot="1" x14ac:dyDescent="0.25">
      <c r="A80" s="46" t="s">
        <v>53</v>
      </c>
      <c r="B80" s="50"/>
      <c r="C80" s="48"/>
      <c r="D80" s="49">
        <f>+D29+D43+D61+D70+D76+D78</f>
        <v>6217326</v>
      </c>
      <c r="E80" s="60"/>
      <c r="F80" s="67">
        <f>+F29+F43+F61+F70+F76</f>
        <v>26086</v>
      </c>
      <c r="G80" s="54"/>
      <c r="H80" s="51">
        <f>+H29+H43+H61+H70+H76</f>
        <v>2086880</v>
      </c>
      <c r="I80" s="54"/>
      <c r="J80" s="51">
        <f>+J29+J43+J61+J70+J76</f>
        <v>2823070</v>
      </c>
      <c r="K80" s="55"/>
      <c r="L80" s="51">
        <f>+L29+L43+L61+L70+L76</f>
        <v>890000</v>
      </c>
    </row>
    <row r="81" spans="1:12" ht="13.5" thickBot="1" x14ac:dyDescent="0.25">
      <c r="A81" s="9"/>
      <c r="B81" s="4"/>
      <c r="D81" s="14" t="str">
        <f>IF(B81&lt;&gt;0,H81+J81+L81,"")</f>
        <v/>
      </c>
      <c r="E81" s="58"/>
      <c r="F81" s="65" t="str">
        <f t="shared" si="0"/>
        <v/>
      </c>
      <c r="G81" s="18"/>
      <c r="H81" s="19" t="str">
        <f>IF($B81&lt;&gt;0,$B81*E81*G81,"")</f>
        <v/>
      </c>
      <c r="I81" s="22"/>
      <c r="J81" s="19" t="str">
        <f t="shared" si="16"/>
        <v/>
      </c>
      <c r="K81" s="25"/>
      <c r="L81" s="19" t="str">
        <f>IF(B81&lt;&gt;0,B81*K81,"")</f>
        <v/>
      </c>
    </row>
    <row r="82" spans="1:12" s="53" customFormat="1" ht="13.5" thickBot="1" x14ac:dyDescent="0.25">
      <c r="A82" s="46" t="s">
        <v>109</v>
      </c>
      <c r="B82" s="47" t="s">
        <v>93</v>
      </c>
      <c r="C82" s="48"/>
      <c r="D82" s="49">
        <v>450000</v>
      </c>
      <c r="E82" s="61"/>
      <c r="F82" s="75"/>
      <c r="G82" s="50"/>
      <c r="H82" s="51"/>
      <c r="I82" s="52"/>
      <c r="J82" s="51"/>
      <c r="K82" s="52"/>
      <c r="L82" s="51"/>
    </row>
    <row r="83" spans="1:12" x14ac:dyDescent="0.2">
      <c r="A83" s="9"/>
      <c r="B83" s="31"/>
      <c r="D83" s="14"/>
      <c r="E83" s="62"/>
      <c r="F83" s="69"/>
      <c r="G83" s="5"/>
      <c r="H83" s="19"/>
      <c r="J83" s="19"/>
      <c r="L83" s="19"/>
    </row>
    <row r="84" spans="1:12" x14ac:dyDescent="0.2">
      <c r="A84" s="30" t="s">
        <v>50</v>
      </c>
      <c r="B84" s="31"/>
      <c r="D84" s="14"/>
      <c r="E84" s="62"/>
      <c r="F84" s="69"/>
      <c r="G84" s="5"/>
      <c r="H84" s="19"/>
      <c r="J84" s="19"/>
      <c r="L84" s="19"/>
    </row>
    <row r="85" spans="1:12" x14ac:dyDescent="0.2">
      <c r="A85" s="9" t="s">
        <v>51</v>
      </c>
      <c r="B85" s="31">
        <v>7.4999999999999997E-2</v>
      </c>
      <c r="C85" s="1" t="s">
        <v>82</v>
      </c>
      <c r="D85" s="14">
        <f>+B85*D80</f>
        <v>466299.45</v>
      </c>
      <c r="E85" s="62"/>
      <c r="F85" s="69"/>
      <c r="G85" s="5"/>
      <c r="H85" s="19"/>
      <c r="J85" s="19"/>
      <c r="L85" s="19"/>
    </row>
    <row r="86" spans="1:12" x14ac:dyDescent="0.2">
      <c r="A86" s="9" t="s">
        <v>58</v>
      </c>
      <c r="B86" s="31">
        <v>0.06</v>
      </c>
      <c r="C86" s="1" t="s">
        <v>82</v>
      </c>
      <c r="D86" s="14">
        <f>+B86*D80</f>
        <v>373039.56</v>
      </c>
      <c r="E86" s="62"/>
      <c r="F86" s="69"/>
      <c r="G86" s="5"/>
      <c r="H86" s="19"/>
      <c r="J86" s="19"/>
      <c r="L86" s="19"/>
    </row>
    <row r="87" spans="1:12" x14ac:dyDescent="0.2">
      <c r="A87" s="9" t="s">
        <v>52</v>
      </c>
      <c r="B87" s="31"/>
      <c r="D87" s="14">
        <v>50000</v>
      </c>
      <c r="E87" s="62"/>
      <c r="F87" s="69"/>
      <c r="G87" s="5"/>
      <c r="H87" s="19"/>
      <c r="J87" s="19"/>
      <c r="L87" s="19"/>
    </row>
    <row r="88" spans="1:12" x14ac:dyDescent="0.2">
      <c r="A88" s="9" t="s">
        <v>92</v>
      </c>
      <c r="B88" s="31"/>
      <c r="D88" s="14">
        <v>50000</v>
      </c>
      <c r="E88" s="62"/>
      <c r="F88" s="69"/>
      <c r="G88" s="5"/>
      <c r="H88" s="19"/>
      <c r="J88" s="19"/>
      <c r="L88" s="19"/>
    </row>
    <row r="89" spans="1:12" ht="13.5" thickBot="1" x14ac:dyDescent="0.25">
      <c r="A89" s="9"/>
      <c r="B89" s="31"/>
      <c r="D89" s="14"/>
      <c r="E89" s="62"/>
      <c r="F89" s="69"/>
      <c r="G89" s="5"/>
      <c r="H89" s="19"/>
      <c r="J89" s="19"/>
      <c r="L89" s="19"/>
    </row>
    <row r="90" spans="1:12" s="53" customFormat="1" ht="13.5" thickBot="1" x14ac:dyDescent="0.25">
      <c r="A90" s="46" t="s">
        <v>54</v>
      </c>
      <c r="B90" s="47"/>
      <c r="C90" s="48"/>
      <c r="D90" s="49">
        <f>SUM(D85:D89)</f>
        <v>939339.01</v>
      </c>
      <c r="E90" s="61"/>
      <c r="F90" s="68"/>
      <c r="G90" s="50"/>
      <c r="H90" s="51"/>
      <c r="I90" s="52"/>
      <c r="J90" s="51"/>
      <c r="K90" s="52"/>
      <c r="L90" s="51"/>
    </row>
    <row r="91" spans="1:12" ht="13.5" thickBot="1" x14ac:dyDescent="0.25">
      <c r="A91" s="9"/>
      <c r="B91" s="31"/>
      <c r="D91" s="14"/>
      <c r="E91" s="62"/>
      <c r="F91" s="69"/>
      <c r="G91" s="5"/>
      <c r="H91" s="19"/>
      <c r="J91" s="19"/>
      <c r="L91" s="19"/>
    </row>
    <row r="92" spans="1:12" s="53" customFormat="1" ht="13.5" thickBot="1" x14ac:dyDescent="0.25">
      <c r="A92" s="46" t="s">
        <v>55</v>
      </c>
      <c r="B92" s="47"/>
      <c r="C92" s="48"/>
      <c r="D92" s="49">
        <f>+D80+D82+D90</f>
        <v>7606665.0099999998</v>
      </c>
      <c r="E92" s="61"/>
      <c r="F92" s="68"/>
      <c r="G92" s="50"/>
      <c r="H92" s="51"/>
      <c r="I92" s="52"/>
      <c r="J92" s="51"/>
      <c r="K92" s="52"/>
      <c r="L92" s="51"/>
    </row>
    <row r="93" spans="1:12" x14ac:dyDescent="0.2">
      <c r="A93" s="9"/>
      <c r="B93" s="31"/>
      <c r="D93" s="14"/>
      <c r="E93" s="62"/>
      <c r="F93" s="69"/>
      <c r="G93" s="5"/>
      <c r="H93" s="19"/>
      <c r="J93" s="19"/>
      <c r="L93" s="19"/>
    </row>
    <row r="94" spans="1:12" x14ac:dyDescent="0.2">
      <c r="A94" s="9" t="s">
        <v>81</v>
      </c>
      <c r="B94" s="31">
        <v>0.105</v>
      </c>
      <c r="C94" s="1" t="s">
        <v>82</v>
      </c>
      <c r="D94" s="14">
        <f>IF(B94&lt;&gt;0,H94+J94+L94,"")</f>
        <v>608994.75</v>
      </c>
      <c r="E94" s="62"/>
      <c r="F94" s="69"/>
      <c r="G94" s="5"/>
      <c r="H94" s="19">
        <f>+H80*B94</f>
        <v>219122.4</v>
      </c>
      <c r="J94" s="19">
        <f>+J80*B94</f>
        <v>296422.34999999998</v>
      </c>
      <c r="L94" s="19">
        <f>+L80*B94</f>
        <v>93450</v>
      </c>
    </row>
    <row r="95" spans="1:12" x14ac:dyDescent="0.2">
      <c r="A95" s="9" t="s">
        <v>97</v>
      </c>
      <c r="B95" s="31">
        <v>0.1</v>
      </c>
      <c r="C95" s="1" t="s">
        <v>82</v>
      </c>
      <c r="D95" s="14">
        <f>+B95*D92+B95*D94</f>
        <v>821565.97600000002</v>
      </c>
      <c r="E95" s="62"/>
      <c r="F95" s="69"/>
      <c r="G95" s="5"/>
      <c r="H95" s="19"/>
      <c r="J95" s="19"/>
      <c r="L95" s="19"/>
    </row>
    <row r="96" spans="1:12" x14ac:dyDescent="0.2">
      <c r="A96" s="9" t="s">
        <v>98</v>
      </c>
      <c r="B96" s="31">
        <v>0.05</v>
      </c>
      <c r="C96" s="1" t="s">
        <v>82</v>
      </c>
      <c r="D96" s="14">
        <f>+B96*(D92+D94+D95)</f>
        <v>451861.2868</v>
      </c>
      <c r="E96" s="62"/>
      <c r="F96" s="69"/>
      <c r="G96" s="5"/>
      <c r="H96" s="19"/>
      <c r="J96" s="19"/>
      <c r="L96" s="19"/>
    </row>
    <row r="97" spans="1:12" ht="13.5" thickBot="1" x14ac:dyDescent="0.25">
      <c r="A97" s="9"/>
      <c r="B97" s="31"/>
      <c r="D97" s="14"/>
      <c r="E97" s="62"/>
      <c r="F97" s="69"/>
      <c r="G97" s="5"/>
      <c r="H97" s="19"/>
      <c r="J97" s="19"/>
      <c r="L97" s="19"/>
    </row>
    <row r="98" spans="1:12" s="53" customFormat="1" ht="13.5" thickBot="1" x14ac:dyDescent="0.25">
      <c r="A98" s="46" t="s">
        <v>56</v>
      </c>
      <c r="B98" s="47"/>
      <c r="C98" s="48"/>
      <c r="D98" s="49">
        <f>+SUM(D92:D97)</f>
        <v>9489087.0228000004</v>
      </c>
      <c r="E98" s="61"/>
      <c r="F98" s="70"/>
      <c r="G98" s="50"/>
      <c r="H98" s="51"/>
      <c r="I98" s="52"/>
      <c r="J98" s="51"/>
      <c r="K98" s="52"/>
      <c r="L98" s="51"/>
    </row>
    <row r="99" spans="1:12" ht="13.5" thickBot="1" x14ac:dyDescent="0.25">
      <c r="A99" s="40"/>
      <c r="B99" s="41"/>
      <c r="C99" s="42"/>
      <c r="D99" s="43">
        <f>+D98/B3/1000</f>
        <v>447.59844447169814</v>
      </c>
      <c r="E99" s="63" t="s">
        <v>61</v>
      </c>
      <c r="F99" s="71"/>
      <c r="G99" s="44"/>
      <c r="H99" s="45"/>
      <c r="I99" s="36"/>
      <c r="J99" s="45"/>
      <c r="K99" s="36"/>
      <c r="L99" s="45"/>
    </row>
    <row r="100" spans="1:12" x14ac:dyDescent="0.2">
      <c r="A100" s="9"/>
      <c r="B100" s="31"/>
      <c r="D100" s="5"/>
      <c r="E100" s="5"/>
      <c r="F100" s="5"/>
      <c r="G100" s="5"/>
      <c r="H100" s="5"/>
    </row>
    <row r="101" spans="1:12" x14ac:dyDescent="0.2">
      <c r="A101" s="9"/>
      <c r="B101" s="31"/>
      <c r="D101" s="5"/>
      <c r="E101" s="5"/>
      <c r="F101" s="5"/>
      <c r="G101" s="5"/>
      <c r="H101" s="5"/>
    </row>
    <row r="102" spans="1:12" x14ac:dyDescent="0.2">
      <c r="A102" s="9"/>
      <c r="B102" s="31"/>
      <c r="D102" s="5"/>
      <c r="E102" s="5"/>
      <c r="F102" s="5"/>
      <c r="G102" s="5"/>
      <c r="H102" s="5"/>
    </row>
    <row r="103" spans="1:12" x14ac:dyDescent="0.2">
      <c r="A103" s="9"/>
      <c r="B103" s="31"/>
      <c r="D103" s="5"/>
      <c r="E103" s="5"/>
      <c r="F103" s="5"/>
      <c r="G103" s="5"/>
      <c r="H103" s="5"/>
    </row>
    <row r="104" spans="1:12" x14ac:dyDescent="0.2">
      <c r="A104" s="9"/>
      <c r="B104" s="31"/>
      <c r="D104" s="5"/>
      <c r="E104" s="5"/>
      <c r="F104" s="5"/>
      <c r="G104" s="5"/>
      <c r="H104" s="5"/>
    </row>
    <row r="105" spans="1:12" x14ac:dyDescent="0.2">
      <c r="A105" s="9"/>
      <c r="B105" s="31"/>
      <c r="D105" s="5"/>
      <c r="E105" s="5"/>
      <c r="F105" s="5"/>
      <c r="G105" s="5"/>
      <c r="H105" s="5"/>
    </row>
    <row r="106" spans="1:12" x14ac:dyDescent="0.2">
      <c r="A106" s="9"/>
      <c r="B106" s="31"/>
      <c r="D106" s="5"/>
      <c r="E106" s="5"/>
      <c r="F106" s="5"/>
      <c r="G106" s="5"/>
      <c r="H106" s="5"/>
    </row>
    <row r="107" spans="1:12" x14ac:dyDescent="0.2">
      <c r="A107" s="9"/>
      <c r="B107" s="31"/>
      <c r="D107" s="5"/>
      <c r="E107" s="5"/>
      <c r="F107" s="5"/>
      <c r="G107" s="5"/>
      <c r="H107" s="5"/>
    </row>
    <row r="108" spans="1:12" x14ac:dyDescent="0.2">
      <c r="A108" s="9"/>
      <c r="B108" s="31"/>
      <c r="D108" s="5"/>
      <c r="E108" s="5"/>
      <c r="F108" s="5"/>
      <c r="G108" s="5"/>
      <c r="H108" s="5"/>
    </row>
    <row r="109" spans="1:12" x14ac:dyDescent="0.2">
      <c r="A109" s="9"/>
      <c r="B109" s="31"/>
      <c r="D109" s="5"/>
      <c r="E109" s="5"/>
      <c r="F109" s="5"/>
      <c r="G109" s="5"/>
      <c r="H109" s="5"/>
    </row>
    <row r="110" spans="1:12" x14ac:dyDescent="0.2">
      <c r="A110" s="9"/>
      <c r="B110" s="31"/>
      <c r="D110" s="5"/>
      <c r="E110" s="5"/>
      <c r="F110" s="5"/>
      <c r="G110" s="5"/>
      <c r="H110" s="5"/>
    </row>
    <row r="111" spans="1:12" x14ac:dyDescent="0.2">
      <c r="A111" s="9"/>
      <c r="B111" s="31"/>
      <c r="D111" s="5"/>
      <c r="E111" s="5"/>
      <c r="F111" s="5"/>
      <c r="G111" s="5"/>
      <c r="H111" s="5"/>
    </row>
    <row r="112" spans="1:12" x14ac:dyDescent="0.2">
      <c r="A112" s="9"/>
      <c r="B112" s="31"/>
    </row>
    <row r="113" spans="1:2" x14ac:dyDescent="0.2">
      <c r="A113" s="9"/>
      <c r="B113" s="31"/>
    </row>
    <row r="114" spans="1:2" x14ac:dyDescent="0.2">
      <c r="A114" s="9"/>
      <c r="B114" s="31"/>
    </row>
    <row r="115" spans="1:2" x14ac:dyDescent="0.2">
      <c r="A115" s="9"/>
      <c r="B115" s="31"/>
    </row>
    <row r="116" spans="1:2" x14ac:dyDescent="0.2">
      <c r="A116" s="9"/>
      <c r="B116" s="31"/>
    </row>
    <row r="117" spans="1:2" x14ac:dyDescent="0.2">
      <c r="A117" s="9"/>
      <c r="B117" s="31"/>
    </row>
    <row r="118" spans="1:2" x14ac:dyDescent="0.2">
      <c r="A118" s="9"/>
      <c r="B118" s="31"/>
    </row>
    <row r="119" spans="1:2" x14ac:dyDescent="0.2">
      <c r="A119" s="9"/>
      <c r="B119" s="31"/>
    </row>
    <row r="120" spans="1:2" x14ac:dyDescent="0.2">
      <c r="A120" s="9"/>
      <c r="B120" s="31"/>
    </row>
    <row r="121" spans="1:2" x14ac:dyDescent="0.2">
      <c r="A121" s="9"/>
      <c r="B121" s="31"/>
    </row>
    <row r="122" spans="1:2" x14ac:dyDescent="0.2">
      <c r="A122" s="9"/>
      <c r="B122" s="31"/>
    </row>
    <row r="123" spans="1:2" x14ac:dyDescent="0.2">
      <c r="A123" s="9"/>
      <c r="B123" s="31"/>
    </row>
    <row r="124" spans="1:2" x14ac:dyDescent="0.2">
      <c r="A124" s="9"/>
      <c r="B124" s="31"/>
    </row>
    <row r="125" spans="1:2" x14ac:dyDescent="0.2">
      <c r="A125" s="9"/>
      <c r="B125" s="31"/>
    </row>
    <row r="126" spans="1:2" x14ac:dyDescent="0.2">
      <c r="A126" s="9"/>
      <c r="B126" s="31"/>
    </row>
    <row r="127" spans="1:2" x14ac:dyDescent="0.2">
      <c r="A127" s="9"/>
      <c r="B127" s="31"/>
    </row>
    <row r="128" spans="1:2" x14ac:dyDescent="0.2">
      <c r="A128" s="9"/>
      <c r="B128" s="31"/>
    </row>
    <row r="129" spans="1:2" x14ac:dyDescent="0.2">
      <c r="A129" s="9"/>
      <c r="B129" s="31"/>
    </row>
    <row r="130" spans="1:2" x14ac:dyDescent="0.2">
      <c r="A130" s="9"/>
      <c r="B130" s="31"/>
    </row>
    <row r="131" spans="1:2" x14ac:dyDescent="0.2">
      <c r="A131" s="9"/>
      <c r="B131" s="31"/>
    </row>
    <row r="132" spans="1:2" x14ac:dyDescent="0.2">
      <c r="A132" s="9"/>
      <c r="B132" s="31"/>
    </row>
    <row r="133" spans="1:2" x14ac:dyDescent="0.2">
      <c r="A133" s="9"/>
      <c r="B133" s="31"/>
    </row>
    <row r="134" spans="1:2" x14ac:dyDescent="0.2">
      <c r="A134" s="9"/>
      <c r="B134" s="31"/>
    </row>
    <row r="135" spans="1:2" x14ac:dyDescent="0.2">
      <c r="A135" s="9"/>
      <c r="B135" s="31"/>
    </row>
    <row r="136" spans="1:2" x14ac:dyDescent="0.2">
      <c r="A136" s="9"/>
      <c r="B136" s="31"/>
    </row>
    <row r="137" spans="1:2" x14ac:dyDescent="0.2">
      <c r="A137" s="9"/>
      <c r="B137" s="31"/>
    </row>
    <row r="138" spans="1:2" x14ac:dyDescent="0.2">
      <c r="A138" s="9"/>
      <c r="B138" s="31"/>
    </row>
    <row r="139" spans="1:2" x14ac:dyDescent="0.2">
      <c r="A139" s="9"/>
      <c r="B139" s="31"/>
    </row>
    <row r="140" spans="1:2" x14ac:dyDescent="0.2">
      <c r="A140" s="9"/>
      <c r="B140" s="31"/>
    </row>
    <row r="141" spans="1:2" x14ac:dyDescent="0.2">
      <c r="A141" s="9"/>
      <c r="B141" s="31"/>
    </row>
    <row r="142" spans="1:2" x14ac:dyDescent="0.2">
      <c r="A142" s="9"/>
    </row>
    <row r="143" spans="1:2" x14ac:dyDescent="0.2">
      <c r="A143" s="9"/>
    </row>
    <row r="144" spans="1:2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</sheetData>
  <mergeCells count="3">
    <mergeCell ref="E6:H6"/>
    <mergeCell ref="I6:J6"/>
    <mergeCell ref="K6:L6"/>
  </mergeCells>
  <pageMargins left="0.25" right="0.25" top="0.5" bottom="0.5" header="0.25" footer="0.25"/>
  <pageSetup paperSize="5" scale="76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66"/>
  <sheetViews>
    <sheetView tabSelected="1" zoomScale="75" workbookViewId="0">
      <pane xSplit="4" ySplit="7" topLeftCell="E45" activePane="bottomRight" state="frozen"/>
      <selection pane="topRight" activeCell="E1" sqref="E1"/>
      <selection pane="bottomLeft" activeCell="A8" sqref="A8"/>
      <selection pane="bottomRight" activeCell="A48" sqref="A48"/>
    </sheetView>
  </sheetViews>
  <sheetFormatPr defaultRowHeight="12.75" x14ac:dyDescent="0.2"/>
  <cols>
    <col min="1" max="1" width="75.7109375" customWidth="1"/>
    <col min="2" max="2" width="10.28515625" bestFit="1" customWidth="1"/>
    <col min="3" max="3" width="10.28515625" style="1" bestFit="1" customWidth="1"/>
    <col min="4" max="4" width="16.7109375" style="2" customWidth="1"/>
    <col min="5" max="5" width="10" style="2" customWidth="1"/>
    <col min="6" max="6" width="10.7109375" style="2" customWidth="1"/>
    <col min="7" max="7" width="12.28515625" style="2" bestFit="1" customWidth="1"/>
    <col min="8" max="8" width="15.7109375" style="2" customWidth="1"/>
    <col min="9" max="9" width="12.7109375" customWidth="1"/>
    <col min="10" max="10" width="15.7109375" customWidth="1"/>
    <col min="11" max="11" width="10.85546875" customWidth="1"/>
    <col min="12" max="12" width="12.7109375" customWidth="1"/>
  </cols>
  <sheetData>
    <row r="1" spans="1:12" x14ac:dyDescent="0.2">
      <c r="A1" t="s">
        <v>49</v>
      </c>
      <c r="L1" s="56" t="s">
        <v>94</v>
      </c>
    </row>
    <row r="2" spans="1:12" x14ac:dyDescent="0.2">
      <c r="A2" t="s">
        <v>83</v>
      </c>
      <c r="B2">
        <v>80</v>
      </c>
    </row>
    <row r="3" spans="1:12" x14ac:dyDescent="0.2">
      <c r="A3" t="s">
        <v>59</v>
      </c>
      <c r="B3">
        <f>12*2.4</f>
        <v>28.799999999999997</v>
      </c>
      <c r="C3" s="1" t="s">
        <v>60</v>
      </c>
      <c r="K3" t="s">
        <v>90</v>
      </c>
    </row>
    <row r="5" spans="1:12" ht="13.5" thickBot="1" x14ac:dyDescent="0.25"/>
    <row r="6" spans="1:12" ht="13.5" thickBot="1" x14ac:dyDescent="0.25">
      <c r="A6" s="33" t="s">
        <v>0</v>
      </c>
      <c r="B6" s="3" t="s">
        <v>1</v>
      </c>
      <c r="C6" s="34" t="s">
        <v>2</v>
      </c>
      <c r="D6" s="38" t="s">
        <v>4</v>
      </c>
      <c r="E6" s="88" t="s">
        <v>39</v>
      </c>
      <c r="F6" s="89"/>
      <c r="G6" s="89"/>
      <c r="H6" s="90"/>
      <c r="I6" s="88" t="s">
        <v>5</v>
      </c>
      <c r="J6" s="90"/>
      <c r="K6" s="88" t="s">
        <v>42</v>
      </c>
      <c r="L6" s="90"/>
    </row>
    <row r="7" spans="1:12" ht="13.5" thickBot="1" x14ac:dyDescent="0.25">
      <c r="A7" s="35"/>
      <c r="B7" s="36"/>
      <c r="C7" s="37"/>
      <c r="D7" s="39"/>
      <c r="E7" s="28" t="s">
        <v>40</v>
      </c>
      <c r="F7" s="28" t="s">
        <v>57</v>
      </c>
      <c r="G7" s="28" t="s">
        <v>41</v>
      </c>
      <c r="H7" s="28" t="s">
        <v>7</v>
      </c>
      <c r="I7" s="28" t="s">
        <v>6</v>
      </c>
      <c r="J7" s="28" t="s">
        <v>7</v>
      </c>
      <c r="K7" s="29" t="s">
        <v>6</v>
      </c>
      <c r="L7" s="29" t="s">
        <v>7</v>
      </c>
    </row>
    <row r="8" spans="1:12" x14ac:dyDescent="0.2">
      <c r="A8" s="32"/>
      <c r="B8" s="2"/>
      <c r="C8" s="12"/>
      <c r="D8" s="13" t="str">
        <f>IF(B8&lt;&gt;0,H8+J8+L8,"")</f>
        <v/>
      </c>
      <c r="E8" s="57"/>
      <c r="F8" s="72" t="str">
        <f>IF(B8&lt;&gt;0,B8*E8,"")</f>
        <v/>
      </c>
      <c r="G8" s="16"/>
      <c r="H8" s="17" t="str">
        <f>IF($B8&lt;&gt;0,$B8*E8*G8,"")</f>
        <v/>
      </c>
      <c r="I8" s="16"/>
      <c r="J8" s="17" t="str">
        <f>IF($B8&lt;&gt;0,$B8*I8,"")</f>
        <v/>
      </c>
      <c r="K8" s="24"/>
      <c r="L8" s="17" t="str">
        <f>IF($B8&lt;&gt;0,$B8*K8,"")</f>
        <v/>
      </c>
    </row>
    <row r="9" spans="1:12" x14ac:dyDescent="0.2">
      <c r="A9" s="27" t="s">
        <v>76</v>
      </c>
      <c r="B9" s="2"/>
      <c r="C9" s="12"/>
      <c r="D9" s="14"/>
      <c r="E9" s="58"/>
      <c r="F9" s="73" t="str">
        <f t="shared" ref="F9:F80" si="0">IF(B9&lt;&gt;0,B9*E9,"")</f>
        <v/>
      </c>
      <c r="G9" s="18"/>
      <c r="H9" s="19"/>
      <c r="I9" s="18"/>
      <c r="J9" s="19"/>
      <c r="K9" s="25"/>
      <c r="L9" s="19"/>
    </row>
    <row r="10" spans="1:12" x14ac:dyDescent="0.2">
      <c r="A10" s="9" t="s">
        <v>75</v>
      </c>
      <c r="B10" s="4">
        <v>12</v>
      </c>
      <c r="C10" s="1" t="s">
        <v>3</v>
      </c>
      <c r="D10" s="14">
        <f>IF(B10&lt;&gt;0,H10+J10+L10,"")</f>
        <v>0</v>
      </c>
      <c r="E10" s="58"/>
      <c r="F10" s="73"/>
      <c r="G10" s="18"/>
      <c r="H10" s="19">
        <f>IF($B10&lt;&gt;0,$B10*E10*G10,"")</f>
        <v>0</v>
      </c>
      <c r="I10" s="22"/>
      <c r="J10" s="19">
        <f>IF($B10&lt;&gt;0,$B10*I10,"")</f>
        <v>0</v>
      </c>
      <c r="K10" s="25"/>
      <c r="L10" s="19">
        <f>IF(B10&lt;&gt;0,B10*K10,"")</f>
        <v>0</v>
      </c>
    </row>
    <row r="11" spans="1:12" x14ac:dyDescent="0.2">
      <c r="A11" s="9" t="s">
        <v>74</v>
      </c>
      <c r="B11" s="4">
        <v>12</v>
      </c>
      <c r="C11" s="1" t="s">
        <v>3</v>
      </c>
      <c r="D11" s="14">
        <f>IF(B11&lt;&gt;0,H11+J11+L11,"")</f>
        <v>0</v>
      </c>
      <c r="E11" s="58"/>
      <c r="F11" s="73"/>
      <c r="G11" s="18"/>
      <c r="H11" s="19">
        <f>IF($B11&lt;&gt;0,$B11*E11*G11,"")</f>
        <v>0</v>
      </c>
      <c r="I11" s="22"/>
      <c r="J11" s="19">
        <f>IF($B11&lt;&gt;0,$B11*I11,"")</f>
        <v>0</v>
      </c>
      <c r="K11" s="25"/>
      <c r="L11" s="19">
        <f>IF(B11&lt;&gt;0,B11*K11,"")</f>
        <v>0</v>
      </c>
    </row>
    <row r="12" spans="1:12" x14ac:dyDescent="0.2">
      <c r="A12" s="9" t="s">
        <v>73</v>
      </c>
      <c r="B12" s="4">
        <v>12</v>
      </c>
      <c r="C12" s="1" t="s">
        <v>3</v>
      </c>
      <c r="D12" s="14">
        <f>IF(B12&lt;&gt;0,H12+J12+L12,"")</f>
        <v>0</v>
      </c>
      <c r="E12" s="58"/>
      <c r="F12" s="73"/>
      <c r="G12" s="18"/>
      <c r="H12" s="19">
        <f>IF($B12&lt;&gt;0,$B12*E12*G12,"")</f>
        <v>0</v>
      </c>
      <c r="I12" s="22"/>
      <c r="J12" s="19">
        <f>IF($B12&lt;&gt;0,$B12*I12,"")</f>
        <v>0</v>
      </c>
      <c r="K12" s="25"/>
      <c r="L12" s="19">
        <f>IF(B12&lt;&gt;0,B12*K12,"")</f>
        <v>0</v>
      </c>
    </row>
    <row r="13" spans="1:12" x14ac:dyDescent="0.2">
      <c r="A13" s="9" t="s">
        <v>101</v>
      </c>
      <c r="B13" s="4">
        <v>2400</v>
      </c>
      <c r="C13" s="1" t="s">
        <v>24</v>
      </c>
      <c r="D13" s="14">
        <f>IF(B13&lt;&gt;0,H13+J13+L13,"")</f>
        <v>0</v>
      </c>
      <c r="E13" s="58"/>
      <c r="F13" s="65"/>
      <c r="G13" s="18">
        <f>$B$2</f>
        <v>80</v>
      </c>
      <c r="H13" s="19">
        <f>IF($B13&lt;&gt;0,$B13*E13*G13,"")</f>
        <v>0</v>
      </c>
      <c r="I13" s="22"/>
      <c r="J13" s="19">
        <f>IF($B13&lt;&gt;0,$B13*I13,"")</f>
        <v>0</v>
      </c>
      <c r="K13" s="25"/>
      <c r="L13" s="19">
        <f>IF(B13&lt;&gt;0,B13*K13,"")</f>
        <v>0</v>
      </c>
    </row>
    <row r="14" spans="1:12" x14ac:dyDescent="0.2">
      <c r="A14" s="9"/>
      <c r="B14" s="4"/>
      <c r="D14" s="14"/>
      <c r="E14" s="58"/>
      <c r="F14" s="73" t="str">
        <f t="shared" si="0"/>
        <v/>
      </c>
      <c r="G14" s="18"/>
      <c r="H14" s="19"/>
      <c r="I14" s="22"/>
      <c r="J14" s="19" t="str">
        <f>IF($B14&lt;&gt;0,$B14*I14,"")</f>
        <v/>
      </c>
      <c r="K14" s="25"/>
      <c r="L14" s="19"/>
    </row>
    <row r="15" spans="1:12" s="8" customFormat="1" x14ac:dyDescent="0.2">
      <c r="A15" s="10" t="s">
        <v>44</v>
      </c>
      <c r="B15" s="7"/>
      <c r="C15" s="6"/>
      <c r="D15" s="15" t="str">
        <f t="shared" ref="D15:D42" si="1">IF(B15&lt;&gt;0,H15+J15+L15,"")</f>
        <v/>
      </c>
      <c r="E15" s="59"/>
      <c r="F15" s="74"/>
      <c r="G15" s="20"/>
      <c r="H15" s="21" t="str">
        <f t="shared" ref="H15:H50" si="2">IF($B15&lt;&gt;0,$B15*E15*G15,"")</f>
        <v/>
      </c>
      <c r="I15" s="23"/>
      <c r="J15" s="21" t="str">
        <f t="shared" ref="J15:J42" si="3">IF($B15&lt;&gt;0,$B15*I15,"")</f>
        <v/>
      </c>
      <c r="K15" s="26"/>
      <c r="L15" s="21" t="str">
        <f t="shared" ref="L15:L42" si="4">IF(B15&lt;&gt;0,B15*K15,"")</f>
        <v/>
      </c>
    </row>
    <row r="16" spans="1:12" s="8" customFormat="1" x14ac:dyDescent="0.2">
      <c r="A16" s="11" t="s">
        <v>91</v>
      </c>
      <c r="B16" s="7">
        <v>1</v>
      </c>
      <c r="C16" s="6" t="s">
        <v>3</v>
      </c>
      <c r="D16" s="14">
        <f t="shared" si="1"/>
        <v>83600</v>
      </c>
      <c r="E16" s="59">
        <v>170</v>
      </c>
      <c r="F16" s="73">
        <f t="shared" si="0"/>
        <v>170</v>
      </c>
      <c r="G16" s="20">
        <f t="shared" ref="G16:G27" si="5">$B$2</f>
        <v>80</v>
      </c>
      <c r="H16" s="21">
        <f t="shared" si="2"/>
        <v>13600</v>
      </c>
      <c r="I16" s="23">
        <v>70000</v>
      </c>
      <c r="J16" s="21">
        <f t="shared" si="3"/>
        <v>70000</v>
      </c>
      <c r="K16" s="26"/>
      <c r="L16" s="21">
        <f t="shared" si="4"/>
        <v>0</v>
      </c>
    </row>
    <row r="17" spans="1:12" s="8" customFormat="1" x14ac:dyDescent="0.2">
      <c r="A17" s="11" t="s">
        <v>63</v>
      </c>
      <c r="B17" s="7">
        <v>1</v>
      </c>
      <c r="C17" s="6" t="s">
        <v>3</v>
      </c>
      <c r="D17" s="14">
        <f t="shared" si="1"/>
        <v>194000</v>
      </c>
      <c r="E17" s="59">
        <v>300</v>
      </c>
      <c r="F17" s="73">
        <f t="shared" si="0"/>
        <v>300</v>
      </c>
      <c r="G17" s="20">
        <f t="shared" si="5"/>
        <v>80</v>
      </c>
      <c r="H17" s="21">
        <f t="shared" si="2"/>
        <v>24000</v>
      </c>
      <c r="I17" s="23">
        <v>170000</v>
      </c>
      <c r="J17" s="21">
        <f t="shared" si="3"/>
        <v>170000</v>
      </c>
      <c r="K17" s="26"/>
      <c r="L17" s="21">
        <f t="shared" si="4"/>
        <v>0</v>
      </c>
    </row>
    <row r="18" spans="1:12" s="8" customFormat="1" x14ac:dyDescent="0.2">
      <c r="A18" s="11" t="s">
        <v>28</v>
      </c>
      <c r="B18" s="7">
        <v>1</v>
      </c>
      <c r="C18" s="6" t="s">
        <v>3</v>
      </c>
      <c r="D18" s="14">
        <f t="shared" si="1"/>
        <v>116000</v>
      </c>
      <c r="E18" s="59">
        <v>200</v>
      </c>
      <c r="F18" s="73">
        <f t="shared" si="0"/>
        <v>200</v>
      </c>
      <c r="G18" s="20">
        <f t="shared" si="5"/>
        <v>80</v>
      </c>
      <c r="H18" s="21">
        <f t="shared" si="2"/>
        <v>16000</v>
      </c>
      <c r="I18" s="23">
        <v>100000</v>
      </c>
      <c r="J18" s="21">
        <f t="shared" si="3"/>
        <v>100000</v>
      </c>
      <c r="K18" s="26"/>
      <c r="L18" s="21">
        <f t="shared" si="4"/>
        <v>0</v>
      </c>
    </row>
    <row r="19" spans="1:12" s="8" customFormat="1" x14ac:dyDescent="0.2">
      <c r="A19" s="11" t="s">
        <v>29</v>
      </c>
      <c r="B19" s="7">
        <v>1</v>
      </c>
      <c r="C19" s="6" t="s">
        <v>3</v>
      </c>
      <c r="D19" s="14">
        <f t="shared" si="1"/>
        <v>516000</v>
      </c>
      <c r="E19" s="59">
        <v>200</v>
      </c>
      <c r="F19" s="73">
        <f t="shared" si="0"/>
        <v>200</v>
      </c>
      <c r="G19" s="20">
        <f t="shared" si="5"/>
        <v>80</v>
      </c>
      <c r="H19" s="21">
        <f t="shared" si="2"/>
        <v>16000</v>
      </c>
      <c r="I19" s="23">
        <v>500000</v>
      </c>
      <c r="J19" s="21">
        <f t="shared" si="3"/>
        <v>500000</v>
      </c>
      <c r="K19" s="26"/>
      <c r="L19" s="21">
        <f t="shared" si="4"/>
        <v>0</v>
      </c>
    </row>
    <row r="20" spans="1:12" s="8" customFormat="1" x14ac:dyDescent="0.2">
      <c r="A20" s="11" t="s">
        <v>30</v>
      </c>
      <c r="B20" s="7">
        <v>1</v>
      </c>
      <c r="C20" s="6" t="s">
        <v>3</v>
      </c>
      <c r="D20" s="14">
        <f t="shared" si="1"/>
        <v>83000</v>
      </c>
      <c r="E20" s="59">
        <v>100</v>
      </c>
      <c r="F20" s="73">
        <f t="shared" si="0"/>
        <v>100</v>
      </c>
      <c r="G20" s="20">
        <f t="shared" si="5"/>
        <v>80</v>
      </c>
      <c r="H20" s="21">
        <f t="shared" si="2"/>
        <v>8000</v>
      </c>
      <c r="I20" s="23">
        <v>75000</v>
      </c>
      <c r="J20" s="21">
        <f t="shared" si="3"/>
        <v>75000</v>
      </c>
      <c r="K20" s="26"/>
      <c r="L20" s="21">
        <f t="shared" si="4"/>
        <v>0</v>
      </c>
    </row>
    <row r="21" spans="1:12" s="8" customFormat="1" x14ac:dyDescent="0.2">
      <c r="A21" s="11" t="s">
        <v>77</v>
      </c>
      <c r="B21" s="7">
        <v>2</v>
      </c>
      <c r="C21" s="6" t="s">
        <v>3</v>
      </c>
      <c r="D21" s="14">
        <f t="shared" si="1"/>
        <v>176000</v>
      </c>
      <c r="E21" s="59">
        <v>100</v>
      </c>
      <c r="F21" s="73">
        <f t="shared" si="0"/>
        <v>200</v>
      </c>
      <c r="G21" s="20">
        <f t="shared" si="5"/>
        <v>80</v>
      </c>
      <c r="H21" s="21">
        <f t="shared" si="2"/>
        <v>16000</v>
      </c>
      <c r="I21" s="23">
        <v>80000</v>
      </c>
      <c r="J21" s="21">
        <f t="shared" si="3"/>
        <v>160000</v>
      </c>
      <c r="K21" s="26"/>
      <c r="L21" s="21">
        <f t="shared" si="4"/>
        <v>0</v>
      </c>
    </row>
    <row r="22" spans="1:12" x14ac:dyDescent="0.2">
      <c r="A22" s="9" t="s">
        <v>32</v>
      </c>
      <c r="B22" s="4">
        <v>12</v>
      </c>
      <c r="C22" s="1" t="s">
        <v>3</v>
      </c>
      <c r="D22" s="14">
        <f t="shared" si="1"/>
        <v>715200</v>
      </c>
      <c r="E22" s="58">
        <v>120</v>
      </c>
      <c r="F22" s="73">
        <f t="shared" si="0"/>
        <v>1440</v>
      </c>
      <c r="G22" s="20">
        <f t="shared" si="5"/>
        <v>80</v>
      </c>
      <c r="H22" s="21">
        <f t="shared" si="2"/>
        <v>115200</v>
      </c>
      <c r="I22" s="22">
        <v>50000</v>
      </c>
      <c r="J22" s="21">
        <f t="shared" si="3"/>
        <v>600000</v>
      </c>
      <c r="K22" s="25"/>
      <c r="L22" s="19">
        <f t="shared" si="4"/>
        <v>0</v>
      </c>
    </row>
    <row r="23" spans="1:12" s="8" customFormat="1" x14ac:dyDescent="0.2">
      <c r="A23" s="11" t="s">
        <v>31</v>
      </c>
      <c r="B23" s="7">
        <v>1</v>
      </c>
      <c r="C23" s="6" t="s">
        <v>3</v>
      </c>
      <c r="D23" s="14">
        <f t="shared" si="1"/>
        <v>29600</v>
      </c>
      <c r="E23" s="59">
        <v>120</v>
      </c>
      <c r="F23" s="73">
        <f t="shared" si="0"/>
        <v>120</v>
      </c>
      <c r="G23" s="20">
        <f t="shared" si="5"/>
        <v>80</v>
      </c>
      <c r="H23" s="21">
        <f t="shared" si="2"/>
        <v>9600</v>
      </c>
      <c r="I23" s="23">
        <v>20000</v>
      </c>
      <c r="J23" s="21">
        <f t="shared" si="3"/>
        <v>20000</v>
      </c>
      <c r="K23" s="26"/>
      <c r="L23" s="21">
        <f t="shared" si="4"/>
        <v>0</v>
      </c>
    </row>
    <row r="24" spans="1:12" x14ac:dyDescent="0.2">
      <c r="A24" s="9" t="s">
        <v>9</v>
      </c>
      <c r="B24" s="4">
        <v>1</v>
      </c>
      <c r="C24" s="1" t="s">
        <v>3</v>
      </c>
      <c r="D24" s="14">
        <f t="shared" si="1"/>
        <v>428000</v>
      </c>
      <c r="E24" s="58">
        <v>350</v>
      </c>
      <c r="F24" s="73">
        <f t="shared" si="0"/>
        <v>350</v>
      </c>
      <c r="G24" s="20">
        <f t="shared" si="5"/>
        <v>80</v>
      </c>
      <c r="H24" s="21">
        <f t="shared" si="2"/>
        <v>28000</v>
      </c>
      <c r="I24" s="22">
        <v>400000</v>
      </c>
      <c r="J24" s="21">
        <f t="shared" si="3"/>
        <v>400000</v>
      </c>
      <c r="K24" s="25"/>
      <c r="L24" s="19">
        <f t="shared" si="4"/>
        <v>0</v>
      </c>
    </row>
    <row r="25" spans="1:12" x14ac:dyDescent="0.2">
      <c r="A25" s="9" t="s">
        <v>10</v>
      </c>
      <c r="B25" s="4">
        <v>1</v>
      </c>
      <c r="C25" s="1" t="s">
        <v>3</v>
      </c>
      <c r="D25" s="14">
        <f t="shared" si="1"/>
        <v>32000</v>
      </c>
      <c r="E25" s="58">
        <v>150</v>
      </c>
      <c r="F25" s="73">
        <f t="shared" si="0"/>
        <v>150</v>
      </c>
      <c r="G25" s="20">
        <f t="shared" si="5"/>
        <v>80</v>
      </c>
      <c r="H25" s="21">
        <f t="shared" si="2"/>
        <v>12000</v>
      </c>
      <c r="I25" s="22">
        <v>20000</v>
      </c>
      <c r="J25" s="21">
        <f t="shared" si="3"/>
        <v>20000</v>
      </c>
      <c r="K25" s="25"/>
      <c r="L25" s="19">
        <f t="shared" si="4"/>
        <v>0</v>
      </c>
    </row>
    <row r="26" spans="1:12" s="8" customFormat="1" x14ac:dyDescent="0.2">
      <c r="A26" s="11" t="s">
        <v>33</v>
      </c>
      <c r="B26" s="7">
        <v>1</v>
      </c>
      <c r="C26" s="6" t="s">
        <v>3</v>
      </c>
      <c r="D26" s="14">
        <f t="shared" si="1"/>
        <v>38000</v>
      </c>
      <c r="E26" s="59">
        <v>100</v>
      </c>
      <c r="F26" s="73">
        <f t="shared" si="0"/>
        <v>100</v>
      </c>
      <c r="G26" s="20">
        <f t="shared" si="5"/>
        <v>80</v>
      </c>
      <c r="H26" s="21">
        <f t="shared" si="2"/>
        <v>8000</v>
      </c>
      <c r="I26" s="23">
        <v>30000</v>
      </c>
      <c r="J26" s="21">
        <f t="shared" si="3"/>
        <v>30000</v>
      </c>
      <c r="K26" s="26"/>
      <c r="L26" s="21">
        <f t="shared" si="4"/>
        <v>0</v>
      </c>
    </row>
    <row r="27" spans="1:12" x14ac:dyDescent="0.2">
      <c r="A27" s="9" t="s">
        <v>34</v>
      </c>
      <c r="B27" s="4">
        <v>900</v>
      </c>
      <c r="C27" s="1" t="s">
        <v>13</v>
      </c>
      <c r="D27" s="14">
        <f t="shared" si="1"/>
        <v>229500</v>
      </c>
      <c r="E27" s="58">
        <v>1</v>
      </c>
      <c r="F27" s="73">
        <f t="shared" si="0"/>
        <v>900</v>
      </c>
      <c r="G27" s="20">
        <f t="shared" si="5"/>
        <v>80</v>
      </c>
      <c r="H27" s="19">
        <f t="shared" si="2"/>
        <v>72000</v>
      </c>
      <c r="I27" s="22">
        <v>175</v>
      </c>
      <c r="J27" s="21">
        <f t="shared" si="3"/>
        <v>157500</v>
      </c>
      <c r="K27" s="25"/>
      <c r="L27" s="19">
        <f t="shared" si="4"/>
        <v>0</v>
      </c>
    </row>
    <row r="28" spans="1:12" s="8" customFormat="1" ht="13.5" thickBot="1" x14ac:dyDescent="0.25">
      <c r="A28" s="11"/>
      <c r="B28" s="7"/>
      <c r="C28" s="6"/>
      <c r="D28" s="15" t="str">
        <f t="shared" si="1"/>
        <v/>
      </c>
      <c r="E28" s="59"/>
      <c r="F28" s="74"/>
      <c r="G28" s="20"/>
      <c r="H28" s="21" t="str">
        <f t="shared" si="2"/>
        <v/>
      </c>
      <c r="I28" s="23"/>
      <c r="J28" s="21" t="str">
        <f t="shared" si="3"/>
        <v/>
      </c>
      <c r="K28" s="26"/>
      <c r="L28" s="21" t="str">
        <f t="shared" si="4"/>
        <v/>
      </c>
    </row>
    <row r="29" spans="1:12" s="53" customFormat="1" ht="13.5" thickBot="1" x14ac:dyDescent="0.25">
      <c r="A29" s="46" t="s">
        <v>84</v>
      </c>
      <c r="B29" s="50"/>
      <c r="C29" s="48"/>
      <c r="D29" s="49">
        <f>SUM(D16:D28)</f>
        <v>2640900</v>
      </c>
      <c r="E29" s="60"/>
      <c r="F29" s="67">
        <f>SUM(F16:F28)</f>
        <v>4230</v>
      </c>
      <c r="G29" s="54"/>
      <c r="H29" s="51">
        <f>SUM(H16:H28)</f>
        <v>338400</v>
      </c>
      <c r="I29" s="54"/>
      <c r="J29" s="51">
        <f>SUM(J16:J28)</f>
        <v>2302500</v>
      </c>
      <c r="K29" s="55"/>
      <c r="L29" s="51">
        <f>SUM(L16:L28)</f>
        <v>0</v>
      </c>
    </row>
    <row r="30" spans="1:12" s="8" customFormat="1" x14ac:dyDescent="0.2">
      <c r="A30" s="11"/>
      <c r="B30" s="7"/>
      <c r="C30" s="6"/>
      <c r="D30" s="15"/>
      <c r="E30" s="59"/>
      <c r="F30" s="74"/>
      <c r="G30" s="20"/>
      <c r="H30" s="21"/>
      <c r="I30" s="23"/>
      <c r="J30" s="21"/>
      <c r="K30" s="26"/>
      <c r="L30" s="21"/>
    </row>
    <row r="31" spans="1:12" s="8" customFormat="1" x14ac:dyDescent="0.2">
      <c r="A31" s="10" t="s">
        <v>64</v>
      </c>
      <c r="B31" s="7"/>
      <c r="C31" s="6"/>
      <c r="D31" s="15" t="str">
        <f t="shared" si="1"/>
        <v/>
      </c>
      <c r="E31" s="59"/>
      <c r="F31" s="74"/>
      <c r="G31" s="20"/>
      <c r="H31" s="21" t="str">
        <f t="shared" si="2"/>
        <v/>
      </c>
      <c r="I31" s="23"/>
      <c r="J31" s="21" t="str">
        <f t="shared" si="3"/>
        <v/>
      </c>
      <c r="K31" s="26"/>
      <c r="L31" s="21" t="str">
        <f t="shared" si="4"/>
        <v/>
      </c>
    </row>
    <row r="32" spans="1:12" x14ac:dyDescent="0.2">
      <c r="A32" s="9" t="s">
        <v>11</v>
      </c>
      <c r="B32" s="4"/>
      <c r="D32" s="14" t="str">
        <f t="shared" si="1"/>
        <v/>
      </c>
      <c r="E32" s="58"/>
      <c r="F32" s="73"/>
      <c r="G32" s="18"/>
      <c r="H32" s="19" t="str">
        <f t="shared" si="2"/>
        <v/>
      </c>
      <c r="I32" s="22"/>
      <c r="J32" s="19" t="str">
        <f t="shared" si="3"/>
        <v/>
      </c>
      <c r="K32" s="25"/>
      <c r="L32" s="19" t="str">
        <f t="shared" si="4"/>
        <v/>
      </c>
    </row>
    <row r="33" spans="1:12" x14ac:dyDescent="0.2">
      <c r="A33" s="9" t="s">
        <v>12</v>
      </c>
      <c r="B33" s="4">
        <f>(360+360+280+280+200+200+120+500+410+330)</f>
        <v>3040</v>
      </c>
      <c r="C33" s="1" t="s">
        <v>13</v>
      </c>
      <c r="D33" s="14">
        <f t="shared" si="1"/>
        <v>93632</v>
      </c>
      <c r="E33" s="58">
        <v>0.13500000000000001</v>
      </c>
      <c r="F33" s="73"/>
      <c r="G33" s="20">
        <f t="shared" ref="G33:G41" si="6">$B$2</f>
        <v>80</v>
      </c>
      <c r="H33" s="19">
        <f t="shared" si="2"/>
        <v>32832</v>
      </c>
      <c r="I33" s="22">
        <v>20</v>
      </c>
      <c r="J33" s="19">
        <f t="shared" si="3"/>
        <v>60800</v>
      </c>
      <c r="K33" s="25"/>
      <c r="L33" s="19">
        <f t="shared" si="4"/>
        <v>0</v>
      </c>
    </row>
    <row r="34" spans="1:12" x14ac:dyDescent="0.2">
      <c r="A34" s="9" t="s">
        <v>65</v>
      </c>
      <c r="B34" s="4">
        <v>200</v>
      </c>
      <c r="C34" s="1" t="s">
        <v>13</v>
      </c>
      <c r="D34" s="14">
        <f t="shared" si="1"/>
        <v>43200</v>
      </c>
      <c r="E34" s="58">
        <v>0.2</v>
      </c>
      <c r="F34" s="73"/>
      <c r="G34" s="20">
        <f t="shared" si="6"/>
        <v>80</v>
      </c>
      <c r="H34" s="19">
        <f t="shared" si="2"/>
        <v>3200</v>
      </c>
      <c r="I34" s="22">
        <v>200</v>
      </c>
      <c r="J34" s="19">
        <f t="shared" si="3"/>
        <v>40000</v>
      </c>
      <c r="K34" s="25"/>
      <c r="L34" s="19">
        <f t="shared" si="4"/>
        <v>0</v>
      </c>
    </row>
    <row r="35" spans="1:12" x14ac:dyDescent="0.2">
      <c r="A35" s="9" t="s">
        <v>66</v>
      </c>
      <c r="B35" s="4">
        <v>200</v>
      </c>
      <c r="C35" s="1" t="s">
        <v>13</v>
      </c>
      <c r="D35" s="14">
        <f t="shared" si="1"/>
        <v>43200</v>
      </c>
      <c r="E35" s="58">
        <v>0.2</v>
      </c>
      <c r="F35" s="73"/>
      <c r="G35" s="20">
        <f t="shared" si="6"/>
        <v>80</v>
      </c>
      <c r="H35" s="19">
        <f t="shared" si="2"/>
        <v>3200</v>
      </c>
      <c r="I35" s="22">
        <v>200</v>
      </c>
      <c r="J35" s="19">
        <f t="shared" si="3"/>
        <v>40000</v>
      </c>
      <c r="K35" s="25"/>
      <c r="L35" s="19">
        <f t="shared" si="4"/>
        <v>0</v>
      </c>
    </row>
    <row r="36" spans="1:12" x14ac:dyDescent="0.2">
      <c r="A36" s="9" t="s">
        <v>78</v>
      </c>
      <c r="B36" s="4">
        <v>3040</v>
      </c>
      <c r="C36" s="1" t="s">
        <v>13</v>
      </c>
      <c r="D36" s="14">
        <f t="shared" si="1"/>
        <v>10336</v>
      </c>
      <c r="E36" s="58">
        <v>0.03</v>
      </c>
      <c r="F36" s="73">
        <f>IF(B36&lt;&gt;0,B36*E36,"")</f>
        <v>91.2</v>
      </c>
      <c r="G36" s="20">
        <f t="shared" si="6"/>
        <v>80</v>
      </c>
      <c r="H36" s="19">
        <f t="shared" si="2"/>
        <v>7296</v>
      </c>
      <c r="I36" s="22">
        <v>1</v>
      </c>
      <c r="J36" s="19">
        <f t="shared" si="3"/>
        <v>3040</v>
      </c>
      <c r="K36" s="25"/>
      <c r="L36" s="19"/>
    </row>
    <row r="37" spans="1:12" x14ac:dyDescent="0.2">
      <c r="A37" s="9" t="s">
        <v>104</v>
      </c>
      <c r="B37" s="4">
        <v>1</v>
      </c>
      <c r="C37" s="1" t="s">
        <v>45</v>
      </c>
      <c r="D37" s="14">
        <f t="shared" si="1"/>
        <v>120000</v>
      </c>
      <c r="E37" s="58">
        <v>1000</v>
      </c>
      <c r="F37" s="73">
        <f>IF(B37&lt;&gt;0,B37*E37,"")</f>
        <v>1000</v>
      </c>
      <c r="G37" s="18">
        <f t="shared" si="6"/>
        <v>80</v>
      </c>
      <c r="H37" s="19">
        <f t="shared" si="2"/>
        <v>80000</v>
      </c>
      <c r="I37" s="22">
        <v>32800</v>
      </c>
      <c r="J37" s="19">
        <v>40000</v>
      </c>
      <c r="K37" s="25"/>
      <c r="L37" s="19">
        <f t="shared" si="4"/>
        <v>0</v>
      </c>
    </row>
    <row r="38" spans="1:12" x14ac:dyDescent="0.2">
      <c r="A38" s="9" t="s">
        <v>36</v>
      </c>
      <c r="B38" s="4">
        <v>1</v>
      </c>
      <c r="C38" s="1" t="s">
        <v>45</v>
      </c>
      <c r="D38" s="14">
        <f t="shared" si="1"/>
        <v>187200</v>
      </c>
      <c r="E38" s="58">
        <v>1440</v>
      </c>
      <c r="F38" s="73">
        <f>IF(B38&lt;&gt;0,B38*E38,"")</f>
        <v>1440</v>
      </c>
      <c r="G38" s="18">
        <f t="shared" si="6"/>
        <v>80</v>
      </c>
      <c r="H38" s="19">
        <f t="shared" si="2"/>
        <v>115200</v>
      </c>
      <c r="I38" s="22">
        <v>72000</v>
      </c>
      <c r="J38" s="19">
        <f>IF($B38&lt;&gt;0,$B38*I38,"")</f>
        <v>72000</v>
      </c>
      <c r="K38" s="25"/>
      <c r="L38" s="19">
        <f t="shared" si="4"/>
        <v>0</v>
      </c>
    </row>
    <row r="39" spans="1:12" x14ac:dyDescent="0.2">
      <c r="A39" s="9" t="s">
        <v>79</v>
      </c>
      <c r="B39" s="4">
        <v>3500</v>
      </c>
      <c r="C39" s="1" t="s">
        <v>13</v>
      </c>
      <c r="D39" s="14">
        <f t="shared" si="1"/>
        <v>23100</v>
      </c>
      <c r="E39" s="58">
        <v>0.02</v>
      </c>
      <c r="F39" s="73">
        <f>IF(B39&lt;&gt;0,B39*E39,"")</f>
        <v>70</v>
      </c>
      <c r="G39" s="20">
        <f t="shared" si="6"/>
        <v>80</v>
      </c>
      <c r="H39" s="19">
        <f t="shared" si="2"/>
        <v>5600</v>
      </c>
      <c r="I39" s="22">
        <v>5</v>
      </c>
      <c r="J39" s="19">
        <f>IF($B39&lt;&gt;0,$B39*I39,"")</f>
        <v>17500</v>
      </c>
      <c r="K39" s="25"/>
      <c r="L39" s="19">
        <f t="shared" si="4"/>
        <v>0</v>
      </c>
    </row>
    <row r="40" spans="1:12" x14ac:dyDescent="0.2">
      <c r="A40" s="9" t="s">
        <v>72</v>
      </c>
      <c r="B40" s="4">
        <v>1</v>
      </c>
      <c r="C40" s="1" t="s">
        <v>45</v>
      </c>
      <c r="D40" s="14">
        <f t="shared" si="1"/>
        <v>250000</v>
      </c>
      <c r="E40" s="58"/>
      <c r="F40" s="73"/>
      <c r="G40" s="18">
        <f t="shared" si="6"/>
        <v>80</v>
      </c>
      <c r="H40" s="19">
        <f t="shared" si="2"/>
        <v>0</v>
      </c>
      <c r="I40" s="22"/>
      <c r="J40" s="19">
        <f>IF($B40&lt;&gt;0,$B40*I40,"")</f>
        <v>0</v>
      </c>
      <c r="K40" s="25">
        <v>250000</v>
      </c>
      <c r="L40" s="19">
        <f t="shared" si="4"/>
        <v>250000</v>
      </c>
    </row>
    <row r="41" spans="1:12" x14ac:dyDescent="0.2">
      <c r="A41" s="9" t="s">
        <v>96</v>
      </c>
      <c r="B41" s="4">
        <v>1</v>
      </c>
      <c r="C41" s="1" t="s">
        <v>45</v>
      </c>
      <c r="D41" s="14">
        <f>IF(B41&lt;&gt;0,H41+J41+L41,"")</f>
        <v>40000</v>
      </c>
      <c r="E41" s="58"/>
      <c r="F41" s="73"/>
      <c r="G41" s="18">
        <f t="shared" si="6"/>
        <v>80</v>
      </c>
      <c r="H41" s="19">
        <f>IF($B41&lt;&gt;0,$B41*E41*G41,"")</f>
        <v>0</v>
      </c>
      <c r="I41" s="22"/>
      <c r="J41" s="19">
        <f>IF($B41&lt;&gt;0,$B41*I41,"")</f>
        <v>0</v>
      </c>
      <c r="K41" s="25">
        <v>40000</v>
      </c>
      <c r="L41" s="19">
        <f>IF(B41&lt;&gt;0,B41*K41,"")</f>
        <v>40000</v>
      </c>
    </row>
    <row r="42" spans="1:12" ht="13.5" thickBot="1" x14ac:dyDescent="0.25">
      <c r="A42" s="9"/>
      <c r="B42" s="4"/>
      <c r="D42" s="14" t="str">
        <f t="shared" si="1"/>
        <v/>
      </c>
      <c r="E42" s="58"/>
      <c r="F42" s="73"/>
      <c r="G42" s="18"/>
      <c r="H42" s="19" t="str">
        <f t="shared" si="2"/>
        <v/>
      </c>
      <c r="I42" s="22"/>
      <c r="J42" s="19" t="str">
        <f t="shared" si="3"/>
        <v/>
      </c>
      <c r="K42" s="25"/>
      <c r="L42" s="19" t="str">
        <f t="shared" si="4"/>
        <v/>
      </c>
    </row>
    <row r="43" spans="1:12" s="53" customFormat="1" ht="13.5" thickBot="1" x14ac:dyDescent="0.25">
      <c r="A43" s="46" t="s">
        <v>85</v>
      </c>
      <c r="B43" s="50"/>
      <c r="C43" s="48"/>
      <c r="D43" s="49">
        <f>SUM(D32:D42)</f>
        <v>810668</v>
      </c>
      <c r="E43" s="60"/>
      <c r="F43" s="67">
        <f>SUM(F32:F42)</f>
        <v>2601.1999999999998</v>
      </c>
      <c r="G43" s="54"/>
      <c r="H43" s="51">
        <f>SUM(H32:H42)</f>
        <v>247328</v>
      </c>
      <c r="I43" s="54"/>
      <c r="J43" s="51">
        <f>SUM(J32:J42)</f>
        <v>273340</v>
      </c>
      <c r="K43" s="55"/>
      <c r="L43" s="51">
        <f>SUM(L32:L42)</f>
        <v>290000</v>
      </c>
    </row>
    <row r="44" spans="1:12" s="53" customFormat="1" x14ac:dyDescent="0.2">
      <c r="A44" s="27"/>
      <c r="B44" s="79"/>
      <c r="C44" s="80"/>
      <c r="D44" s="81"/>
      <c r="E44" s="82"/>
      <c r="F44" s="83"/>
      <c r="G44" s="84"/>
      <c r="H44" s="85"/>
      <c r="I44" s="84"/>
      <c r="J44" s="85"/>
      <c r="K44" s="86"/>
      <c r="L44" s="85"/>
    </row>
    <row r="45" spans="1:12" x14ac:dyDescent="0.2">
      <c r="A45" s="10" t="s">
        <v>19</v>
      </c>
      <c r="B45" s="4"/>
      <c r="D45" s="14" t="str">
        <f t="shared" ref="D45:D67" si="7">IF(B45&lt;&gt;0,H45+J45+L45,"")</f>
        <v/>
      </c>
      <c r="E45" s="58"/>
      <c r="F45" s="73" t="str">
        <f t="shared" si="0"/>
        <v/>
      </c>
      <c r="G45" s="18"/>
      <c r="H45" s="19" t="str">
        <f t="shared" si="2"/>
        <v/>
      </c>
      <c r="I45" s="22"/>
      <c r="J45" s="19" t="str">
        <f t="shared" ref="J45:J50" si="8">IF($B45&lt;&gt;0,$B45*I45,"")</f>
        <v/>
      </c>
      <c r="K45" s="25"/>
      <c r="L45" s="19" t="str">
        <f t="shared" ref="L45:L58" si="9">IF(B45&lt;&gt;0,B45*K45,"")</f>
        <v/>
      </c>
    </row>
    <row r="46" spans="1:12" x14ac:dyDescent="0.2">
      <c r="A46" s="11" t="s">
        <v>43</v>
      </c>
      <c r="B46" s="4">
        <v>2600</v>
      </c>
      <c r="C46" s="1" t="s">
        <v>24</v>
      </c>
      <c r="D46" s="14">
        <f t="shared" si="7"/>
        <v>41600</v>
      </c>
      <c r="E46" s="58">
        <v>0.2</v>
      </c>
      <c r="F46" s="73">
        <f t="shared" si="0"/>
        <v>520</v>
      </c>
      <c r="G46" s="18">
        <f>$B$2</f>
        <v>80</v>
      </c>
      <c r="H46" s="19">
        <f t="shared" si="2"/>
        <v>41600</v>
      </c>
      <c r="I46" s="22">
        <v>0</v>
      </c>
      <c r="J46" s="19">
        <f t="shared" si="8"/>
        <v>0</v>
      </c>
      <c r="K46" s="25"/>
      <c r="L46" s="19">
        <f t="shared" si="9"/>
        <v>0</v>
      </c>
    </row>
    <row r="47" spans="1:12" x14ac:dyDescent="0.2">
      <c r="A47" s="11" t="s">
        <v>80</v>
      </c>
      <c r="B47" s="4">
        <v>400</v>
      </c>
      <c r="C47" s="1" t="s">
        <v>24</v>
      </c>
      <c r="D47" s="14">
        <f t="shared" si="7"/>
        <v>6400</v>
      </c>
      <c r="E47" s="58">
        <v>0.2</v>
      </c>
      <c r="F47" s="73">
        <f t="shared" si="0"/>
        <v>80</v>
      </c>
      <c r="G47" s="18">
        <f>$B$2</f>
        <v>80</v>
      </c>
      <c r="H47" s="19">
        <f t="shared" si="2"/>
        <v>6400</v>
      </c>
      <c r="I47" s="22"/>
      <c r="J47" s="19">
        <f t="shared" si="8"/>
        <v>0</v>
      </c>
      <c r="K47" s="25"/>
      <c r="L47" s="19">
        <f t="shared" si="9"/>
        <v>0</v>
      </c>
    </row>
    <row r="48" spans="1:12" x14ac:dyDescent="0.2">
      <c r="A48" s="11" t="s">
        <v>108</v>
      </c>
      <c r="B48" s="4">
        <v>2900</v>
      </c>
      <c r="C48" s="1" t="s">
        <v>13</v>
      </c>
      <c r="D48" s="14">
        <f t="shared" si="7"/>
        <v>69600</v>
      </c>
      <c r="E48" s="58">
        <v>0.3</v>
      </c>
      <c r="F48" s="73">
        <f t="shared" si="0"/>
        <v>870</v>
      </c>
      <c r="G48" s="18">
        <f>$B$2</f>
        <v>80</v>
      </c>
      <c r="H48" s="19">
        <f t="shared" si="2"/>
        <v>69600</v>
      </c>
      <c r="I48" s="22"/>
      <c r="J48" s="19">
        <f t="shared" si="8"/>
        <v>0</v>
      </c>
      <c r="K48" s="25"/>
      <c r="L48" s="19">
        <f t="shared" si="9"/>
        <v>0</v>
      </c>
    </row>
    <row r="49" spans="1:12" x14ac:dyDescent="0.2">
      <c r="A49" s="11" t="s">
        <v>37</v>
      </c>
      <c r="B49" s="4">
        <v>1500</v>
      </c>
      <c r="C49" s="1" t="s">
        <v>13</v>
      </c>
      <c r="D49" s="14">
        <f t="shared" si="7"/>
        <v>59700</v>
      </c>
      <c r="E49" s="58">
        <v>0.3</v>
      </c>
      <c r="F49" s="73">
        <f t="shared" si="0"/>
        <v>450</v>
      </c>
      <c r="G49" s="18">
        <f>$B$2</f>
        <v>80</v>
      </c>
      <c r="H49" s="19">
        <f t="shared" si="2"/>
        <v>36000</v>
      </c>
      <c r="I49" s="22">
        <v>15.8</v>
      </c>
      <c r="J49" s="19">
        <f t="shared" si="8"/>
        <v>23700</v>
      </c>
      <c r="K49" s="25"/>
      <c r="L49" s="19">
        <f t="shared" si="9"/>
        <v>0</v>
      </c>
    </row>
    <row r="50" spans="1:12" x14ac:dyDescent="0.2">
      <c r="A50" s="9" t="s">
        <v>20</v>
      </c>
      <c r="B50" s="4">
        <v>6000</v>
      </c>
      <c r="C50" s="1" t="s">
        <v>21</v>
      </c>
      <c r="D50" s="14">
        <f t="shared" si="7"/>
        <v>108000</v>
      </c>
      <c r="E50" s="58">
        <v>0.1</v>
      </c>
      <c r="F50" s="73">
        <f t="shared" si="0"/>
        <v>600</v>
      </c>
      <c r="G50" s="18">
        <f>$B$2</f>
        <v>80</v>
      </c>
      <c r="H50" s="19">
        <f t="shared" si="2"/>
        <v>48000</v>
      </c>
      <c r="I50" s="22">
        <v>10</v>
      </c>
      <c r="J50" s="19">
        <f t="shared" si="8"/>
        <v>60000</v>
      </c>
      <c r="K50" s="25"/>
      <c r="L50" s="19">
        <f t="shared" si="9"/>
        <v>0</v>
      </c>
    </row>
    <row r="51" spans="1:12" ht="15.75" customHeight="1" x14ac:dyDescent="0.2">
      <c r="A51" s="9" t="s">
        <v>22</v>
      </c>
      <c r="B51" s="4"/>
      <c r="D51" s="14" t="str">
        <f t="shared" si="7"/>
        <v/>
      </c>
      <c r="E51" s="58"/>
      <c r="F51" s="73" t="str">
        <f t="shared" si="0"/>
        <v/>
      </c>
      <c r="G51" s="18"/>
      <c r="H51" s="19" t="str">
        <f t="shared" ref="H51:H67" si="10">IF($B51&lt;&gt;0,$B51*E51*G51,"")</f>
        <v/>
      </c>
      <c r="I51" s="22"/>
      <c r="J51" s="19" t="str">
        <f t="shared" ref="J51:J66" si="11">IF($B51&lt;&gt;0,$B51*I51,"")</f>
        <v/>
      </c>
      <c r="K51" s="25"/>
      <c r="L51" s="19" t="str">
        <f t="shared" si="9"/>
        <v/>
      </c>
    </row>
    <row r="52" spans="1:12" ht="16.5" customHeight="1" x14ac:dyDescent="0.2">
      <c r="A52" s="9" t="s">
        <v>103</v>
      </c>
      <c r="B52" s="4">
        <v>280</v>
      </c>
      <c r="C52" s="1" t="s">
        <v>24</v>
      </c>
      <c r="D52" s="14">
        <f t="shared" si="7"/>
        <v>324800</v>
      </c>
      <c r="E52" s="58">
        <v>12</v>
      </c>
      <c r="F52" s="73">
        <f t="shared" si="0"/>
        <v>3360</v>
      </c>
      <c r="G52" s="18">
        <f t="shared" ref="G52:G58" si="12">$B$2</f>
        <v>80</v>
      </c>
      <c r="H52" s="19">
        <f t="shared" si="10"/>
        <v>268800</v>
      </c>
      <c r="I52" s="22">
        <v>200</v>
      </c>
      <c r="J52" s="19">
        <f t="shared" si="11"/>
        <v>56000</v>
      </c>
      <c r="K52" s="25"/>
      <c r="L52" s="19">
        <f t="shared" si="9"/>
        <v>0</v>
      </c>
    </row>
    <row r="53" spans="1:12" x14ac:dyDescent="0.2">
      <c r="A53" s="9" t="s">
        <v>26</v>
      </c>
      <c r="B53" s="4">
        <v>20</v>
      </c>
      <c r="C53" s="1" t="s">
        <v>24</v>
      </c>
      <c r="D53" s="14">
        <f t="shared" si="7"/>
        <v>16800</v>
      </c>
      <c r="E53" s="58">
        <v>8</v>
      </c>
      <c r="F53" s="73">
        <f t="shared" si="0"/>
        <v>160</v>
      </c>
      <c r="G53" s="18">
        <f t="shared" si="12"/>
        <v>80</v>
      </c>
      <c r="H53" s="19">
        <f t="shared" si="10"/>
        <v>12800</v>
      </c>
      <c r="I53" s="22">
        <v>200</v>
      </c>
      <c r="J53" s="19">
        <f t="shared" si="11"/>
        <v>4000</v>
      </c>
      <c r="K53" s="25"/>
      <c r="L53" s="19">
        <f t="shared" si="9"/>
        <v>0</v>
      </c>
    </row>
    <row r="54" spans="1:12" x14ac:dyDescent="0.2">
      <c r="A54" s="9" t="s">
        <v>106</v>
      </c>
      <c r="B54" s="4">
        <v>120</v>
      </c>
      <c r="C54" s="1" t="s">
        <v>24</v>
      </c>
      <c r="D54" s="14">
        <f t="shared" si="7"/>
        <v>120000</v>
      </c>
      <c r="E54" s="58">
        <v>10</v>
      </c>
      <c r="F54" s="65">
        <f t="shared" si="0"/>
        <v>1200</v>
      </c>
      <c r="G54" s="18">
        <f t="shared" si="12"/>
        <v>80</v>
      </c>
      <c r="H54" s="19">
        <f t="shared" si="10"/>
        <v>96000</v>
      </c>
      <c r="I54" s="22">
        <v>200</v>
      </c>
      <c r="J54" s="19">
        <f t="shared" si="11"/>
        <v>24000</v>
      </c>
      <c r="K54" s="25"/>
      <c r="L54" s="19">
        <f t="shared" si="9"/>
        <v>0</v>
      </c>
    </row>
    <row r="55" spans="1:12" x14ac:dyDescent="0.2">
      <c r="A55" s="9" t="s">
        <v>27</v>
      </c>
      <c r="B55" s="4">
        <v>40</v>
      </c>
      <c r="C55" s="1" t="s">
        <v>24</v>
      </c>
      <c r="D55" s="14">
        <f t="shared" si="7"/>
        <v>27200</v>
      </c>
      <c r="E55" s="58">
        <v>6</v>
      </c>
      <c r="F55" s="73">
        <f t="shared" si="0"/>
        <v>240</v>
      </c>
      <c r="G55" s="18">
        <f t="shared" si="12"/>
        <v>80</v>
      </c>
      <c r="H55" s="19">
        <f t="shared" si="10"/>
        <v>19200</v>
      </c>
      <c r="I55" s="22">
        <v>200</v>
      </c>
      <c r="J55" s="19">
        <f t="shared" si="11"/>
        <v>8000</v>
      </c>
      <c r="K55" s="25"/>
      <c r="L55" s="19">
        <f t="shared" si="9"/>
        <v>0</v>
      </c>
    </row>
    <row r="56" spans="1:12" x14ac:dyDescent="0.2">
      <c r="A56" s="9" t="s">
        <v>23</v>
      </c>
      <c r="B56" s="4">
        <v>60</v>
      </c>
      <c r="C56" s="1" t="s">
        <v>24</v>
      </c>
      <c r="D56" s="14">
        <f t="shared" si="7"/>
        <v>50400</v>
      </c>
      <c r="E56" s="58">
        <v>8</v>
      </c>
      <c r="F56" s="73">
        <f t="shared" si="0"/>
        <v>480</v>
      </c>
      <c r="G56" s="18">
        <f t="shared" si="12"/>
        <v>80</v>
      </c>
      <c r="H56" s="19">
        <f t="shared" si="10"/>
        <v>38400</v>
      </c>
      <c r="I56" s="22">
        <v>200</v>
      </c>
      <c r="J56" s="19">
        <f t="shared" si="11"/>
        <v>12000</v>
      </c>
      <c r="K56" s="25"/>
      <c r="L56" s="19">
        <f t="shared" si="9"/>
        <v>0</v>
      </c>
    </row>
    <row r="57" spans="1:12" x14ac:dyDescent="0.2">
      <c r="A57" s="9" t="s">
        <v>100</v>
      </c>
      <c r="B57" s="4">
        <v>600</v>
      </c>
      <c r="C57" s="1" t="s">
        <v>24</v>
      </c>
      <c r="D57" s="14">
        <f t="shared" si="7"/>
        <v>378000</v>
      </c>
      <c r="E57" s="58">
        <v>6</v>
      </c>
      <c r="F57" s="65">
        <f t="shared" si="0"/>
        <v>3600</v>
      </c>
      <c r="G57" s="18">
        <f t="shared" si="12"/>
        <v>80</v>
      </c>
      <c r="H57" s="19">
        <f t="shared" si="10"/>
        <v>288000</v>
      </c>
      <c r="I57" s="22">
        <v>150</v>
      </c>
      <c r="J57" s="19">
        <f t="shared" si="11"/>
        <v>90000</v>
      </c>
      <c r="K57" s="25"/>
      <c r="L57" s="19">
        <f t="shared" si="9"/>
        <v>0</v>
      </c>
    </row>
    <row r="58" spans="1:12" x14ac:dyDescent="0.2">
      <c r="A58" s="9" t="s">
        <v>38</v>
      </c>
      <c r="B58" s="4">
        <v>290</v>
      </c>
      <c r="C58" s="1" t="s">
        <v>24</v>
      </c>
      <c r="D58" s="14">
        <f t="shared" si="7"/>
        <v>8990</v>
      </c>
      <c r="E58" s="58">
        <v>0.2</v>
      </c>
      <c r="F58" s="73">
        <f t="shared" si="0"/>
        <v>58</v>
      </c>
      <c r="G58" s="18">
        <f t="shared" si="12"/>
        <v>80</v>
      </c>
      <c r="H58" s="19">
        <f t="shared" si="10"/>
        <v>4640</v>
      </c>
      <c r="I58" s="22">
        <v>15</v>
      </c>
      <c r="J58" s="19">
        <f t="shared" si="11"/>
        <v>4350</v>
      </c>
      <c r="K58" s="25"/>
      <c r="L58" s="19">
        <f t="shared" si="9"/>
        <v>0</v>
      </c>
    </row>
    <row r="59" spans="1:12" ht="13.5" thickBot="1" x14ac:dyDescent="0.25">
      <c r="A59" s="9"/>
      <c r="B59" s="4"/>
      <c r="D59" s="14" t="str">
        <f t="shared" si="7"/>
        <v/>
      </c>
      <c r="E59" s="58"/>
      <c r="F59" s="73" t="str">
        <f t="shared" si="0"/>
        <v/>
      </c>
      <c r="G59" s="18"/>
      <c r="H59" s="19" t="str">
        <f t="shared" si="10"/>
        <v/>
      </c>
      <c r="I59" s="22"/>
      <c r="J59" s="19" t="str">
        <f t="shared" si="11"/>
        <v/>
      </c>
      <c r="K59" s="25"/>
      <c r="L59" s="19" t="str">
        <f t="shared" ref="L59:L67" si="13">IF(B59&lt;&gt;0,B59*K59,"")</f>
        <v/>
      </c>
    </row>
    <row r="60" spans="1:12" s="53" customFormat="1" ht="13.5" thickBot="1" x14ac:dyDescent="0.25">
      <c r="A60" s="46" t="s">
        <v>86</v>
      </c>
      <c r="B60" s="50"/>
      <c r="C60" s="48"/>
      <c r="D60" s="49">
        <f>SUM(D45:D59)</f>
        <v>1211490</v>
      </c>
      <c r="E60" s="60"/>
      <c r="F60" s="67">
        <f>SUM(F45:F59)</f>
        <v>11618</v>
      </c>
      <c r="G60" s="54"/>
      <c r="H60" s="51">
        <f>SUM(H45:H59)</f>
        <v>929440</v>
      </c>
      <c r="I60" s="54"/>
      <c r="J60" s="51">
        <f>SUM(J45:J59)</f>
        <v>282050</v>
      </c>
      <c r="K60" s="55"/>
      <c r="L60" s="51">
        <f>SUM(L45:L59)</f>
        <v>0</v>
      </c>
    </row>
    <row r="61" spans="1:12" x14ac:dyDescent="0.2">
      <c r="A61" s="9"/>
      <c r="B61" s="4"/>
      <c r="D61" s="14"/>
      <c r="E61" s="58"/>
      <c r="F61" s="73"/>
      <c r="G61" s="18"/>
      <c r="H61" s="19"/>
      <c r="I61" s="22"/>
      <c r="J61" s="19"/>
      <c r="K61" s="25"/>
      <c r="L61" s="19"/>
    </row>
    <row r="62" spans="1:12" x14ac:dyDescent="0.2">
      <c r="A62" s="10" t="s">
        <v>16</v>
      </c>
      <c r="B62" s="4"/>
      <c r="D62" s="14" t="str">
        <f t="shared" si="7"/>
        <v/>
      </c>
      <c r="E62" s="58"/>
      <c r="F62" s="73" t="str">
        <f t="shared" si="0"/>
        <v/>
      </c>
      <c r="G62" s="18"/>
      <c r="H62" s="19" t="str">
        <f t="shared" si="10"/>
        <v/>
      </c>
      <c r="I62" s="22"/>
      <c r="J62" s="19" t="str">
        <f t="shared" si="11"/>
        <v/>
      </c>
      <c r="K62" s="25"/>
      <c r="L62" s="19" t="str">
        <f t="shared" si="13"/>
        <v/>
      </c>
    </row>
    <row r="63" spans="1:12" x14ac:dyDescent="0.2">
      <c r="A63" s="9" t="s">
        <v>17</v>
      </c>
      <c r="B63" s="4">
        <f>7*140</f>
        <v>980</v>
      </c>
      <c r="C63" s="1" t="s">
        <v>13</v>
      </c>
      <c r="D63" s="14">
        <f t="shared" si="7"/>
        <v>184240</v>
      </c>
      <c r="E63" s="58">
        <v>2</v>
      </c>
      <c r="F63" s="73">
        <f t="shared" si="0"/>
        <v>1960</v>
      </c>
      <c r="G63" s="18">
        <f>$B$2</f>
        <v>80</v>
      </c>
      <c r="H63" s="19">
        <f t="shared" si="10"/>
        <v>156800</v>
      </c>
      <c r="I63" s="22">
        <v>28</v>
      </c>
      <c r="J63" s="19">
        <f t="shared" si="11"/>
        <v>27440</v>
      </c>
      <c r="K63" s="25"/>
      <c r="L63" s="19">
        <f t="shared" si="13"/>
        <v>0</v>
      </c>
    </row>
    <row r="64" spans="1:12" x14ac:dyDescent="0.2">
      <c r="A64" s="9" t="s">
        <v>47</v>
      </c>
      <c r="B64" s="4">
        <v>12</v>
      </c>
      <c r="C64" s="1" t="s">
        <v>3</v>
      </c>
      <c r="D64" s="14">
        <f t="shared" si="7"/>
        <v>156000</v>
      </c>
      <c r="E64" s="58">
        <v>100</v>
      </c>
      <c r="F64" s="73">
        <f t="shared" si="0"/>
        <v>1200</v>
      </c>
      <c r="G64" s="18">
        <f>$B$2</f>
        <v>80</v>
      </c>
      <c r="H64" s="19">
        <f t="shared" si="10"/>
        <v>96000</v>
      </c>
      <c r="I64" s="22">
        <v>5000</v>
      </c>
      <c r="J64" s="19">
        <f t="shared" si="11"/>
        <v>60000</v>
      </c>
      <c r="K64" s="25"/>
      <c r="L64" s="19">
        <f t="shared" si="13"/>
        <v>0</v>
      </c>
    </row>
    <row r="65" spans="1:12" x14ac:dyDescent="0.2">
      <c r="A65" s="9" t="s">
        <v>48</v>
      </c>
      <c r="B65" s="4">
        <v>980</v>
      </c>
      <c r="C65" s="1" t="s">
        <v>13</v>
      </c>
      <c r="D65" s="14">
        <f t="shared" si="7"/>
        <v>105840</v>
      </c>
      <c r="E65" s="58">
        <v>1.2</v>
      </c>
      <c r="F65" s="73">
        <f t="shared" si="0"/>
        <v>1176</v>
      </c>
      <c r="G65" s="18">
        <f>$B$2</f>
        <v>80</v>
      </c>
      <c r="H65" s="19">
        <f t="shared" si="10"/>
        <v>94080</v>
      </c>
      <c r="I65" s="22">
        <v>12</v>
      </c>
      <c r="J65" s="19">
        <f t="shared" si="11"/>
        <v>11760</v>
      </c>
      <c r="K65" s="25"/>
      <c r="L65" s="19">
        <f t="shared" si="13"/>
        <v>0</v>
      </c>
    </row>
    <row r="66" spans="1:12" x14ac:dyDescent="0.2">
      <c r="A66" s="9" t="s">
        <v>18</v>
      </c>
      <c r="B66" s="4">
        <v>980</v>
      </c>
      <c r="C66" s="1" t="s">
        <v>13</v>
      </c>
      <c r="D66" s="14">
        <f t="shared" si="7"/>
        <v>127400</v>
      </c>
      <c r="E66" s="58">
        <v>1.4</v>
      </c>
      <c r="F66" s="73">
        <f t="shared" si="0"/>
        <v>1372</v>
      </c>
      <c r="G66" s="18">
        <f>$B$2</f>
        <v>80</v>
      </c>
      <c r="H66" s="19">
        <f t="shared" si="10"/>
        <v>109760</v>
      </c>
      <c r="I66" s="22">
        <v>18</v>
      </c>
      <c r="J66" s="19">
        <f t="shared" si="11"/>
        <v>17640</v>
      </c>
      <c r="K66" s="25"/>
      <c r="L66" s="19">
        <f t="shared" si="13"/>
        <v>0</v>
      </c>
    </row>
    <row r="67" spans="1:12" x14ac:dyDescent="0.2">
      <c r="A67" s="9" t="s">
        <v>62</v>
      </c>
      <c r="B67" s="4">
        <v>3500</v>
      </c>
      <c r="C67" s="1" t="s">
        <v>13</v>
      </c>
      <c r="D67" s="14">
        <f t="shared" si="7"/>
        <v>227500</v>
      </c>
      <c r="E67" s="58">
        <v>0.75</v>
      </c>
      <c r="F67" s="73">
        <f t="shared" si="0"/>
        <v>2625</v>
      </c>
      <c r="G67" s="18">
        <f>$B$2</f>
        <v>80</v>
      </c>
      <c r="H67" s="19">
        <f t="shared" si="10"/>
        <v>210000</v>
      </c>
      <c r="I67" s="22">
        <v>5</v>
      </c>
      <c r="J67" s="19">
        <f>IF($B67&lt;&gt;0,$B67*I67,"")</f>
        <v>17500</v>
      </c>
      <c r="K67" s="25"/>
      <c r="L67" s="19">
        <f t="shared" si="13"/>
        <v>0</v>
      </c>
    </row>
    <row r="68" spans="1:12" ht="13.5" thickBot="1" x14ac:dyDescent="0.25">
      <c r="A68" s="9"/>
      <c r="B68" s="4"/>
      <c r="D68" s="14"/>
      <c r="E68" s="58"/>
      <c r="F68" s="73" t="str">
        <f t="shared" si="0"/>
        <v/>
      </c>
      <c r="G68" s="18"/>
      <c r="H68" s="19"/>
      <c r="I68" s="22"/>
      <c r="J68" s="19"/>
      <c r="K68" s="25"/>
      <c r="L68" s="19"/>
    </row>
    <row r="69" spans="1:12" s="53" customFormat="1" ht="13.5" thickBot="1" x14ac:dyDescent="0.25">
      <c r="A69" s="46" t="s">
        <v>87</v>
      </c>
      <c r="B69" s="50"/>
      <c r="C69" s="48"/>
      <c r="D69" s="49">
        <f>SUM(D63:D68)</f>
        <v>800980</v>
      </c>
      <c r="E69" s="60"/>
      <c r="F69" s="67">
        <f>SUM(F63:F68)</f>
        <v>8333</v>
      </c>
      <c r="G69" s="54"/>
      <c r="H69" s="51">
        <f>SUM(H63:H68)</f>
        <v>666640</v>
      </c>
      <c r="I69" s="54"/>
      <c r="J69" s="51">
        <f>SUM(J63:J68)</f>
        <v>134340</v>
      </c>
      <c r="K69" s="55"/>
      <c r="L69" s="51">
        <f>SUM(L63:L68)</f>
        <v>0</v>
      </c>
    </row>
    <row r="70" spans="1:12" x14ac:dyDescent="0.2">
      <c r="A70" s="9"/>
      <c r="B70" s="4"/>
      <c r="D70" s="14"/>
      <c r="E70" s="58"/>
      <c r="F70" s="73"/>
      <c r="G70" s="18"/>
      <c r="H70" s="19"/>
      <c r="I70" s="22"/>
      <c r="J70" s="19"/>
      <c r="K70" s="25"/>
      <c r="L70" s="19"/>
    </row>
    <row r="71" spans="1:12" x14ac:dyDescent="0.2">
      <c r="A71" s="10" t="s">
        <v>15</v>
      </c>
      <c r="B71" s="4"/>
      <c r="D71" s="14" t="str">
        <f>IF(B71&lt;&gt;0,H71+J71+L71,"")</f>
        <v/>
      </c>
      <c r="E71" s="58"/>
      <c r="F71" s="73"/>
      <c r="G71" s="18"/>
      <c r="H71" s="19" t="str">
        <f>IF($B71&lt;&gt;0,$B71*E71*G71,"")</f>
        <v/>
      </c>
      <c r="I71" s="22"/>
      <c r="J71" s="19" t="str">
        <f>IF($B71&lt;&gt;0,$B71*I71,"")</f>
        <v/>
      </c>
      <c r="K71" s="25"/>
      <c r="L71" s="19" t="str">
        <f>IF(B71&lt;&gt;0,B71*K71,"")</f>
        <v/>
      </c>
    </row>
    <row r="72" spans="1:12" x14ac:dyDescent="0.2">
      <c r="A72" s="9" t="s">
        <v>68</v>
      </c>
      <c r="B72" s="4">
        <v>1600</v>
      </c>
      <c r="C72" s="1" t="s">
        <v>8</v>
      </c>
      <c r="D72" s="14">
        <f>IF(B72&lt;&gt;0,H72+J72+L72,"")</f>
        <v>240000</v>
      </c>
      <c r="E72" s="58"/>
      <c r="F72" s="73"/>
      <c r="G72" s="18"/>
      <c r="H72" s="19">
        <f>IF($B72&lt;&gt;0,$B72*E72*G72,"")</f>
        <v>0</v>
      </c>
      <c r="I72" s="22"/>
      <c r="J72" s="19">
        <f>IF($B72&lt;&gt;0,$B72*I72,"")</f>
        <v>0</v>
      </c>
      <c r="K72" s="25">
        <v>150</v>
      </c>
      <c r="L72" s="19">
        <f>IF(B72&lt;&gt;0,B72*K72,"")</f>
        <v>240000</v>
      </c>
    </row>
    <row r="73" spans="1:12" x14ac:dyDescent="0.2">
      <c r="A73" s="9" t="s">
        <v>35</v>
      </c>
      <c r="B73" s="4">
        <f>20*30</f>
        <v>600</v>
      </c>
      <c r="C73" s="1" t="s">
        <v>8</v>
      </c>
      <c r="D73" s="14">
        <f>IF(B73&lt;&gt;0,H73+J73+L73,"")</f>
        <v>120000</v>
      </c>
      <c r="E73" s="58"/>
      <c r="F73" s="73"/>
      <c r="G73" s="18"/>
      <c r="H73" s="19">
        <f>IF($B73&lt;&gt;0,$B73*E73*G73,"")</f>
        <v>0</v>
      </c>
      <c r="I73" s="22"/>
      <c r="J73" s="19">
        <f>IF($B73&lt;&gt;0,$B73*I73,"")</f>
        <v>0</v>
      </c>
      <c r="K73" s="25">
        <v>200</v>
      </c>
      <c r="L73" s="19">
        <f>IF(B73&lt;&gt;0,B73*K73,"")</f>
        <v>120000</v>
      </c>
    </row>
    <row r="74" spans="1:12" ht="13.5" thickBot="1" x14ac:dyDescent="0.25">
      <c r="A74" s="9"/>
      <c r="B74" s="4"/>
      <c r="D74" s="14"/>
      <c r="E74" s="58"/>
      <c r="F74" s="73"/>
      <c r="G74" s="18"/>
      <c r="H74" s="19"/>
      <c r="I74" s="22"/>
      <c r="J74" s="19"/>
      <c r="K74" s="25"/>
      <c r="L74" s="19"/>
    </row>
    <row r="75" spans="1:12" s="53" customFormat="1" ht="13.5" thickBot="1" x14ac:dyDescent="0.25">
      <c r="A75" s="46" t="s">
        <v>88</v>
      </c>
      <c r="B75" s="50"/>
      <c r="C75" s="48"/>
      <c r="D75" s="49">
        <f>SUM(D72:D74)</f>
        <v>360000</v>
      </c>
      <c r="E75" s="60"/>
      <c r="F75" s="67">
        <f>SUM(F72:F74)</f>
        <v>0</v>
      </c>
      <c r="G75" s="54"/>
      <c r="H75" s="51">
        <f>SUM(H72:H74)</f>
        <v>0</v>
      </c>
      <c r="I75" s="54"/>
      <c r="J75" s="51">
        <f>SUM(J72:J74)</f>
        <v>0</v>
      </c>
      <c r="K75" s="55"/>
      <c r="L75" s="51">
        <f>SUM(L72:L74)</f>
        <v>360000</v>
      </c>
    </row>
    <row r="76" spans="1:12" x14ac:dyDescent="0.2">
      <c r="A76" s="9"/>
      <c r="B76" s="4"/>
      <c r="D76" s="14" t="str">
        <f>IF(B76&lt;&gt;0,H76+J76+L76,"")</f>
        <v/>
      </c>
      <c r="E76" s="58"/>
      <c r="F76" s="65" t="str">
        <f>IF(B76&lt;&gt;0,B76*E76,"")</f>
        <v/>
      </c>
      <c r="G76" s="18"/>
      <c r="H76" s="19" t="str">
        <f>IF($B76&lt;&gt;0,$B76*E76*G76,"")</f>
        <v/>
      </c>
      <c r="I76" s="22"/>
      <c r="J76" s="19" t="str">
        <f>IF($B76&lt;&gt;0,$B76*I76,"")</f>
        <v/>
      </c>
      <c r="K76" s="25"/>
      <c r="L76" s="19" t="str">
        <f>IF(B76&lt;&gt;0,B76*K76,"")</f>
        <v/>
      </c>
    </row>
    <row r="77" spans="1:12" s="53" customFormat="1" x14ac:dyDescent="0.2">
      <c r="A77" s="27" t="s">
        <v>89</v>
      </c>
      <c r="B77" s="87">
        <v>0.2</v>
      </c>
      <c r="C77" s="80"/>
      <c r="D77" s="81">
        <f>IF(B77&lt;&gt;0,H77+J77+L77,"")</f>
        <v>428515.20000000007</v>
      </c>
      <c r="E77" s="82"/>
      <c r="F77" s="83">
        <f>+B77*(F75+F69+F60+F43+F29)</f>
        <v>5356.4400000000005</v>
      </c>
      <c r="G77" s="84">
        <f>$B$2</f>
        <v>80</v>
      </c>
      <c r="H77" s="85">
        <f>IF($B77&lt;&gt;0,F77*G77,"")</f>
        <v>428515.20000000007</v>
      </c>
      <c r="I77" s="84"/>
      <c r="J77" s="85"/>
      <c r="K77" s="86"/>
      <c r="L77" s="85"/>
    </row>
    <row r="78" spans="1:12" ht="13.5" thickBot="1" x14ac:dyDescent="0.25">
      <c r="A78" s="9"/>
      <c r="B78" s="4"/>
      <c r="D78" s="14" t="str">
        <f>IF(B78&lt;&gt;0,H78+J78+L78,"")</f>
        <v/>
      </c>
      <c r="E78" s="58"/>
      <c r="F78" s="65" t="str">
        <f>IF(B78&lt;&gt;0,B78*E78,"")</f>
        <v/>
      </c>
      <c r="G78" s="18"/>
      <c r="H78" s="19" t="str">
        <f>IF($B78&lt;&gt;0,$B78*E78*G78,"")</f>
        <v/>
      </c>
      <c r="I78" s="22"/>
      <c r="J78" s="19" t="str">
        <f>IF($B78&lt;&gt;0,$B78*I78,"")</f>
        <v/>
      </c>
      <c r="K78" s="25"/>
      <c r="L78" s="19" t="str">
        <f>IF(B78&lt;&gt;0,B78*K78,"")</f>
        <v/>
      </c>
    </row>
    <row r="79" spans="1:12" s="53" customFormat="1" ht="13.5" thickBot="1" x14ac:dyDescent="0.25">
      <c r="A79" s="46" t="s">
        <v>53</v>
      </c>
      <c r="B79" s="50"/>
      <c r="C79" s="48"/>
      <c r="D79" s="49">
        <f>+D29+D43+D60+D69+D75+D77</f>
        <v>6252553.2000000002</v>
      </c>
      <c r="E79" s="60"/>
      <c r="F79" s="67">
        <f>+F29+F43+F60+F69+F75</f>
        <v>26782.2</v>
      </c>
      <c r="G79" s="54"/>
      <c r="H79" s="51">
        <f>+H29+H43+H60+H69+H75</f>
        <v>2181808</v>
      </c>
      <c r="I79" s="54"/>
      <c r="J79" s="51">
        <f>+J29+J43+J60+J69+J75</f>
        <v>2992230</v>
      </c>
      <c r="K79" s="55"/>
      <c r="L79" s="51">
        <f>+L29+L43+L60+L69+L75</f>
        <v>650000</v>
      </c>
    </row>
    <row r="80" spans="1:12" ht="13.5" thickBot="1" x14ac:dyDescent="0.25">
      <c r="A80" s="9"/>
      <c r="B80" s="4"/>
      <c r="D80" s="14" t="str">
        <f>IF(B80&lt;&gt;0,H80+J80+L80,"")</f>
        <v/>
      </c>
      <c r="E80" s="58"/>
      <c r="F80" s="73" t="str">
        <f t="shared" si="0"/>
        <v/>
      </c>
      <c r="G80" s="18"/>
      <c r="H80" s="19" t="str">
        <f>IF($B80&lt;&gt;0,$B80*E80*G80,"")</f>
        <v/>
      </c>
      <c r="I80" s="22"/>
      <c r="J80" s="19" t="str">
        <f>IF($B80&lt;&gt;0,$B80*I80,"")</f>
        <v/>
      </c>
      <c r="K80" s="25"/>
      <c r="L80" s="19" t="str">
        <f>IF(B80&lt;&gt;0,B80*K80,"")</f>
        <v/>
      </c>
    </row>
    <row r="81" spans="1:12" s="53" customFormat="1" ht="13.5" thickBot="1" x14ac:dyDescent="0.25">
      <c r="A81" s="46" t="s">
        <v>105</v>
      </c>
      <c r="B81" s="47" t="s">
        <v>93</v>
      </c>
      <c r="C81" s="48"/>
      <c r="D81" s="49">
        <v>450000</v>
      </c>
      <c r="E81" s="61"/>
      <c r="F81" s="75"/>
      <c r="G81" s="50"/>
      <c r="H81" s="51"/>
      <c r="I81" s="52"/>
      <c r="J81" s="51"/>
      <c r="K81" s="52"/>
      <c r="L81" s="51"/>
    </row>
    <row r="82" spans="1:12" x14ac:dyDescent="0.2">
      <c r="A82" s="9"/>
      <c r="B82" s="31"/>
      <c r="D82" s="14"/>
      <c r="E82" s="62"/>
      <c r="F82" s="76"/>
      <c r="G82" s="5"/>
      <c r="H82" s="19"/>
      <c r="J82" s="19"/>
      <c r="L82" s="19"/>
    </row>
    <row r="83" spans="1:12" x14ac:dyDescent="0.2">
      <c r="A83" s="30" t="s">
        <v>50</v>
      </c>
      <c r="B83" s="31"/>
      <c r="D83" s="14"/>
      <c r="E83" s="62"/>
      <c r="F83" s="76"/>
      <c r="G83" s="5"/>
      <c r="H83" s="19"/>
      <c r="J83" s="19"/>
      <c r="L83" s="19"/>
    </row>
    <row r="84" spans="1:12" x14ac:dyDescent="0.2">
      <c r="A84" s="9" t="s">
        <v>51</v>
      </c>
      <c r="B84" s="31">
        <v>7.4999999999999997E-2</v>
      </c>
      <c r="C84" s="1" t="s">
        <v>82</v>
      </c>
      <c r="D84" s="14">
        <f>+B84*D79</f>
        <v>468941.49</v>
      </c>
      <c r="E84" s="62"/>
      <c r="F84" s="76"/>
      <c r="G84" s="5"/>
      <c r="H84" s="19"/>
      <c r="J84" s="19"/>
      <c r="L84" s="19"/>
    </row>
    <row r="85" spans="1:12" x14ac:dyDescent="0.2">
      <c r="A85" s="9" t="s">
        <v>58</v>
      </c>
      <c r="B85" s="31">
        <v>0.06</v>
      </c>
      <c r="C85" s="1" t="s">
        <v>82</v>
      </c>
      <c r="D85" s="14">
        <f>+B85*D79</f>
        <v>375153.19199999998</v>
      </c>
      <c r="E85" s="62"/>
      <c r="F85" s="76"/>
      <c r="G85" s="5"/>
      <c r="H85" s="19"/>
      <c r="J85" s="19"/>
      <c r="L85" s="19"/>
    </row>
    <row r="86" spans="1:12" x14ac:dyDescent="0.2">
      <c r="A86" s="9" t="s">
        <v>52</v>
      </c>
      <c r="B86" s="31"/>
      <c r="D86" s="14">
        <v>60000</v>
      </c>
      <c r="E86" s="62"/>
      <c r="F86" s="76"/>
      <c r="G86" s="5"/>
      <c r="H86" s="19"/>
      <c r="J86" s="19"/>
      <c r="L86" s="19"/>
    </row>
    <row r="87" spans="1:12" x14ac:dyDescent="0.2">
      <c r="A87" s="9" t="s">
        <v>92</v>
      </c>
      <c r="B87" s="31"/>
      <c r="D87" s="14">
        <v>50000</v>
      </c>
      <c r="E87" s="62"/>
      <c r="F87" s="76"/>
      <c r="G87" s="5"/>
      <c r="H87" s="19"/>
      <c r="J87" s="19"/>
      <c r="L87" s="19"/>
    </row>
    <row r="88" spans="1:12" ht="13.5" thickBot="1" x14ac:dyDescent="0.25">
      <c r="A88" s="9"/>
      <c r="B88" s="31"/>
      <c r="D88" s="14"/>
      <c r="E88" s="62"/>
      <c r="F88" s="76"/>
      <c r="G88" s="5"/>
      <c r="H88" s="19"/>
      <c r="J88" s="19"/>
      <c r="L88" s="19"/>
    </row>
    <row r="89" spans="1:12" s="53" customFormat="1" ht="13.5" thickBot="1" x14ac:dyDescent="0.25">
      <c r="A89" s="46" t="s">
        <v>54</v>
      </c>
      <c r="B89" s="47"/>
      <c r="C89" s="48"/>
      <c r="D89" s="49">
        <f>SUM(D84:D88)</f>
        <v>954094.68200000003</v>
      </c>
      <c r="E89" s="61"/>
      <c r="F89" s="75"/>
      <c r="G89" s="50"/>
      <c r="H89" s="51"/>
      <c r="I89" s="52"/>
      <c r="J89" s="51"/>
      <c r="K89" s="52"/>
      <c r="L89" s="51"/>
    </row>
    <row r="90" spans="1:12" ht="13.5" thickBot="1" x14ac:dyDescent="0.25">
      <c r="A90" s="9"/>
      <c r="B90" s="31"/>
      <c r="D90" s="14"/>
      <c r="E90" s="62"/>
      <c r="F90" s="76"/>
      <c r="G90" s="5"/>
      <c r="H90" s="19"/>
      <c r="J90" s="19"/>
      <c r="L90" s="19"/>
    </row>
    <row r="91" spans="1:12" s="53" customFormat="1" ht="13.5" thickBot="1" x14ac:dyDescent="0.25">
      <c r="A91" s="46" t="s">
        <v>55</v>
      </c>
      <c r="B91" s="47"/>
      <c r="C91" s="48"/>
      <c r="D91" s="49">
        <f>+D79+D81+D89</f>
        <v>7656647.8820000002</v>
      </c>
      <c r="E91" s="61"/>
      <c r="F91" s="75"/>
      <c r="G91" s="50"/>
      <c r="H91" s="51"/>
      <c r="I91" s="52"/>
      <c r="J91" s="51"/>
      <c r="K91" s="52"/>
      <c r="L91" s="51"/>
    </row>
    <row r="92" spans="1:12" x14ac:dyDescent="0.2">
      <c r="A92" s="9"/>
      <c r="B92" s="31"/>
      <c r="D92" s="14"/>
      <c r="E92" s="62"/>
      <c r="F92" s="76"/>
      <c r="G92" s="5"/>
      <c r="H92" s="19"/>
      <c r="J92" s="19"/>
      <c r="L92" s="19"/>
    </row>
    <row r="93" spans="1:12" x14ac:dyDescent="0.2">
      <c r="A93" s="9" t="s">
        <v>81</v>
      </c>
      <c r="B93" s="31">
        <v>0.105</v>
      </c>
      <c r="C93" s="1" t="s">
        <v>82</v>
      </c>
      <c r="D93" s="14">
        <f>IF(B93&lt;&gt;0,H93+J93+L93,"")</f>
        <v>611523.99</v>
      </c>
      <c r="E93" s="62"/>
      <c r="F93" s="76"/>
      <c r="G93" s="5"/>
      <c r="H93" s="19">
        <f>+H79*B93</f>
        <v>229089.84</v>
      </c>
      <c r="J93" s="19">
        <f>+J79*B93</f>
        <v>314184.14999999997</v>
      </c>
      <c r="L93" s="19">
        <f>+L79*B93</f>
        <v>68250</v>
      </c>
    </row>
    <row r="94" spans="1:12" x14ac:dyDescent="0.2">
      <c r="A94" s="9" t="s">
        <v>97</v>
      </c>
      <c r="B94" s="31">
        <v>0.1</v>
      </c>
      <c r="C94" s="1" t="s">
        <v>82</v>
      </c>
      <c r="D94" s="14">
        <f>+B94*D91+B94*D93</f>
        <v>826817.18720000004</v>
      </c>
      <c r="E94" s="62"/>
      <c r="F94" s="76"/>
      <c r="G94" s="5"/>
      <c r="H94" s="19"/>
      <c r="J94" s="19"/>
      <c r="L94" s="19"/>
    </row>
    <row r="95" spans="1:12" x14ac:dyDescent="0.2">
      <c r="A95" s="9" t="s">
        <v>98</v>
      </c>
      <c r="B95" s="31">
        <v>0.05</v>
      </c>
      <c r="C95" s="1" t="s">
        <v>82</v>
      </c>
      <c r="D95" s="14">
        <f>+B95*(D91+D93+D94)</f>
        <v>454749.45296000002</v>
      </c>
      <c r="E95" s="62"/>
      <c r="F95" s="76"/>
      <c r="G95" s="5"/>
      <c r="H95" s="19"/>
      <c r="J95" s="19"/>
      <c r="L95" s="19"/>
    </row>
    <row r="96" spans="1:12" ht="13.5" thickBot="1" x14ac:dyDescent="0.25">
      <c r="A96" s="9"/>
      <c r="B96" s="31"/>
      <c r="D96" s="14"/>
      <c r="E96" s="62"/>
      <c r="F96" s="76"/>
      <c r="G96" s="5"/>
      <c r="H96" s="19"/>
      <c r="J96" s="19"/>
      <c r="L96" s="19"/>
    </row>
    <row r="97" spans="1:12" s="53" customFormat="1" ht="13.5" thickBot="1" x14ac:dyDescent="0.25">
      <c r="A97" s="46" t="s">
        <v>56</v>
      </c>
      <c r="B97" s="47"/>
      <c r="C97" s="48"/>
      <c r="D97" s="49">
        <f>+SUM(D91:D96)</f>
        <v>9549738.5121599995</v>
      </c>
      <c r="E97" s="61"/>
      <c r="F97" s="77"/>
      <c r="G97" s="50"/>
      <c r="H97" s="51"/>
      <c r="I97" s="52"/>
      <c r="J97" s="51"/>
      <c r="K97" s="52"/>
      <c r="L97" s="51"/>
    </row>
    <row r="98" spans="1:12" ht="13.5" thickBot="1" x14ac:dyDescent="0.25">
      <c r="A98" s="40"/>
      <c r="B98" s="41"/>
      <c r="C98" s="42"/>
      <c r="D98" s="43">
        <f>+D97/B3/1000</f>
        <v>331.58814278333335</v>
      </c>
      <c r="E98" s="63" t="s">
        <v>61</v>
      </c>
      <c r="F98" s="78"/>
      <c r="G98" s="44"/>
      <c r="H98" s="45"/>
      <c r="I98" s="36"/>
      <c r="J98" s="45"/>
      <c r="K98" s="36"/>
      <c r="L98" s="45"/>
    </row>
    <row r="99" spans="1:12" x14ac:dyDescent="0.2">
      <c r="A99" s="9"/>
      <c r="B99" s="31"/>
      <c r="D99" s="5"/>
      <c r="E99" s="5"/>
      <c r="F99" s="5"/>
      <c r="G99" s="5"/>
      <c r="H99" s="5"/>
    </row>
    <row r="100" spans="1:12" x14ac:dyDescent="0.2">
      <c r="A100" s="9"/>
      <c r="B100" s="31"/>
      <c r="D100" s="5"/>
      <c r="E100" s="5"/>
      <c r="F100" s="5"/>
      <c r="G100" s="5"/>
      <c r="H100" s="5"/>
    </row>
    <row r="101" spans="1:12" x14ac:dyDescent="0.2">
      <c r="A101" s="9"/>
      <c r="B101" s="31"/>
      <c r="D101" s="5"/>
      <c r="E101" s="5"/>
      <c r="F101" s="5"/>
      <c r="G101" s="5"/>
      <c r="H101" s="5"/>
    </row>
    <row r="102" spans="1:12" x14ac:dyDescent="0.2">
      <c r="A102" s="9"/>
      <c r="B102" s="31"/>
      <c r="D102" s="5"/>
      <c r="E102" s="5"/>
      <c r="F102" s="5"/>
      <c r="G102" s="5"/>
      <c r="H102" s="5"/>
    </row>
    <row r="103" spans="1:12" x14ac:dyDescent="0.2">
      <c r="A103" s="9"/>
      <c r="B103" s="31"/>
      <c r="D103" s="5"/>
      <c r="E103" s="5"/>
      <c r="F103" s="5"/>
      <c r="G103" s="5"/>
      <c r="H103" s="5"/>
    </row>
    <row r="104" spans="1:12" x14ac:dyDescent="0.2">
      <c r="A104" s="9"/>
      <c r="B104" s="31"/>
      <c r="D104" s="5"/>
      <c r="E104" s="5"/>
      <c r="F104" s="5"/>
      <c r="G104" s="5"/>
      <c r="H104" s="5"/>
    </row>
    <row r="105" spans="1:12" x14ac:dyDescent="0.2">
      <c r="A105" s="9"/>
      <c r="B105" s="31"/>
      <c r="D105" s="5"/>
      <c r="E105" s="5"/>
      <c r="F105" s="5"/>
      <c r="G105" s="5"/>
      <c r="H105" s="5"/>
    </row>
    <row r="106" spans="1:12" x14ac:dyDescent="0.2">
      <c r="A106" s="9"/>
      <c r="B106" s="31"/>
      <c r="D106" s="5"/>
      <c r="E106" s="5"/>
      <c r="F106" s="5"/>
      <c r="G106" s="5"/>
      <c r="H106" s="5"/>
    </row>
    <row r="107" spans="1:12" x14ac:dyDescent="0.2">
      <c r="A107" s="9"/>
      <c r="B107" s="31"/>
      <c r="D107" s="5"/>
      <c r="E107" s="5"/>
      <c r="F107" s="5"/>
      <c r="G107" s="5"/>
      <c r="H107" s="5"/>
    </row>
    <row r="108" spans="1:12" x14ac:dyDescent="0.2">
      <c r="A108" s="9"/>
      <c r="B108" s="31"/>
      <c r="D108" s="5"/>
      <c r="E108" s="5"/>
      <c r="F108" s="5"/>
      <c r="G108" s="5"/>
      <c r="H108" s="5"/>
    </row>
    <row r="109" spans="1:12" x14ac:dyDescent="0.2">
      <c r="A109" s="9"/>
      <c r="B109" s="31"/>
      <c r="D109" s="5"/>
      <c r="E109" s="5"/>
      <c r="F109" s="5"/>
      <c r="G109" s="5"/>
      <c r="H109" s="5"/>
    </row>
    <row r="110" spans="1:12" x14ac:dyDescent="0.2">
      <c r="A110" s="9"/>
      <c r="B110" s="31"/>
      <c r="D110" s="5"/>
      <c r="E110" s="5"/>
      <c r="F110" s="5"/>
      <c r="G110" s="5"/>
      <c r="H110" s="5"/>
    </row>
    <row r="111" spans="1:12" x14ac:dyDescent="0.2">
      <c r="A111" s="9"/>
      <c r="B111" s="31"/>
    </row>
    <row r="112" spans="1:12" x14ac:dyDescent="0.2">
      <c r="A112" s="9"/>
      <c r="B112" s="31"/>
    </row>
    <row r="113" spans="1:2" x14ac:dyDescent="0.2">
      <c r="A113" s="9"/>
      <c r="B113" s="31"/>
    </row>
    <row r="114" spans="1:2" x14ac:dyDescent="0.2">
      <c r="A114" s="9"/>
      <c r="B114" s="31"/>
    </row>
    <row r="115" spans="1:2" x14ac:dyDescent="0.2">
      <c r="A115" s="9"/>
      <c r="B115" s="31"/>
    </row>
    <row r="116" spans="1:2" x14ac:dyDescent="0.2">
      <c r="A116" s="9"/>
      <c r="B116" s="31"/>
    </row>
    <row r="117" spans="1:2" x14ac:dyDescent="0.2">
      <c r="A117" s="9"/>
      <c r="B117" s="31"/>
    </row>
    <row r="118" spans="1:2" x14ac:dyDescent="0.2">
      <c r="A118" s="9"/>
      <c r="B118" s="31"/>
    </row>
    <row r="119" spans="1:2" x14ac:dyDescent="0.2">
      <c r="A119" s="9"/>
      <c r="B119" s="31"/>
    </row>
    <row r="120" spans="1:2" x14ac:dyDescent="0.2">
      <c r="A120" s="9"/>
      <c r="B120" s="31"/>
    </row>
    <row r="121" spans="1:2" x14ac:dyDescent="0.2">
      <c r="A121" s="9"/>
      <c r="B121" s="31"/>
    </row>
    <row r="122" spans="1:2" x14ac:dyDescent="0.2">
      <c r="A122" s="9"/>
      <c r="B122" s="31"/>
    </row>
    <row r="123" spans="1:2" x14ac:dyDescent="0.2">
      <c r="A123" s="9"/>
      <c r="B123" s="31"/>
    </row>
    <row r="124" spans="1:2" x14ac:dyDescent="0.2">
      <c r="A124" s="9"/>
      <c r="B124" s="31"/>
    </row>
    <row r="125" spans="1:2" x14ac:dyDescent="0.2">
      <c r="A125" s="9"/>
      <c r="B125" s="31"/>
    </row>
    <row r="126" spans="1:2" x14ac:dyDescent="0.2">
      <c r="A126" s="9"/>
      <c r="B126" s="31"/>
    </row>
    <row r="127" spans="1:2" x14ac:dyDescent="0.2">
      <c r="A127" s="9"/>
      <c r="B127" s="31"/>
    </row>
    <row r="128" spans="1:2" x14ac:dyDescent="0.2">
      <c r="A128" s="9"/>
      <c r="B128" s="31"/>
    </row>
    <row r="129" spans="1:2" x14ac:dyDescent="0.2">
      <c r="A129" s="9"/>
      <c r="B129" s="31"/>
    </row>
    <row r="130" spans="1:2" x14ac:dyDescent="0.2">
      <c r="A130" s="9"/>
      <c r="B130" s="31"/>
    </row>
    <row r="131" spans="1:2" x14ac:dyDescent="0.2">
      <c r="A131" s="9"/>
      <c r="B131" s="31"/>
    </row>
    <row r="132" spans="1:2" x14ac:dyDescent="0.2">
      <c r="A132" s="9"/>
      <c r="B132" s="31"/>
    </row>
    <row r="133" spans="1:2" x14ac:dyDescent="0.2">
      <c r="A133" s="9"/>
      <c r="B133" s="31"/>
    </row>
    <row r="134" spans="1:2" x14ac:dyDescent="0.2">
      <c r="A134" s="9"/>
      <c r="B134" s="31"/>
    </row>
    <row r="135" spans="1:2" x14ac:dyDescent="0.2">
      <c r="A135" s="9"/>
      <c r="B135" s="31"/>
    </row>
    <row r="136" spans="1:2" x14ac:dyDescent="0.2">
      <c r="A136" s="9"/>
      <c r="B136" s="31"/>
    </row>
    <row r="137" spans="1:2" x14ac:dyDescent="0.2">
      <c r="A137" s="9"/>
      <c r="B137" s="31"/>
    </row>
    <row r="138" spans="1:2" x14ac:dyDescent="0.2">
      <c r="A138" s="9"/>
      <c r="B138" s="31"/>
    </row>
    <row r="139" spans="1:2" x14ac:dyDescent="0.2">
      <c r="A139" s="9"/>
      <c r="B139" s="31"/>
    </row>
    <row r="140" spans="1:2" x14ac:dyDescent="0.2">
      <c r="A140" s="9"/>
      <c r="B140" s="31"/>
    </row>
    <row r="141" spans="1:2" x14ac:dyDescent="0.2">
      <c r="A141" s="9"/>
    </row>
    <row r="142" spans="1:2" x14ac:dyDescent="0.2">
      <c r="A142" s="9"/>
    </row>
    <row r="143" spans="1:2" x14ac:dyDescent="0.2">
      <c r="A143" s="9"/>
    </row>
    <row r="144" spans="1:2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</sheetData>
  <mergeCells count="3">
    <mergeCell ref="E6:H6"/>
    <mergeCell ref="I6:J6"/>
    <mergeCell ref="K6:L6"/>
  </mergeCells>
  <pageMargins left="0.25" right="0.25" top="0.5" bottom="0.5" header="0.25" footer="0.25"/>
  <pageSetup paperSize="5" scale="76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Wallingford</vt:lpstr>
      <vt:lpstr>Midcon</vt:lpstr>
      <vt:lpstr>Sheet3</vt:lpstr>
      <vt:lpstr>Midcon!Print_Area</vt:lpstr>
      <vt:lpstr>Wallingford!Print_Area</vt:lpstr>
      <vt:lpstr>Midcon!Print_Titles</vt:lpstr>
      <vt:lpstr>Wallingford!Print_Titles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2000-10-26T20:05:02Z</cp:lastPrinted>
  <dcterms:created xsi:type="dcterms:W3CDTF">2000-10-22T16:54:02Z</dcterms:created>
  <dcterms:modified xsi:type="dcterms:W3CDTF">2023-09-16T21:51:37Z</dcterms:modified>
</cp:coreProperties>
</file>