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6B214A-4EA5-4AB0-A30D-E886C360F6C1}" xr6:coauthVersionLast="47" xr6:coauthVersionMax="47" xr10:uidLastSave="{00000000-0000-0000-0000-000000000000}"/>
  <bookViews>
    <workbookView xWindow="-120" yWindow="-120" windowWidth="38640" windowHeight="15720"/>
  </bookViews>
  <sheets>
    <sheet name="Allocations Detail" sheetId="1" r:id="rId1"/>
  </sheets>
  <definedNames>
    <definedName name="_xlnm.Print_Area" localSheetId="0">'Allocations Detail'!$A$1:$Q$151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I23" i="1"/>
  <c r="J23" i="1"/>
  <c r="I24" i="1"/>
  <c r="J24" i="1"/>
  <c r="J25" i="1"/>
  <c r="J26" i="1"/>
  <c r="J27" i="1"/>
  <c r="J28" i="1"/>
  <c r="G30" i="1"/>
  <c r="H30" i="1"/>
  <c r="I30" i="1"/>
  <c r="J30" i="1"/>
  <c r="G32" i="1"/>
  <c r="H32" i="1"/>
  <c r="J32" i="1"/>
  <c r="G33" i="1"/>
  <c r="H33" i="1"/>
  <c r="I33" i="1"/>
  <c r="J33" i="1"/>
  <c r="J34" i="1"/>
  <c r="J36" i="1"/>
  <c r="G37" i="1"/>
  <c r="H37" i="1"/>
  <c r="I37" i="1"/>
  <c r="J37" i="1"/>
  <c r="G38" i="1"/>
  <c r="H38" i="1"/>
  <c r="I38" i="1"/>
  <c r="J38" i="1"/>
  <c r="J39" i="1"/>
  <c r="G40" i="1"/>
  <c r="J40" i="1"/>
  <c r="H41" i="1"/>
  <c r="I41" i="1"/>
  <c r="J41" i="1"/>
  <c r="J42" i="1"/>
  <c r="J43" i="1"/>
  <c r="J44" i="1"/>
  <c r="J45" i="1"/>
  <c r="G46" i="1"/>
  <c r="H46" i="1"/>
  <c r="I46" i="1"/>
  <c r="J46" i="1"/>
  <c r="J49" i="1"/>
  <c r="G51" i="1"/>
  <c r="J51" i="1"/>
  <c r="G52" i="1"/>
  <c r="H52" i="1"/>
  <c r="J52" i="1"/>
  <c r="G53" i="1"/>
  <c r="H53" i="1"/>
  <c r="I53" i="1"/>
  <c r="J53" i="1"/>
  <c r="G55" i="1"/>
  <c r="H55" i="1"/>
  <c r="I55" i="1"/>
  <c r="J55" i="1"/>
  <c r="G57" i="1"/>
  <c r="H57" i="1"/>
  <c r="I57" i="1"/>
  <c r="J57" i="1"/>
  <c r="E67" i="1"/>
  <c r="E73" i="1"/>
  <c r="G149" i="1"/>
  <c r="H149" i="1"/>
  <c r="I149" i="1"/>
  <c r="J149" i="1"/>
  <c r="G151" i="1"/>
  <c r="H151" i="1"/>
  <c r="I151" i="1"/>
  <c r="J151" i="1"/>
</calcChain>
</file>

<file path=xl/comments1.xml><?xml version="1.0" encoding="utf-8"?>
<comments xmlns="http://schemas.openxmlformats.org/spreadsheetml/2006/main">
  <authors>
    <author>fkillen</author>
  </authors>
  <commentList>
    <comment ref="I2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Click at home by 1/3 per Louise
</t>
        </r>
      </text>
    </comment>
    <comment ref="I27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by 1/3 per Louise
</t>
        </r>
      </text>
    </comment>
  </commentList>
</comments>
</file>

<file path=xl/sharedStrings.xml><?xml version="1.0" encoding="utf-8"?>
<sst xmlns="http://schemas.openxmlformats.org/spreadsheetml/2006/main" count="98" uniqueCount="85">
  <si>
    <t>2002 Plan Allocated Costs</t>
  </si>
  <si>
    <t>Allocations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</si>
  <si>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</si>
  <si>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</si>
  <si>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</si>
  <si>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</si>
  <si>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</si>
  <si>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</si>
  <si>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</si>
  <si>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</si>
  <si>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</si>
  <si>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</si>
  <si>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</si>
  <si>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</si>
  <si>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</si>
  <si>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  Esource </t>
  </si>
  <si>
    <t xml:space="preserve">    Competitive Analysis/Bus Controls</t>
  </si>
  <si>
    <t xml:space="preserve">    Assurance Services</t>
  </si>
  <si>
    <t xml:space="preserve">    Public Relations</t>
  </si>
  <si>
    <t xml:space="preserve">  Total ENA</t>
  </si>
  <si>
    <t xml:space="preserve">    Enron Online</t>
  </si>
  <si>
    <t xml:space="preserve">    IT Development</t>
  </si>
  <si>
    <t xml:space="preserve">    IT Infrastructure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</si>
  <si>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</si>
  <si>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</si>
  <si>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</si>
  <si>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</si>
  <si>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</si>
  <si>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</si>
  <si>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</si>
  <si>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</si>
  <si>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</si>
  <si>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</si>
  <si>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>% Change</t>
  </si>
  <si>
    <t>Proposed</t>
  </si>
  <si>
    <t>Allocation</t>
  </si>
  <si>
    <t xml:space="preserve">    Buildout and Other</t>
  </si>
  <si>
    <t xml:space="preserve">    Accounts Payable</t>
  </si>
  <si>
    <t>ENA Agreed</t>
  </si>
  <si>
    <t xml:space="preserve">    Research</t>
  </si>
  <si>
    <t xml:space="preserve">    Treasury</t>
  </si>
  <si>
    <t xml:space="preserve">    Aviation</t>
  </si>
  <si>
    <t>2002 Plan Compared to 2001 Forecast</t>
  </si>
  <si>
    <t xml:space="preserve">Jim Bullion to review property insurance coverage and respond </t>
  </si>
  <si>
    <t xml:space="preserve">    Financial Operations  </t>
  </si>
  <si>
    <t xml:space="preserve">    Canada</t>
  </si>
  <si>
    <t xml:space="preserve">    Technical Services</t>
  </si>
  <si>
    <t xml:space="preserve">    Transaction Support</t>
  </si>
  <si>
    <t>Comments</t>
  </si>
  <si>
    <t>Non-Allocable Costs</t>
  </si>
  <si>
    <t>Total Non-Allocable</t>
  </si>
  <si>
    <t>Total Group</t>
  </si>
  <si>
    <t xml:space="preserve">    Energy Operations</t>
  </si>
  <si>
    <t xml:space="preserve">    Coyote (Turnaround through 12/2009)</t>
  </si>
  <si>
    <t xml:space="preserve">    Citrus (Turnaround through 10/2013)</t>
  </si>
  <si>
    <t xml:space="preserve">    Pan Nat</t>
  </si>
  <si>
    <t xml:space="preserve">    Sithe</t>
  </si>
  <si>
    <t xml:space="preserve">    Sithe Adj</t>
  </si>
  <si>
    <t xml:space="preserve">    CES</t>
  </si>
  <si>
    <t xml:space="preserve">    Mexico City</t>
  </si>
  <si>
    <t xml:space="preserve">    Weather Alert Amortization</t>
  </si>
  <si>
    <t xml:space="preserve">    Bonus</t>
  </si>
  <si>
    <t xml:space="preserve">    PR</t>
  </si>
  <si>
    <t xml:space="preserve">    Regulatory Affairs</t>
  </si>
  <si>
    <t>$3.9M in bonus is included in Support dept plans above</t>
  </si>
  <si>
    <t>kept in OOC</t>
  </si>
  <si>
    <t>included with Haedicke's plan, but not pushed to commercial teams, kept in OOC</t>
  </si>
  <si>
    <t>split between commercial teams evenly</t>
  </si>
  <si>
    <t>audit fees for opinion- kept in OOC</t>
  </si>
  <si>
    <t>pushed out to commercial teams over headcount</t>
  </si>
  <si>
    <t>padded $10M in plan; kept in OOC</t>
  </si>
  <si>
    <t>flat to last year</t>
  </si>
  <si>
    <t>stays with Canada</t>
  </si>
  <si>
    <t>allocation based on 2001 usage</t>
  </si>
  <si>
    <t>usage based allocations provided by Haedicke</t>
  </si>
  <si>
    <t>50% gas, 25% East Power, 25% West Power</t>
  </si>
  <si>
    <t>90% Duran, 10% Asset Mktg</t>
  </si>
  <si>
    <t>Duran 30%, Calger 30%, Miller 10%, evenly over remaining</t>
  </si>
  <si>
    <t>pushed out to commercial teams over headcount; net decrease of 19%</t>
  </si>
  <si>
    <t>included with Douglas' plan, but not pushed to commercial teams, kept in OOC; met decrease of 19%</t>
  </si>
  <si>
    <t>allocated over avg transactions per day Sept YTD</t>
  </si>
  <si>
    <t>depreciation &amp; bonus over hc; new dev allocated based on direct usage</t>
  </si>
  <si>
    <t xml:space="preserve">    Global Finance</t>
  </si>
  <si>
    <t xml:space="preserve">    Energy Operations- IT Development</t>
  </si>
  <si>
    <t>pushed out to commercial teams over headcount; $9.7M projected to be allocated out to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</si>
</sst>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2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2" fillId="0" borderId="0" xfId="0" applyFont="1"/>
    <xf numFmtId="166" fontId="12" fillId="0" borderId="0" xfId="1" applyNumberFormat="1" applyFont="1" applyBorder="1"/>
    <xf numFmtId="0" fontId="12" fillId="0" borderId="0" xfId="0" applyFont="1" applyAlignment="1" applyProtection="1">
      <protection locked="0"/>
    </xf>
    <xf numFmtId="0" fontId="12" fillId="0" borderId="0" xfId="0" applyFont="1" applyBorder="1"/>
    <xf numFmtId="0" fontId="16" fillId="0" borderId="11" xfId="0" applyFont="1" applyBorder="1"/>
    <xf numFmtId="0" fontId="16" fillId="0" borderId="0" xfId="0" applyFont="1" applyBorder="1"/>
    <xf numFmtId="0" fontId="16" fillId="0" borderId="23" xfId="0" applyFont="1" applyBorder="1"/>
    <xf numFmtId="0" fontId="16" fillId="0" borderId="24" xfId="0" applyFont="1" applyBorder="1"/>
    <xf numFmtId="0" fontId="18" fillId="2" borderId="18" xfId="0" applyFont="1" applyFill="1" applyBorder="1"/>
    <xf numFmtId="0" fontId="18" fillId="2" borderId="16" xfId="0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165" fontId="17" fillId="0" borderId="0" xfId="0" applyNumberFormat="1" applyFont="1" applyFill="1" applyBorder="1"/>
    <xf numFmtId="0" fontId="17" fillId="0" borderId="0" xfId="0" applyFont="1" applyFill="1" applyBorder="1" applyAlignment="1">
      <alignment vertical="top"/>
    </xf>
    <xf numFmtId="42" fontId="17" fillId="0" borderId="25" xfId="0" applyNumberFormat="1" applyFont="1" applyFill="1" applyBorder="1" applyAlignment="1">
      <alignment vertical="top"/>
    </xf>
    <xf numFmtId="9" fontId="9" fillId="0" borderId="12" xfId="3" applyFont="1" applyBorder="1"/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28" xfId="3" applyFont="1" applyFill="1" applyBorder="1" applyAlignment="1">
      <alignment vertical="center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>
      <alignment horizontal="center"/>
    </xf>
    <xf numFmtId="166" fontId="10" fillId="2" borderId="31" xfId="1" applyNumberFormat="1" applyFont="1" applyFill="1" applyBorder="1" applyAlignment="1">
      <alignment vertical="center"/>
    </xf>
    <xf numFmtId="166" fontId="10" fillId="2" borderId="32" xfId="1" applyNumberFormat="1" applyFont="1" applyFill="1" applyBorder="1" applyAlignment="1">
      <alignment vertical="center"/>
    </xf>
    <xf numFmtId="166" fontId="14" fillId="0" borderId="33" xfId="1" applyNumberFormat="1" applyFont="1" applyBorder="1"/>
    <xf numFmtId="0" fontId="12" fillId="0" borderId="3" xfId="0" applyFont="1" applyBorder="1"/>
    <xf numFmtId="165" fontId="19" fillId="0" borderId="14" xfId="2" applyNumberFormat="1" applyFont="1" applyBorder="1"/>
    <xf numFmtId="166" fontId="8" fillId="0" borderId="14" xfId="1" applyNumberFormat="1" applyFont="1" applyBorder="1"/>
    <xf numFmtId="166" fontId="8" fillId="0" borderId="14" xfId="2" applyNumberFormat="1" applyFont="1" applyFill="1" applyBorder="1"/>
    <xf numFmtId="166" fontId="9" fillId="0" borderId="34" xfId="2" applyNumberFormat="1" applyFont="1" applyBorder="1"/>
    <xf numFmtId="9" fontId="10" fillId="2" borderId="35" xfId="3" applyFont="1" applyFill="1" applyBorder="1" applyAlignment="1">
      <alignment vertical="center"/>
    </xf>
    <xf numFmtId="0" fontId="12" fillId="0" borderId="13" xfId="0" applyFont="1" applyBorder="1" applyAlignment="1" applyProtection="1">
      <protection locked="0"/>
    </xf>
    <xf numFmtId="0" fontId="12" fillId="0" borderId="4" xfId="0" applyFont="1" applyBorder="1" applyAlignment="1" applyProtection="1">
      <protection locked="0"/>
    </xf>
    <xf numFmtId="0" fontId="16" fillId="0" borderId="4" xfId="0" applyFont="1" applyBorder="1" applyAlignment="1" applyProtection="1">
      <protection locked="0"/>
    </xf>
    <xf numFmtId="175" fontId="17" fillId="0" borderId="4" xfId="0" applyNumberFormat="1" applyFont="1" applyFill="1" applyBorder="1" applyAlignment="1" applyProtection="1">
      <alignment horizontal="right"/>
      <protection locked="0"/>
    </xf>
    <xf numFmtId="0" fontId="17" fillId="0" borderId="4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2" fillId="0" borderId="13" xfId="0" applyFont="1" applyBorder="1"/>
    <xf numFmtId="0" fontId="12" fillId="0" borderId="4" xfId="0" applyFont="1" applyBorder="1"/>
    <xf numFmtId="0" fontId="16" fillId="0" borderId="3" xfId="0" quotePrefix="1" applyFont="1" applyBorder="1"/>
    <xf numFmtId="0" fontId="12" fillId="0" borderId="0" xfId="0" applyFont="1" applyFill="1" applyBorder="1"/>
    <xf numFmtId="42" fontId="17" fillId="0" borderId="0" xfId="0" applyNumberFormat="1" applyFont="1" applyBorder="1" applyAlignment="1">
      <alignment horizontal="left" vertical="top"/>
    </xf>
    <xf numFmtId="166" fontId="10" fillId="2" borderId="36" xfId="1" applyNumberFormat="1" applyFont="1" applyFill="1" applyBorder="1" applyAlignment="1">
      <alignment vertical="center"/>
    </xf>
    <xf numFmtId="166" fontId="10" fillId="2" borderId="24" xfId="1" applyNumberFormat="1" applyFont="1" applyFill="1" applyBorder="1" applyAlignment="1">
      <alignment vertical="center"/>
    </xf>
    <xf numFmtId="166" fontId="14" fillId="2" borderId="37" xfId="1" applyNumberFormat="1" applyFont="1" applyFill="1" applyBorder="1" applyAlignment="1">
      <alignment vertical="center"/>
    </xf>
    <xf numFmtId="166" fontId="9" fillId="0" borderId="1" xfId="1" applyNumberFormat="1" applyFont="1" applyBorder="1"/>
    <xf numFmtId="166" fontId="9" fillId="0" borderId="2" xfId="1" applyNumberFormat="1" applyFont="1" applyBorder="1"/>
    <xf numFmtId="166" fontId="14" fillId="0" borderId="2" xfId="1" applyNumberFormat="1" applyFont="1" applyBorder="1"/>
    <xf numFmtId="166" fontId="9" fillId="0" borderId="13" xfId="1" applyNumberFormat="1" applyFont="1" applyFill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166" fontId="14" fillId="0" borderId="6" xfId="2" applyNumberFormat="1" applyFont="1" applyBorder="1"/>
    <xf numFmtId="166" fontId="14" fillId="0" borderId="9" xfId="1" applyNumberFormat="1" applyFont="1" applyFill="1" applyBorder="1"/>
    <xf numFmtId="0" fontId="12" fillId="0" borderId="3" xfId="0" applyFont="1" applyBorder="1" applyAlignment="1">
      <alignment horizontal="left"/>
    </xf>
    <xf numFmtId="166" fontId="16" fillId="0" borderId="0" xfId="1" applyNumberFormat="1" applyFont="1" applyBorder="1"/>
    <xf numFmtId="166" fontId="16" fillId="0" borderId="24" xfId="1" applyNumberFormat="1" applyFont="1" applyBorder="1"/>
    <xf numFmtId="166" fontId="17" fillId="2" borderId="16" xfId="1" applyNumberFormat="1" applyFont="1" applyFill="1" applyBorder="1"/>
    <xf numFmtId="166" fontId="14" fillId="2" borderId="2" xfId="1" applyNumberFormat="1" applyFont="1" applyFill="1" applyBorder="1" applyAlignment="1">
      <alignment vertical="center"/>
    </xf>
    <xf numFmtId="166" fontId="10" fillId="2" borderId="38" xfId="1" applyNumberFormat="1" applyFont="1" applyFill="1" applyBorder="1" applyAlignment="1">
      <alignment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4" fillId="0" borderId="3" xfId="0" applyFont="1" applyBorder="1"/>
    <xf numFmtId="0" fontId="9" fillId="0" borderId="3" xfId="0" applyFont="1" applyBorder="1" applyAlignment="1">
      <alignment horizontal="left"/>
    </xf>
    <xf numFmtId="166" fontId="10" fillId="2" borderId="26" xfId="1" applyNumberFormat="1" applyFont="1" applyFill="1" applyBorder="1" applyAlignment="1">
      <alignment vertical="center"/>
    </xf>
    <xf numFmtId="166" fontId="10" fillId="2" borderId="29" xfId="1" applyNumberFormat="1" applyFont="1" applyFill="1" applyBorder="1" applyAlignment="1">
      <alignment vertical="center"/>
    </xf>
    <xf numFmtId="9" fontId="10" fillId="2" borderId="12" xfId="3" applyFont="1" applyFill="1" applyBorder="1" applyAlignment="1">
      <alignment vertical="center"/>
    </xf>
    <xf numFmtId="0" fontId="18" fillId="2" borderId="4" xfId="0" applyFont="1" applyFill="1" applyBorder="1" applyAlignment="1" applyProtection="1">
      <alignment horizontal="left"/>
      <protection locked="0"/>
    </xf>
    <xf numFmtId="0" fontId="18" fillId="2" borderId="4" xfId="0" applyFont="1" applyFill="1" applyBorder="1" applyAlignment="1" applyProtection="1">
      <protection locked="0"/>
    </xf>
    <xf numFmtId="166" fontId="10" fillId="2" borderId="6" xfId="1" applyNumberFormat="1" applyFont="1" applyFill="1" applyBorder="1" applyAlignment="1">
      <alignment vertical="center"/>
    </xf>
    <xf numFmtId="0" fontId="12" fillId="0" borderId="14" xfId="0" applyFont="1" applyBorder="1" applyAlignment="1" applyProtection="1">
      <protection locked="0"/>
    </xf>
    <xf numFmtId="166" fontId="9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alignment horizontal="left"/>
      <protection locked="0"/>
    </xf>
    <xf numFmtId="166" fontId="14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horizontal="right"/>
      <protection locked="0"/>
    </xf>
    <xf numFmtId="166" fontId="14" fillId="0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vertical="top"/>
      <protection locked="0"/>
    </xf>
    <xf numFmtId="166" fontId="12" fillId="0" borderId="10" xfId="1" applyNumberFormat="1" applyFont="1" applyBorder="1"/>
    <xf numFmtId="166" fontId="12" fillId="0" borderId="26" xfId="1" applyNumberFormat="1" applyFont="1" applyBorder="1"/>
    <xf numFmtId="0" fontId="12" fillId="0" borderId="39" xfId="0" applyFont="1" applyBorder="1" applyAlignment="1" applyProtection="1">
      <protection locked="0"/>
    </xf>
    <xf numFmtId="166" fontId="9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alignment horizontal="left"/>
      <protection locked="0"/>
    </xf>
    <xf numFmtId="166" fontId="14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horizontal="right"/>
      <protection locked="0"/>
    </xf>
    <xf numFmtId="166" fontId="14" fillId="0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vertical="top"/>
      <protection locked="0"/>
    </xf>
    <xf numFmtId="9" fontId="10" fillId="2" borderId="22" xfId="3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166" fontId="10" fillId="2" borderId="2" xfId="1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 indent="1"/>
    </xf>
    <xf numFmtId="166" fontId="14" fillId="2" borderId="9" xfId="1" applyNumberFormat="1" applyFont="1" applyFill="1" applyBorder="1" applyAlignment="1">
      <alignment vertical="center"/>
    </xf>
    <xf numFmtId="0" fontId="17" fillId="0" borderId="3" xfId="0" applyFont="1" applyBorder="1" applyAlignment="1">
      <alignment horizontal="right"/>
    </xf>
    <xf numFmtId="165" fontId="16" fillId="0" borderId="0" xfId="2" applyNumberFormat="1" applyFont="1" applyBorder="1"/>
    <xf numFmtId="0" fontId="17" fillId="0" borderId="0" xfId="0" applyFont="1" applyBorder="1" applyAlignment="1">
      <alignment horizontal="right"/>
    </xf>
    <xf numFmtId="0" fontId="12" fillId="0" borderId="38" xfId="0" applyFont="1" applyBorder="1" applyAlignment="1" applyProtection="1">
      <protection locked="0"/>
    </xf>
    <xf numFmtId="0" fontId="12" fillId="0" borderId="31" xfId="0" applyFont="1" applyBorder="1" applyAlignment="1" applyProtection="1">
      <protection locked="0"/>
    </xf>
    <xf numFmtId="166" fontId="2" fillId="0" borderId="0" xfId="0" applyNumberFormat="1" applyFont="1" applyAlignment="1">
      <alignment horizontal="center"/>
    </xf>
    <xf numFmtId="166" fontId="9" fillId="0" borderId="11" xfId="1" applyNumberFormat="1" applyFont="1" applyFill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3B5C16A-AC2D-9230-4002-69ED2DE8880F}"/>
            </a:ext>
          </a:extLst>
        </xdr:cNvPr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13372621-7A6F-6724-5F72-96474F69E547}"/>
            </a:ext>
          </a:extLst>
        </xdr:cNvPr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17</xdr:col>
      <xdr:colOff>76200</xdr:colOff>
      <xdr:row>4</xdr:row>
      <xdr:rowOff>28575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2DEECFD-C753-73BF-3CD6-1C97AAEC530F}"/>
            </a:ext>
          </a:extLst>
        </xdr:cNvPr>
        <xdr:cNvSpPr>
          <a:spLocks noChangeArrowheads="1"/>
        </xdr:cNvSpPr>
      </xdr:nvSpPr>
      <xdr:spPr bwMode="auto">
        <a:xfrm>
          <a:off x="0" y="19050"/>
          <a:ext cx="10134600" cy="73342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533400</xdr:colOff>
      <xdr:row>3</xdr:row>
      <xdr:rowOff>104775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3761455F-D4C0-AC86-33EF-435D55C4961C}"/>
            </a:ext>
          </a:extLst>
        </xdr:cNvPr>
        <xdr:cNvSpPr txBox="1">
          <a:spLocks noChangeArrowheads="1"/>
        </xdr:cNvSpPr>
      </xdr:nvSpPr>
      <xdr:spPr bwMode="auto">
        <a:xfrm>
          <a:off x="0" y="76200"/>
          <a:ext cx="4857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77724" rIns="0" bIns="0" anchor="t" upright="1"/>
        <a:lstStyle/>
        <a:p>
          <a:pPr algn="l" rtl="0"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North America</a:t>
          </a:r>
        </a:p>
        <a:p>
          <a:pPr algn="l" rtl="0">
            <a:defRPr sz="1000"/>
          </a:pPr>
          <a:endParaRPr lang="en-US" sz="2600" b="0" i="0" u="none" strike="noStrike" baseline="0">
            <a:solidFill>
              <a:srgbClr val="333399"/>
            </a:solidFill>
            <a:latin typeface="Arial Black"/>
          </a:endParaRPr>
        </a:p>
      </xdr:txBody>
    </xdr:sp>
    <xdr:clientData/>
  </xdr:twoCellAnchor>
  <xdr:twoCellAnchor editAs="oneCell">
    <xdr:from>
      <xdr:col>15</xdr:col>
      <xdr:colOff>495300</xdr:colOff>
      <xdr:row>0</xdr:row>
      <xdr:rowOff>28575</xdr:rowOff>
    </xdr:from>
    <xdr:to>
      <xdr:col>16</xdr:col>
      <xdr:colOff>609600</xdr:colOff>
      <xdr:row>3</xdr:row>
      <xdr:rowOff>123825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D62FA8E-1809-C79D-9085-913491883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28575"/>
          <a:ext cx="6286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51"/>
  <sheetViews>
    <sheetView tabSelected="1" topLeftCell="A7" workbookViewId="0">
      <pane xSplit="4" ySplit="7" topLeftCell="E51" activePane="bottomRight" state="frozen"/>
      <selection activeCell="A7" sqref="A7"/>
      <selection pane="topRight" activeCell="E7" sqref="E7"/>
      <selection pane="bottomLeft" activeCell="A14" sqref="A14"/>
      <selection pane="bottomRight" activeCell="H53" sqref="H53"/>
    </sheetView>
  </sheetViews>
  <sheetFormatPr defaultRowHeight="12.75" x14ac:dyDescent="0.25"/>
  <cols>
    <col min="1" max="1" width="24.5703125" style="83" customWidth="1"/>
    <col min="2" max="2" width="0.85546875" style="83" customWidth="1"/>
    <col min="3" max="5" width="7.7109375" style="83" customWidth="1"/>
    <col min="6" max="6" width="0.85546875" style="83" customWidth="1"/>
    <col min="7" max="8" width="7.7109375" style="85" customWidth="1"/>
    <col min="9" max="9" width="8.5703125" style="85" customWidth="1"/>
    <col min="10" max="10" width="7.7109375" style="85" customWidth="1"/>
    <col min="11" max="11" width="8.7109375" style="83" customWidth="1"/>
    <col min="12" max="16" width="7.7109375" style="83" customWidth="1"/>
    <col min="17" max="17" width="22.42578125" style="83" customWidth="1"/>
    <col min="18" max="18" width="1.7109375" style="83" customWidth="1"/>
    <col min="19" max="16384" width="9.140625" style="83"/>
  </cols>
  <sheetData>
    <row r="1" spans="1:18" s="3" customFormat="1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20.25" customHeight="1" x14ac:dyDescent="0.3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0.25" x14ac:dyDescent="0.3">
      <c r="A7" s="7" t="s">
        <v>42</v>
      </c>
      <c r="B7" s="1"/>
      <c r="C7" s="1"/>
      <c r="D7" s="1"/>
      <c r="E7" s="1"/>
      <c r="F7" s="1"/>
      <c r="G7" s="1"/>
      <c r="H7" s="1"/>
      <c r="I7" s="1"/>
      <c r="J7" s="184"/>
      <c r="K7"/>
      <c r="L7"/>
      <c r="M7"/>
      <c r="N7"/>
      <c r="O7"/>
      <c r="P7"/>
      <c r="Q7"/>
      <c r="R7" s="5"/>
    </row>
    <row r="8" spans="1:18" s="3" customFormat="1" ht="15" customHeight="1" thickBot="1" x14ac:dyDescent="0.3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25">
      <c r="A9" s="10"/>
      <c r="B9" s="11"/>
      <c r="C9" s="191"/>
      <c r="D9" s="191"/>
      <c r="E9" s="191"/>
      <c r="F9" s="11"/>
      <c r="G9" s="195"/>
      <c r="H9" s="186"/>
      <c r="I9" s="186"/>
      <c r="J9" s="187"/>
      <c r="K9" s="195"/>
      <c r="L9" s="186"/>
      <c r="M9" s="186"/>
      <c r="N9" s="186"/>
      <c r="O9" s="186"/>
      <c r="P9" s="186"/>
      <c r="Q9" s="187"/>
    </row>
    <row r="10" spans="1:18" s="18" customFormat="1" ht="14.25" customHeight="1" thickBot="1" x14ac:dyDescent="0.3">
      <c r="A10" s="13" t="s">
        <v>1</v>
      </c>
      <c r="B10" s="14"/>
      <c r="C10" s="192"/>
      <c r="D10" s="192"/>
      <c r="E10" s="192"/>
      <c r="F10" s="14"/>
      <c r="G10" s="196" t="s">
        <v>1</v>
      </c>
      <c r="H10" s="197"/>
      <c r="I10" s="197"/>
      <c r="J10" s="198"/>
      <c r="K10" s="188" t="s">
        <v>48</v>
      </c>
      <c r="L10" s="189"/>
      <c r="M10" s="189"/>
      <c r="N10" s="189"/>
      <c r="O10" s="189"/>
      <c r="P10" s="189"/>
      <c r="Q10" s="190"/>
    </row>
    <row r="11" spans="1:18" s="18" customFormat="1" ht="14.25" customHeight="1" x14ac:dyDescent="0.25">
      <c r="A11" s="13"/>
      <c r="B11" s="14"/>
      <c r="C11" s="15"/>
      <c r="D11" s="15"/>
      <c r="E11" s="15"/>
      <c r="F11" s="14"/>
      <c r="G11" s="103"/>
      <c r="H11" s="105" t="s">
        <v>34</v>
      </c>
      <c r="I11" s="101" t="s">
        <v>38</v>
      </c>
      <c r="J11" s="102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">
      <c r="A12" s="19"/>
      <c r="B12" s="20"/>
      <c r="C12" s="21"/>
      <c r="D12" s="21"/>
      <c r="E12" s="21"/>
      <c r="F12" s="20"/>
      <c r="G12" s="106" t="s">
        <v>2</v>
      </c>
      <c r="H12" s="21" t="s">
        <v>35</v>
      </c>
      <c r="I12" s="22" t="s">
        <v>3</v>
      </c>
      <c r="J12" s="23" t="s">
        <v>33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25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3" customFormat="1" ht="13.5" customHeight="1" x14ac:dyDescent="0.25">
      <c r="A14" s="27" t="s">
        <v>4</v>
      </c>
      <c r="B14" s="36"/>
      <c r="C14" s="37"/>
      <c r="D14" s="37"/>
      <c r="E14" s="38"/>
      <c r="F14" s="39"/>
      <c r="G14" s="111">
        <v>0</v>
      </c>
      <c r="H14" s="37">
        <v>140</v>
      </c>
      <c r="I14" s="40">
        <v>140</v>
      </c>
      <c r="J14" s="100"/>
      <c r="K14" s="41" t="s">
        <v>65</v>
      </c>
      <c r="L14" s="37"/>
      <c r="M14" s="37"/>
      <c r="N14" s="37"/>
      <c r="O14" s="38"/>
      <c r="P14" s="38"/>
      <c r="Q14" s="42"/>
    </row>
    <row r="15" spans="1:18" s="43" customFormat="1" ht="13.5" customHeight="1" x14ac:dyDescent="0.25">
      <c r="A15" s="27" t="s">
        <v>5</v>
      </c>
      <c r="B15" s="36"/>
      <c r="C15" s="37"/>
      <c r="D15" s="37"/>
      <c r="E15" s="38"/>
      <c r="F15" s="39"/>
      <c r="G15" s="112">
        <v>2199</v>
      </c>
      <c r="H15" s="45">
        <v>2383</v>
      </c>
      <c r="I15" s="46">
        <v>2383</v>
      </c>
      <c r="J15" s="100">
        <f t="shared" ref="J15:J28" si="0">I15/G15-1</f>
        <v>8.3674397453388005E-2</v>
      </c>
      <c r="K15" s="41" t="s">
        <v>66</v>
      </c>
      <c r="L15" s="37"/>
      <c r="M15" s="37"/>
      <c r="N15" s="37"/>
      <c r="O15" s="38"/>
      <c r="P15" s="38"/>
      <c r="Q15" s="42"/>
    </row>
    <row r="16" spans="1:18" s="43" customFormat="1" ht="13.5" customHeight="1" x14ac:dyDescent="0.25">
      <c r="A16" s="27" t="s">
        <v>6</v>
      </c>
      <c r="B16" s="36"/>
      <c r="C16" s="37"/>
      <c r="D16" s="37"/>
      <c r="E16" s="38"/>
      <c r="F16" s="39"/>
      <c r="G16" s="112">
        <v>9545</v>
      </c>
      <c r="H16" s="45">
        <v>7680</v>
      </c>
      <c r="I16" s="46">
        <v>7680</v>
      </c>
      <c r="J16" s="100">
        <f t="shared" si="0"/>
        <v>-0.19539025667888943</v>
      </c>
      <c r="K16" s="41" t="s">
        <v>67</v>
      </c>
      <c r="L16" s="37"/>
      <c r="M16" s="37"/>
      <c r="N16" s="37"/>
      <c r="O16" s="38"/>
      <c r="P16" s="38"/>
      <c r="Q16" s="42"/>
    </row>
    <row r="17" spans="1:17" s="43" customFormat="1" ht="13.5" customHeight="1" x14ac:dyDescent="0.25">
      <c r="A17" s="27" t="s">
        <v>7</v>
      </c>
      <c r="B17" s="36"/>
      <c r="C17" s="37"/>
      <c r="D17" s="37"/>
      <c r="E17" s="38"/>
      <c r="F17" s="39"/>
      <c r="G17" s="112">
        <v>3381</v>
      </c>
      <c r="H17" s="45">
        <v>3150</v>
      </c>
      <c r="I17" s="46">
        <v>3000</v>
      </c>
      <c r="J17" s="100">
        <f t="shared" si="0"/>
        <v>-0.11268855368234254</v>
      </c>
      <c r="K17" s="41" t="s">
        <v>68</v>
      </c>
      <c r="L17" s="37"/>
      <c r="M17" s="37"/>
      <c r="N17" s="37"/>
      <c r="O17" s="38"/>
      <c r="P17" s="38"/>
      <c r="Q17" s="42"/>
    </row>
    <row r="18" spans="1:17" s="43" customFormat="1" ht="13.5" customHeight="1" x14ac:dyDescent="0.25">
      <c r="A18" s="27" t="s">
        <v>8</v>
      </c>
      <c r="B18" s="36"/>
      <c r="C18" s="37"/>
      <c r="D18" s="37"/>
      <c r="E18" s="38"/>
      <c r="F18" s="39"/>
      <c r="G18" s="112">
        <v>2671</v>
      </c>
      <c r="H18" s="45">
        <v>2278</v>
      </c>
      <c r="I18" s="46">
        <v>2278</v>
      </c>
      <c r="J18" s="100">
        <f t="shared" si="0"/>
        <v>-0.14713590415574695</v>
      </c>
      <c r="K18" s="41" t="s">
        <v>79</v>
      </c>
      <c r="L18" s="37"/>
      <c r="M18" s="37"/>
      <c r="N18" s="37"/>
      <c r="O18" s="38"/>
      <c r="P18" s="38"/>
      <c r="Q18" s="42"/>
    </row>
    <row r="19" spans="1:17" s="43" customFormat="1" ht="13.5" customHeight="1" x14ac:dyDescent="0.25">
      <c r="A19" s="47" t="s">
        <v>9</v>
      </c>
      <c r="B19" s="36"/>
      <c r="C19" s="37"/>
      <c r="D19" s="37"/>
      <c r="E19" s="38"/>
      <c r="F19" s="39"/>
      <c r="G19" s="112">
        <v>4902</v>
      </c>
      <c r="H19" s="45">
        <v>9069</v>
      </c>
      <c r="I19" s="46">
        <v>9069</v>
      </c>
      <c r="J19" s="100">
        <f t="shared" si="0"/>
        <v>0.85006119951040393</v>
      </c>
      <c r="K19" s="41" t="s">
        <v>43</v>
      </c>
      <c r="L19" s="37"/>
      <c r="M19" s="37"/>
      <c r="N19" s="37"/>
      <c r="O19" s="38"/>
      <c r="P19" s="38"/>
      <c r="Q19" s="42"/>
    </row>
    <row r="20" spans="1:17" s="43" customFormat="1" ht="13.5" customHeight="1" x14ac:dyDescent="0.25">
      <c r="A20" s="27" t="s">
        <v>10</v>
      </c>
      <c r="B20" s="36"/>
      <c r="C20" s="37"/>
      <c r="D20" s="37"/>
      <c r="E20" s="38"/>
      <c r="F20" s="39"/>
      <c r="G20" s="112">
        <v>5190</v>
      </c>
      <c r="H20" s="45">
        <v>6722</v>
      </c>
      <c r="I20" s="46">
        <v>6722</v>
      </c>
      <c r="J20" s="100">
        <f t="shared" si="0"/>
        <v>0.29518304431599218</v>
      </c>
      <c r="K20" s="41" t="s">
        <v>69</v>
      </c>
      <c r="L20" s="37"/>
      <c r="M20" s="37"/>
      <c r="N20" s="37"/>
      <c r="O20" s="38"/>
      <c r="P20" s="38"/>
      <c r="Q20" s="42"/>
    </row>
    <row r="21" spans="1:17" s="43" customFormat="1" ht="13.5" customHeight="1" x14ac:dyDescent="0.25">
      <c r="A21" s="27" t="s">
        <v>37</v>
      </c>
      <c r="B21" s="36"/>
      <c r="C21" s="37"/>
      <c r="D21" s="37"/>
      <c r="E21" s="38"/>
      <c r="F21" s="39"/>
      <c r="G21" s="112">
        <v>404</v>
      </c>
      <c r="H21" s="45">
        <v>254</v>
      </c>
      <c r="I21" s="46">
        <v>254</v>
      </c>
      <c r="J21" s="100">
        <f t="shared" si="0"/>
        <v>-0.37128712871287128</v>
      </c>
      <c r="K21" s="41" t="s">
        <v>65</v>
      </c>
      <c r="L21" s="37"/>
      <c r="M21" s="37"/>
      <c r="N21" s="37"/>
      <c r="O21" s="38"/>
      <c r="P21" s="38"/>
      <c r="Q21" s="42"/>
    </row>
    <row r="22" spans="1:17" s="43" customFormat="1" ht="13.5" customHeight="1" x14ac:dyDescent="0.25">
      <c r="A22" s="27" t="s">
        <v>11</v>
      </c>
      <c r="B22" s="36"/>
      <c r="C22" s="37"/>
      <c r="D22" s="37"/>
      <c r="E22" s="38"/>
      <c r="F22" s="39"/>
      <c r="G22" s="112">
        <v>4493</v>
      </c>
      <c r="H22" s="45">
        <v>1473</v>
      </c>
      <c r="I22" s="46">
        <v>1473</v>
      </c>
      <c r="J22" s="100">
        <f t="shared" si="0"/>
        <v>-0.67215668818161589</v>
      </c>
      <c r="K22" s="70" t="s">
        <v>65</v>
      </c>
      <c r="L22" s="37"/>
      <c r="M22" s="37"/>
      <c r="N22" s="37"/>
      <c r="O22" s="38"/>
      <c r="P22" s="38"/>
      <c r="Q22" s="42"/>
    </row>
    <row r="23" spans="1:17" s="43" customFormat="1" ht="13.5" customHeight="1" x14ac:dyDescent="0.25">
      <c r="A23" s="47" t="s">
        <v>12</v>
      </c>
      <c r="B23" s="36"/>
      <c r="C23" s="48"/>
      <c r="D23" s="48"/>
      <c r="E23" s="49"/>
      <c r="F23" s="39"/>
      <c r="G23" s="113">
        <v>17576</v>
      </c>
      <c r="H23" s="48">
        <v>17642</v>
      </c>
      <c r="I23" s="51">
        <f>17642+10000</f>
        <v>27642</v>
      </c>
      <c r="J23" s="100">
        <f t="shared" si="0"/>
        <v>0.57271279016841148</v>
      </c>
      <c r="K23" s="41" t="s">
        <v>70</v>
      </c>
      <c r="L23" s="48"/>
      <c r="M23" s="48"/>
      <c r="N23" s="48"/>
      <c r="O23" s="49"/>
      <c r="P23" s="49"/>
      <c r="Q23" s="42"/>
    </row>
    <row r="24" spans="1:17" s="43" customFormat="1" ht="13.5" customHeight="1" x14ac:dyDescent="0.25">
      <c r="A24" s="47" t="s">
        <v>63</v>
      </c>
      <c r="B24" s="36"/>
      <c r="C24" s="48"/>
      <c r="D24" s="48"/>
      <c r="E24" s="49"/>
      <c r="F24" s="39"/>
      <c r="G24" s="113">
        <v>12696</v>
      </c>
      <c r="H24" s="48">
        <v>11185</v>
      </c>
      <c r="I24" s="51">
        <f>11185-298</f>
        <v>10887</v>
      </c>
      <c r="J24" s="100">
        <f t="shared" si="0"/>
        <v>-0.14248582230623819</v>
      </c>
      <c r="K24" s="52"/>
      <c r="L24" s="48"/>
      <c r="M24" s="48"/>
      <c r="N24" s="48"/>
      <c r="O24" s="49"/>
      <c r="P24" s="49"/>
      <c r="Q24" s="42"/>
    </row>
    <row r="25" spans="1:17" s="43" customFormat="1" ht="13.5" customHeight="1" x14ac:dyDescent="0.25">
      <c r="A25" s="47" t="s">
        <v>62</v>
      </c>
      <c r="B25" s="36"/>
      <c r="C25" s="48"/>
      <c r="D25" s="48"/>
      <c r="E25" s="49"/>
      <c r="F25" s="39"/>
      <c r="G25" s="113">
        <v>1051</v>
      </c>
      <c r="H25" s="48">
        <v>1509</v>
      </c>
      <c r="I25" s="51">
        <v>900</v>
      </c>
      <c r="J25" s="100">
        <f t="shared" si="0"/>
        <v>-0.14367269267364413</v>
      </c>
      <c r="K25" s="52"/>
      <c r="L25" s="48"/>
      <c r="M25" s="48"/>
      <c r="N25" s="48"/>
      <c r="O25" s="49"/>
      <c r="P25" s="49"/>
      <c r="Q25" s="42"/>
    </row>
    <row r="26" spans="1:17" s="43" customFormat="1" ht="13.5" customHeight="1" x14ac:dyDescent="0.25">
      <c r="A26" s="47" t="s">
        <v>13</v>
      </c>
      <c r="B26" s="36"/>
      <c r="C26" s="48"/>
      <c r="D26" s="48"/>
      <c r="E26" s="49"/>
      <c r="F26" s="39"/>
      <c r="G26" s="113">
        <v>1104</v>
      </c>
      <c r="H26" s="48">
        <v>1801</v>
      </c>
      <c r="I26" s="51">
        <v>1801</v>
      </c>
      <c r="J26" s="100">
        <f t="shared" si="0"/>
        <v>0.63134057971014501</v>
      </c>
      <c r="K26" s="52" t="s">
        <v>65</v>
      </c>
      <c r="L26" s="48"/>
      <c r="M26" s="48"/>
      <c r="N26" s="48"/>
      <c r="O26" s="49"/>
      <c r="P26" s="49"/>
      <c r="Q26" s="42"/>
    </row>
    <row r="27" spans="1:17" s="43" customFormat="1" ht="13.5" customHeight="1" x14ac:dyDescent="0.25">
      <c r="A27" s="47" t="s">
        <v>41</v>
      </c>
      <c r="B27" s="36"/>
      <c r="C27" s="48"/>
      <c r="D27" s="48"/>
      <c r="E27" s="49"/>
      <c r="F27" s="39"/>
      <c r="G27" s="113">
        <v>1314</v>
      </c>
      <c r="H27" s="48">
        <v>3095</v>
      </c>
      <c r="I27" s="51">
        <v>1314</v>
      </c>
      <c r="J27" s="100">
        <f t="shared" si="0"/>
        <v>0</v>
      </c>
      <c r="K27" s="52" t="s">
        <v>71</v>
      </c>
      <c r="L27" s="48"/>
      <c r="M27" s="48"/>
      <c r="N27" s="48"/>
      <c r="O27" s="49"/>
      <c r="P27" s="49"/>
      <c r="Q27" s="42"/>
    </row>
    <row r="28" spans="1:17" s="43" customFormat="1" ht="13.5" customHeight="1" x14ac:dyDescent="0.25">
      <c r="A28" s="47" t="s">
        <v>82</v>
      </c>
      <c r="B28" s="36"/>
      <c r="C28" s="48"/>
      <c r="D28" s="48"/>
      <c r="E28" s="49"/>
      <c r="F28" s="39"/>
      <c r="G28" s="113">
        <v>4301</v>
      </c>
      <c r="H28" s="48">
        <v>3719</v>
      </c>
      <c r="I28" s="51">
        <v>3719</v>
      </c>
      <c r="J28" s="100">
        <f t="shared" si="0"/>
        <v>-0.1353173680539409</v>
      </c>
      <c r="K28" s="52"/>
      <c r="L28" s="48"/>
      <c r="M28" s="48"/>
      <c r="N28" s="48"/>
      <c r="O28" s="49"/>
      <c r="P28" s="49"/>
      <c r="Q28" s="42"/>
    </row>
    <row r="29" spans="1:17" s="43" customFormat="1" ht="13.5" customHeight="1" x14ac:dyDescent="0.25">
      <c r="A29" s="47"/>
      <c r="B29" s="36"/>
      <c r="C29" s="48"/>
      <c r="D29" s="48"/>
      <c r="E29" s="49"/>
      <c r="F29" s="39"/>
      <c r="G29" s="113"/>
      <c r="H29" s="48"/>
      <c r="I29" s="51"/>
      <c r="J29" s="100"/>
      <c r="K29" s="52"/>
      <c r="L29" s="48"/>
      <c r="M29" s="48"/>
      <c r="N29" s="48"/>
      <c r="O29" s="49"/>
      <c r="P29" s="49"/>
      <c r="Q29" s="42"/>
    </row>
    <row r="30" spans="1:17" s="60" customFormat="1" ht="12" customHeight="1" thickBot="1" x14ac:dyDescent="0.3">
      <c r="A30" s="53" t="s">
        <v>14</v>
      </c>
      <c r="B30" s="54"/>
      <c r="C30" s="54"/>
      <c r="D30" s="54"/>
      <c r="E30" s="54"/>
      <c r="F30" s="55"/>
      <c r="G30" s="56">
        <f>SUM(G13:G28)</f>
        <v>70827</v>
      </c>
      <c r="H30" s="57">
        <f>SUM(H13:H28)</f>
        <v>72100</v>
      </c>
      <c r="I30" s="57">
        <f>SUM(I13:I28)</f>
        <v>79262</v>
      </c>
      <c r="J30" s="104">
        <f>I30/G30-1</f>
        <v>0.11909300125658295</v>
      </c>
      <c r="K30" s="58"/>
      <c r="L30" s="54"/>
      <c r="M30" s="54"/>
      <c r="N30" s="54"/>
      <c r="O30" s="54"/>
      <c r="P30" s="54"/>
      <c r="Q30" s="59"/>
    </row>
    <row r="31" spans="1:17" s="26" customFormat="1" ht="7.5" customHeight="1" x14ac:dyDescent="0.25">
      <c r="A31" s="27"/>
      <c r="B31" s="45"/>
      <c r="C31" s="45"/>
      <c r="D31" s="45"/>
      <c r="E31" s="61"/>
      <c r="F31" s="62"/>
      <c r="G31" s="44"/>
      <c r="H31" s="45"/>
      <c r="I31" s="46"/>
      <c r="J31" s="63"/>
      <c r="K31" s="131"/>
      <c r="L31" s="132"/>
      <c r="M31" s="132"/>
      <c r="N31" s="132"/>
      <c r="O31" s="133"/>
      <c r="P31" s="133"/>
      <c r="Q31" s="134"/>
    </row>
    <row r="32" spans="1:17" s="26" customFormat="1" ht="13.5" customHeight="1" x14ac:dyDescent="0.25">
      <c r="A32" s="27" t="s">
        <v>17</v>
      </c>
      <c r="B32" s="66"/>
      <c r="C32" s="66"/>
      <c r="D32" s="66"/>
      <c r="E32" s="67"/>
      <c r="F32" s="39"/>
      <c r="G32" s="68">
        <f>3612-3000</f>
        <v>612</v>
      </c>
      <c r="H32" s="66">
        <f>3156-3000</f>
        <v>156</v>
      </c>
      <c r="I32" s="69">
        <v>156</v>
      </c>
      <c r="J32" s="100">
        <f>I32/G32-1</f>
        <v>-0.74509803921568629</v>
      </c>
      <c r="K32" s="70" t="s">
        <v>69</v>
      </c>
      <c r="L32" s="66"/>
      <c r="M32" s="66"/>
      <c r="N32" s="66"/>
      <c r="O32" s="67"/>
      <c r="P32" s="67"/>
      <c r="Q32" s="42"/>
    </row>
    <row r="33" spans="1:17" s="26" customFormat="1" ht="13.5" customHeight="1" x14ac:dyDescent="0.25">
      <c r="A33" s="27" t="s">
        <v>45</v>
      </c>
      <c r="B33" s="45"/>
      <c r="C33" s="45"/>
      <c r="D33" s="45"/>
      <c r="E33" s="61"/>
      <c r="F33" s="62"/>
      <c r="G33" s="44">
        <f>12904-7500</f>
        <v>5404</v>
      </c>
      <c r="H33" s="45">
        <f>12500-7800</f>
        <v>4700</v>
      </c>
      <c r="I33" s="185">
        <f>12500-7800</f>
        <v>4700</v>
      </c>
      <c r="J33" s="100">
        <f>I33/G33-1</f>
        <v>-0.13027387120651368</v>
      </c>
      <c r="K33" s="64" t="s">
        <v>72</v>
      </c>
      <c r="L33" s="45"/>
      <c r="M33" s="45"/>
      <c r="N33" s="45"/>
      <c r="O33" s="61"/>
      <c r="P33" s="61"/>
      <c r="Q33" s="65"/>
    </row>
    <row r="34" spans="1:17" s="26" customFormat="1" ht="13.5" customHeight="1" x14ac:dyDescent="0.25">
      <c r="A34" s="27" t="s">
        <v>16</v>
      </c>
      <c r="B34" s="66"/>
      <c r="C34" s="66"/>
      <c r="D34" s="66"/>
      <c r="E34" s="67"/>
      <c r="F34" s="39"/>
      <c r="G34" s="68">
        <v>2092</v>
      </c>
      <c r="H34" s="66">
        <v>1456</v>
      </c>
      <c r="I34" s="69">
        <v>1456</v>
      </c>
      <c r="J34" s="100">
        <f>I34/G34-1</f>
        <v>-0.30401529636711278</v>
      </c>
      <c r="K34" s="70" t="s">
        <v>69</v>
      </c>
      <c r="L34" s="66"/>
      <c r="M34" s="66"/>
      <c r="N34" s="66"/>
      <c r="O34" s="67"/>
      <c r="P34" s="67"/>
      <c r="Q34" s="42"/>
    </row>
    <row r="35" spans="1:17" s="26" customFormat="1" ht="13.5" customHeight="1" x14ac:dyDescent="0.25">
      <c r="A35" s="27" t="s">
        <v>15</v>
      </c>
      <c r="B35" s="66"/>
      <c r="C35" s="66"/>
      <c r="D35" s="66"/>
      <c r="E35" s="67"/>
      <c r="F35" s="39"/>
      <c r="G35" s="68">
        <v>0</v>
      </c>
      <c r="H35" s="66">
        <v>268</v>
      </c>
      <c r="I35" s="69">
        <v>268</v>
      </c>
      <c r="J35" s="100">
        <v>0</v>
      </c>
      <c r="K35" s="70" t="s">
        <v>73</v>
      </c>
      <c r="L35" s="66"/>
      <c r="M35" s="66"/>
      <c r="N35" s="66"/>
      <c r="O35" s="67"/>
      <c r="P35" s="67"/>
      <c r="Q35" s="42"/>
    </row>
    <row r="36" spans="1:17" s="26" customFormat="1" ht="13.5" customHeight="1" x14ac:dyDescent="0.25">
      <c r="A36" s="27" t="s">
        <v>44</v>
      </c>
      <c r="B36" s="66"/>
      <c r="C36" s="66"/>
      <c r="D36" s="66"/>
      <c r="E36" s="67"/>
      <c r="F36" s="39"/>
      <c r="G36" s="68">
        <v>12065</v>
      </c>
      <c r="H36" s="66">
        <v>7805</v>
      </c>
      <c r="I36" s="69">
        <v>7805</v>
      </c>
      <c r="J36" s="100">
        <f>I36/G36-1</f>
        <v>-0.35308744301699124</v>
      </c>
      <c r="K36" s="70" t="s">
        <v>69</v>
      </c>
      <c r="L36" s="66"/>
      <c r="M36" s="66"/>
      <c r="N36" s="66"/>
      <c r="O36" s="67"/>
      <c r="P36" s="67"/>
      <c r="Q36" s="42"/>
    </row>
    <row r="37" spans="1:17" s="26" customFormat="1" ht="13.5" customHeight="1" x14ac:dyDescent="0.25">
      <c r="A37" s="27" t="s">
        <v>11</v>
      </c>
      <c r="B37" s="66"/>
      <c r="C37" s="66"/>
      <c r="D37" s="66"/>
      <c r="E37" s="67"/>
      <c r="F37" s="39"/>
      <c r="G37" s="68">
        <f>5799-1122</f>
        <v>4677</v>
      </c>
      <c r="H37" s="66">
        <f>3651-999</f>
        <v>2652</v>
      </c>
      <c r="I37" s="69">
        <f>3651-999</f>
        <v>2652</v>
      </c>
      <c r="J37" s="100">
        <f t="shared" ref="J37:J45" si="1">I37/G37-1</f>
        <v>-0.43296985246953179</v>
      </c>
      <c r="K37" s="70" t="s">
        <v>69</v>
      </c>
      <c r="L37" s="66"/>
      <c r="M37" s="66"/>
      <c r="N37" s="66"/>
      <c r="O37" s="67"/>
      <c r="P37" s="67"/>
      <c r="Q37" s="42"/>
    </row>
    <row r="38" spans="1:17" s="26" customFormat="1" ht="13.5" customHeight="1" x14ac:dyDescent="0.25">
      <c r="A38" s="27" t="s">
        <v>5</v>
      </c>
      <c r="B38" s="66"/>
      <c r="C38" s="66"/>
      <c r="D38" s="66"/>
      <c r="E38" s="67"/>
      <c r="F38" s="39"/>
      <c r="G38" s="68">
        <f>17952+17391-2150</f>
        <v>33193</v>
      </c>
      <c r="H38" s="66">
        <f>24122-2383</f>
        <v>21739</v>
      </c>
      <c r="I38" s="69">
        <f>24122-2383</f>
        <v>21739</v>
      </c>
      <c r="J38" s="100">
        <f t="shared" si="1"/>
        <v>-0.34507275630404</v>
      </c>
      <c r="K38" s="27" t="s">
        <v>74</v>
      </c>
      <c r="L38" s="66"/>
      <c r="M38" s="66"/>
      <c r="N38" s="66"/>
      <c r="O38" s="67"/>
      <c r="P38" s="67"/>
      <c r="Q38" s="42"/>
    </row>
    <row r="39" spans="1:17" s="26" customFormat="1" ht="13.5" customHeight="1" x14ac:dyDescent="0.25">
      <c r="A39" s="27" t="s">
        <v>18</v>
      </c>
      <c r="B39" s="66"/>
      <c r="C39" s="66"/>
      <c r="D39" s="66"/>
      <c r="E39" s="67"/>
      <c r="F39" s="39"/>
      <c r="G39" s="68">
        <v>1529</v>
      </c>
      <c r="H39" s="66">
        <v>517</v>
      </c>
      <c r="I39" s="69">
        <v>517</v>
      </c>
      <c r="J39" s="100">
        <f>I39/G39-1</f>
        <v>-0.66187050359712229</v>
      </c>
      <c r="K39" s="70" t="s">
        <v>69</v>
      </c>
      <c r="L39" s="66"/>
      <c r="M39" s="66"/>
      <c r="N39" s="66"/>
      <c r="O39" s="67"/>
      <c r="P39" s="67"/>
      <c r="Q39" s="42"/>
    </row>
    <row r="40" spans="1:17" s="26" customFormat="1" ht="13.5" customHeight="1" x14ac:dyDescent="0.25">
      <c r="A40" s="27" t="s">
        <v>39</v>
      </c>
      <c r="B40" s="66"/>
      <c r="C40" s="66"/>
      <c r="D40" s="66"/>
      <c r="E40" s="67"/>
      <c r="F40" s="39"/>
      <c r="G40" s="68">
        <f>3978</f>
        <v>3978</v>
      </c>
      <c r="H40" s="66">
        <v>2698</v>
      </c>
      <c r="I40" s="69">
        <v>2698</v>
      </c>
      <c r="J40" s="100">
        <f>I40/G40-1</f>
        <v>-0.32176973353443938</v>
      </c>
      <c r="K40" s="70" t="s">
        <v>75</v>
      </c>
      <c r="L40" s="66"/>
      <c r="M40" s="66"/>
      <c r="N40" s="66"/>
      <c r="O40" s="67"/>
      <c r="P40" s="67"/>
      <c r="Q40" s="42"/>
    </row>
    <row r="41" spans="1:17" s="26" customFormat="1" ht="13.5" customHeight="1" x14ac:dyDescent="0.25">
      <c r="A41" s="27" t="s">
        <v>8</v>
      </c>
      <c r="B41" s="66"/>
      <c r="C41" s="66"/>
      <c r="D41" s="66"/>
      <c r="E41" s="67"/>
      <c r="F41" s="39"/>
      <c r="G41" s="68">
        <v>1837</v>
      </c>
      <c r="H41" s="66">
        <f>3662-2278</f>
        <v>1384</v>
      </c>
      <c r="I41" s="69">
        <f>3662-2278</f>
        <v>1384</v>
      </c>
      <c r="J41" s="100">
        <f t="shared" si="1"/>
        <v>-0.24659771366358196</v>
      </c>
      <c r="K41" s="70" t="s">
        <v>78</v>
      </c>
      <c r="L41" s="66"/>
      <c r="M41" s="66"/>
      <c r="N41" s="66"/>
      <c r="O41" s="67"/>
      <c r="P41" s="67"/>
      <c r="Q41" s="42"/>
    </row>
    <row r="42" spans="1:17" ht="13.5" x14ac:dyDescent="0.25">
      <c r="A42" s="27" t="s">
        <v>46</v>
      </c>
      <c r="G42" s="68">
        <v>2754</v>
      </c>
      <c r="H42" s="66">
        <v>2714</v>
      </c>
      <c r="I42" s="69">
        <v>2714</v>
      </c>
      <c r="J42" s="100">
        <f t="shared" si="1"/>
        <v>-1.4524328249818419E-2</v>
      </c>
      <c r="K42" s="27" t="s">
        <v>76</v>
      </c>
      <c r="L42" s="86"/>
      <c r="M42" s="86"/>
      <c r="N42" s="86"/>
      <c r="O42" s="86"/>
      <c r="P42" s="86"/>
      <c r="Q42" s="124"/>
    </row>
    <row r="43" spans="1:17" s="26" customFormat="1" ht="13.5" customHeight="1" x14ac:dyDescent="0.25">
      <c r="A43" s="27" t="s">
        <v>47</v>
      </c>
      <c r="B43" s="66"/>
      <c r="C43" s="66"/>
      <c r="D43" s="66"/>
      <c r="E43" s="67"/>
      <c r="F43" s="39"/>
      <c r="G43" s="68">
        <v>2094</v>
      </c>
      <c r="H43" s="66">
        <v>1261</v>
      </c>
      <c r="I43" s="69">
        <v>1261</v>
      </c>
      <c r="J43" s="100">
        <f t="shared" si="1"/>
        <v>-0.39780324737344797</v>
      </c>
      <c r="K43" s="70" t="s">
        <v>69</v>
      </c>
      <c r="L43" s="66"/>
      <c r="M43" s="66"/>
      <c r="N43" s="66"/>
      <c r="O43" s="67"/>
      <c r="P43" s="67"/>
      <c r="Q43" s="42"/>
    </row>
    <row r="44" spans="1:17" s="26" customFormat="1" ht="13.5" customHeight="1" x14ac:dyDescent="0.25">
      <c r="A44" s="27" t="s">
        <v>40</v>
      </c>
      <c r="B44" s="66"/>
      <c r="C44" s="66"/>
      <c r="D44" s="66"/>
      <c r="E44" s="67"/>
      <c r="F44" s="39"/>
      <c r="G44" s="68">
        <v>1966</v>
      </c>
      <c r="H44" s="66">
        <v>2641</v>
      </c>
      <c r="I44" s="69">
        <v>2641</v>
      </c>
      <c r="J44" s="100">
        <f t="shared" si="1"/>
        <v>0.34333672431332651</v>
      </c>
      <c r="K44" s="70" t="s">
        <v>77</v>
      </c>
      <c r="L44" s="66"/>
      <c r="M44" s="66"/>
      <c r="N44" s="66"/>
      <c r="O44" s="67"/>
      <c r="P44" s="67"/>
      <c r="Q44" s="42"/>
    </row>
    <row r="45" spans="1:17" s="26" customFormat="1" ht="13.5" customHeight="1" thickBot="1" x14ac:dyDescent="0.3">
      <c r="A45" s="27" t="s">
        <v>36</v>
      </c>
      <c r="B45" s="66"/>
      <c r="C45" s="66"/>
      <c r="D45" s="66"/>
      <c r="E45" s="67"/>
      <c r="F45" s="39"/>
      <c r="G45" s="68">
        <v>3119</v>
      </c>
      <c r="H45" s="66">
        <v>2992</v>
      </c>
      <c r="I45" s="69">
        <v>2992</v>
      </c>
      <c r="J45" s="100">
        <f t="shared" si="1"/>
        <v>-4.0718178903494717E-2</v>
      </c>
      <c r="K45" s="135"/>
      <c r="L45" s="136"/>
      <c r="M45" s="136"/>
      <c r="N45" s="136"/>
      <c r="O45" s="137"/>
      <c r="P45" s="137"/>
      <c r="Q45" s="138"/>
    </row>
    <row r="46" spans="1:17" s="60" customFormat="1" ht="14.25" customHeight="1" x14ac:dyDescent="0.25">
      <c r="A46" s="53" t="s">
        <v>19</v>
      </c>
      <c r="B46" s="54"/>
      <c r="C46" s="54"/>
      <c r="D46" s="54"/>
      <c r="E46" s="54"/>
      <c r="F46" s="55"/>
      <c r="G46" s="56">
        <f>SUM(G32:G45)</f>
        <v>75320</v>
      </c>
      <c r="H46" s="57">
        <f>SUM(H32:H45)</f>
        <v>52983</v>
      </c>
      <c r="I46" s="57">
        <f>SUM(I32:I45)</f>
        <v>52983</v>
      </c>
      <c r="J46" s="104">
        <f>I46/G46-1</f>
        <v>-0.29656133828996278</v>
      </c>
      <c r="K46" s="128"/>
      <c r="L46" s="129"/>
      <c r="M46" s="129"/>
      <c r="N46" s="129"/>
      <c r="O46" s="129"/>
      <c r="P46" s="129"/>
      <c r="Q46" s="130"/>
    </row>
    <row r="47" spans="1:17" s="26" customFormat="1" ht="7.5" customHeight="1" x14ac:dyDescent="0.25">
      <c r="A47" s="27"/>
      <c r="B47" s="45"/>
      <c r="C47" s="45"/>
      <c r="D47" s="45"/>
      <c r="E47" s="61"/>
      <c r="F47" s="62"/>
      <c r="G47" s="44"/>
      <c r="H47" s="45"/>
      <c r="I47" s="46"/>
      <c r="J47" s="63"/>
      <c r="K47" s="64"/>
      <c r="L47" s="45"/>
      <c r="M47" s="45"/>
      <c r="N47" s="45"/>
      <c r="O47" s="61"/>
      <c r="P47" s="61"/>
      <c r="Q47" s="65"/>
    </row>
    <row r="48" spans="1:17" s="26" customFormat="1" ht="8.25" customHeight="1" x14ac:dyDescent="0.25">
      <c r="A48" s="27"/>
      <c r="B48" s="45"/>
      <c r="C48" s="45"/>
      <c r="D48" s="45"/>
      <c r="E48" s="61"/>
      <c r="F48" s="62"/>
      <c r="G48" s="44"/>
      <c r="H48" s="45"/>
      <c r="I48" s="46"/>
      <c r="J48" s="63"/>
      <c r="K48" s="64"/>
      <c r="L48" s="45"/>
      <c r="M48" s="45"/>
      <c r="N48" s="45"/>
      <c r="O48" s="61"/>
      <c r="P48" s="61"/>
      <c r="Q48" s="65"/>
    </row>
    <row r="49" spans="1:17" s="26" customFormat="1" ht="13.5" customHeight="1" x14ac:dyDescent="0.25">
      <c r="A49" s="27" t="s">
        <v>52</v>
      </c>
      <c r="B49" s="45"/>
      <c r="C49" s="45"/>
      <c r="D49" s="66"/>
      <c r="E49" s="67"/>
      <c r="F49" s="62"/>
      <c r="G49" s="68">
        <v>45772</v>
      </c>
      <c r="H49" s="66">
        <v>44563</v>
      </c>
      <c r="I49" s="69">
        <v>44563</v>
      </c>
      <c r="J49" s="100">
        <f>I49/G49-1</f>
        <v>-2.6413527920999713E-2</v>
      </c>
      <c r="K49" s="71"/>
      <c r="L49" s="45"/>
      <c r="M49" s="45"/>
      <c r="N49" s="66"/>
      <c r="O49" s="67"/>
      <c r="P49" s="67"/>
      <c r="Q49" s="65"/>
    </row>
    <row r="50" spans="1:17" s="26" customFormat="1" ht="13.5" customHeight="1" x14ac:dyDescent="0.25">
      <c r="A50" s="27" t="s">
        <v>83</v>
      </c>
      <c r="B50" s="45"/>
      <c r="C50" s="45"/>
      <c r="D50" s="66"/>
      <c r="E50" s="67"/>
      <c r="F50" s="62"/>
      <c r="G50" s="68"/>
      <c r="H50" s="66"/>
      <c r="I50" s="69"/>
      <c r="J50" s="100"/>
      <c r="K50" s="71"/>
      <c r="L50" s="45"/>
      <c r="M50" s="45"/>
      <c r="N50" s="66"/>
      <c r="O50" s="67"/>
      <c r="P50" s="67"/>
      <c r="Q50" s="65"/>
    </row>
    <row r="51" spans="1:17" s="26" customFormat="1" ht="13.5" customHeight="1" x14ac:dyDescent="0.25">
      <c r="A51" s="47" t="s">
        <v>20</v>
      </c>
      <c r="B51" s="62"/>
      <c r="C51" s="62"/>
      <c r="D51" s="48"/>
      <c r="E51" s="49"/>
      <c r="F51" s="62"/>
      <c r="G51" s="50">
        <f>19685-2387+1833</f>
        <v>19131</v>
      </c>
      <c r="H51" s="48">
        <v>21482</v>
      </c>
      <c r="I51" s="51">
        <v>21482</v>
      </c>
      <c r="J51" s="100">
        <f>I51/G51-1</f>
        <v>0.122889550990539</v>
      </c>
      <c r="K51" s="72" t="s">
        <v>80</v>
      </c>
      <c r="L51" s="62"/>
      <c r="M51" s="62"/>
      <c r="N51" s="48"/>
      <c r="O51" s="49"/>
      <c r="P51" s="49"/>
      <c r="Q51" s="65"/>
    </row>
    <row r="52" spans="1:17" s="26" customFormat="1" ht="13.5" customHeight="1" x14ac:dyDescent="0.25">
      <c r="A52" s="27" t="s">
        <v>21</v>
      </c>
      <c r="B52" s="45"/>
      <c r="C52" s="45"/>
      <c r="D52" s="66"/>
      <c r="E52" s="67"/>
      <c r="F52" s="62"/>
      <c r="G52" s="68">
        <f>34525-4916-3784+1833+4916+5538</f>
        <v>38112</v>
      </c>
      <c r="H52" s="66">
        <f>17354+21566</f>
        <v>38920</v>
      </c>
      <c r="I52" s="69">
        <v>38920</v>
      </c>
      <c r="J52" s="100">
        <f>I52/G52-1</f>
        <v>2.1200671704449947E-2</v>
      </c>
      <c r="K52" s="64" t="s">
        <v>81</v>
      </c>
      <c r="L52" s="45"/>
      <c r="M52" s="45"/>
      <c r="N52" s="66"/>
      <c r="O52" s="67"/>
      <c r="P52" s="67"/>
      <c r="Q52" s="65"/>
    </row>
    <row r="53" spans="1:17" s="26" customFormat="1" ht="13.5" customHeight="1" x14ac:dyDescent="0.25">
      <c r="A53" s="27" t="s">
        <v>22</v>
      </c>
      <c r="B53" s="45"/>
      <c r="C53" s="45"/>
      <c r="D53" s="66"/>
      <c r="E53" s="67"/>
      <c r="F53" s="62"/>
      <c r="G53" s="68">
        <f>29430+2137+1833+10391</f>
        <v>43791</v>
      </c>
      <c r="H53" s="66">
        <f>38648-9700</f>
        <v>28948</v>
      </c>
      <c r="I53" s="69">
        <f>38648-9700</f>
        <v>28948</v>
      </c>
      <c r="J53" s="100">
        <f>I53/G53-1</f>
        <v>-0.3389509259893585</v>
      </c>
      <c r="K53" s="70" t="s">
        <v>84</v>
      </c>
      <c r="L53" s="45"/>
      <c r="M53" s="45"/>
      <c r="N53" s="66"/>
      <c r="O53" s="67"/>
      <c r="P53" s="67"/>
      <c r="Q53" s="65"/>
    </row>
    <row r="54" spans="1:17" s="26" customFormat="1" ht="13.5" customHeight="1" x14ac:dyDescent="0.25">
      <c r="A54" s="27"/>
      <c r="B54" s="45"/>
      <c r="C54" s="45"/>
      <c r="D54" s="66"/>
      <c r="E54" s="67"/>
      <c r="F54" s="62"/>
      <c r="G54" s="114"/>
      <c r="H54" s="66"/>
      <c r="I54" s="69"/>
      <c r="J54" s="100"/>
      <c r="K54" s="64"/>
      <c r="L54" s="45"/>
      <c r="M54" s="45"/>
      <c r="N54" s="66"/>
      <c r="O54" s="67"/>
      <c r="P54" s="67"/>
      <c r="Q54" s="65"/>
    </row>
    <row r="55" spans="1:17" s="73" customFormat="1" ht="12" customHeight="1" x14ac:dyDescent="0.2">
      <c r="A55" s="53" t="s">
        <v>23</v>
      </c>
      <c r="B55" s="54"/>
      <c r="C55" s="54"/>
      <c r="D55" s="54"/>
      <c r="E55" s="54"/>
      <c r="F55" s="55"/>
      <c r="G55" s="57">
        <f>SUM(G49:G54)</f>
        <v>146806</v>
      </c>
      <c r="H55" s="57">
        <f>SUM(H49:H53)</f>
        <v>133913</v>
      </c>
      <c r="I55" s="57">
        <f>SUM(I49:I53)</f>
        <v>133913</v>
      </c>
      <c r="J55" s="104">
        <f>I55/G55-1</f>
        <v>-8.7823385965151268E-2</v>
      </c>
      <c r="K55" s="58"/>
      <c r="L55" s="54"/>
      <c r="M55" s="54"/>
      <c r="N55" s="54"/>
      <c r="O55" s="54"/>
      <c r="P55" s="54"/>
      <c r="Q55" s="59"/>
    </row>
    <row r="56" spans="1:17" s="78" customFormat="1" ht="6.75" customHeight="1" thickBot="1" x14ac:dyDescent="0.3">
      <c r="A56" s="74"/>
      <c r="B56" s="62"/>
      <c r="C56" s="62"/>
      <c r="D56" s="75"/>
      <c r="E56" s="61"/>
      <c r="F56" s="39"/>
      <c r="G56" s="76"/>
      <c r="H56" s="75"/>
      <c r="I56" s="77"/>
      <c r="J56" s="109"/>
      <c r="K56" s="72"/>
      <c r="L56" s="62"/>
      <c r="M56" s="62"/>
      <c r="N56" s="75"/>
      <c r="O56" s="61"/>
      <c r="P56" s="61"/>
      <c r="Q56" s="42"/>
    </row>
    <row r="57" spans="1:17" s="73" customFormat="1" ht="12" customHeight="1" thickBot="1" x14ac:dyDescent="0.25">
      <c r="A57" s="79" t="s">
        <v>24</v>
      </c>
      <c r="B57" s="80"/>
      <c r="C57" s="80"/>
      <c r="D57" s="80"/>
      <c r="E57" s="80"/>
      <c r="F57" s="82"/>
      <c r="G57" s="151">
        <f>G55+G46+G30</f>
        <v>292953</v>
      </c>
      <c r="H57" s="151">
        <f>H55+H46+H30</f>
        <v>258996</v>
      </c>
      <c r="I57" s="150">
        <f>I55+I46+I30</f>
        <v>266158</v>
      </c>
      <c r="J57" s="152">
        <f>I57/G57-1</f>
        <v>-9.1465183834949615E-2</v>
      </c>
      <c r="K57" s="81"/>
      <c r="L57" s="80"/>
      <c r="M57" s="80"/>
      <c r="N57" s="80"/>
      <c r="O57" s="80"/>
      <c r="P57" s="80"/>
      <c r="Q57" s="82"/>
    </row>
    <row r="58" spans="1:17" s="26" customFormat="1" ht="3" customHeight="1" x14ac:dyDescent="0.25">
      <c r="A58" s="179"/>
      <c r="B58" s="86"/>
      <c r="C58" s="180"/>
      <c r="D58" s="84"/>
      <c r="E58" s="181"/>
      <c r="F58" s="84"/>
      <c r="G58" s="164"/>
      <c r="H58" s="165"/>
      <c r="I58" s="165"/>
      <c r="J58" s="116"/>
      <c r="K58" s="122"/>
      <c r="L58" s="122"/>
      <c r="M58" s="122"/>
      <c r="N58" s="122"/>
      <c r="O58" s="122"/>
      <c r="P58" s="122"/>
      <c r="Q58" s="123"/>
    </row>
    <row r="59" spans="1:17" s="26" customFormat="1" x14ac:dyDescent="0.25">
      <c r="A59" s="125"/>
      <c r="B59" s="86"/>
      <c r="C59" s="126"/>
      <c r="D59" s="84"/>
      <c r="E59" s="84"/>
      <c r="F59" s="84"/>
      <c r="G59" s="156"/>
      <c r="H59" s="166"/>
      <c r="I59" s="166"/>
      <c r="J59" s="117"/>
      <c r="K59" s="86"/>
      <c r="L59" s="86"/>
      <c r="M59" s="86"/>
      <c r="N59" s="86"/>
      <c r="O59" s="86"/>
      <c r="P59" s="86"/>
      <c r="Q59" s="124"/>
    </row>
    <row r="60" spans="1:17" s="26" customFormat="1" ht="13.5" customHeight="1" x14ac:dyDescent="0.25">
      <c r="A60" s="148" t="s">
        <v>49</v>
      </c>
      <c r="B60" s="86"/>
      <c r="C60" s="86"/>
      <c r="D60" s="86"/>
      <c r="E60" s="86"/>
      <c r="F60" s="86"/>
      <c r="G60" s="156"/>
      <c r="H60" s="166"/>
      <c r="I60" s="166"/>
      <c r="J60" s="117"/>
      <c r="K60" s="86"/>
      <c r="L60" s="86"/>
      <c r="M60" s="86"/>
      <c r="N60" s="86"/>
      <c r="O60" s="86"/>
      <c r="P60" s="86"/>
      <c r="Q60" s="124"/>
    </row>
    <row r="61" spans="1:17" s="26" customFormat="1" ht="13.5" customHeight="1" x14ac:dyDescent="0.25">
      <c r="A61" s="149" t="s">
        <v>53</v>
      </c>
      <c r="B61" s="86"/>
      <c r="C61" s="86"/>
      <c r="D61" s="86"/>
      <c r="E61" s="86"/>
      <c r="F61" s="86"/>
      <c r="G61" s="157">
        <v>11318</v>
      </c>
      <c r="H61" s="167">
        <v>14694</v>
      </c>
      <c r="I61" s="167">
        <v>14694</v>
      </c>
      <c r="J61" s="117"/>
      <c r="K61" s="86"/>
      <c r="L61" s="86"/>
      <c r="M61" s="86"/>
      <c r="N61" s="86"/>
      <c r="O61" s="86"/>
      <c r="P61" s="86"/>
      <c r="Q61" s="124"/>
    </row>
    <row r="62" spans="1:17" s="26" customFormat="1" ht="13.5" hidden="1" x14ac:dyDescent="0.25">
      <c r="A62" s="149"/>
      <c r="B62" s="86"/>
      <c r="C62" s="193" t="s">
        <v>25</v>
      </c>
      <c r="D62" s="194"/>
      <c r="E62" s="194"/>
      <c r="F62" s="86"/>
      <c r="G62" s="158"/>
      <c r="H62" s="168"/>
      <c r="I62" s="168"/>
      <c r="J62" s="153"/>
      <c r="K62" s="86"/>
      <c r="L62" s="86"/>
      <c r="M62" s="86"/>
      <c r="N62" s="86"/>
      <c r="O62" s="86"/>
      <c r="P62" s="86"/>
      <c r="Q62" s="124"/>
    </row>
    <row r="63" spans="1:17" s="26" customFormat="1" ht="13.5" hidden="1" x14ac:dyDescent="0.25">
      <c r="A63" s="149"/>
      <c r="B63" s="86"/>
      <c r="C63" s="87" t="s">
        <v>26</v>
      </c>
      <c r="D63" s="88"/>
      <c r="E63" s="140">
        <v>0</v>
      </c>
      <c r="F63" s="86"/>
      <c r="G63" s="159"/>
      <c r="H63" s="169"/>
      <c r="I63" s="169"/>
      <c r="J63" s="118"/>
      <c r="K63" s="86"/>
      <c r="L63" s="86"/>
      <c r="M63" s="86"/>
      <c r="N63" s="86"/>
      <c r="O63" s="86"/>
      <c r="P63" s="86"/>
      <c r="Q63" s="124"/>
    </row>
    <row r="64" spans="1:17" s="26" customFormat="1" ht="13.5" hidden="1" x14ac:dyDescent="0.25">
      <c r="A64" s="149"/>
      <c r="B64" s="86"/>
      <c r="C64" s="87" t="s">
        <v>27</v>
      </c>
      <c r="D64" s="88"/>
      <c r="E64" s="140">
        <v>0</v>
      </c>
      <c r="F64" s="86"/>
      <c r="G64" s="159"/>
      <c r="H64" s="169"/>
      <c r="I64" s="169"/>
      <c r="J64" s="118"/>
      <c r="K64" s="86"/>
      <c r="L64" s="86"/>
      <c r="M64" s="86"/>
      <c r="N64" s="86"/>
      <c r="O64" s="86"/>
      <c r="P64" s="86"/>
      <c r="Q64" s="124"/>
    </row>
    <row r="65" spans="1:17" s="26" customFormat="1" ht="13.5" hidden="1" x14ac:dyDescent="0.25">
      <c r="A65" s="149"/>
      <c r="B65" s="86"/>
      <c r="C65" s="87" t="s">
        <v>28</v>
      </c>
      <c r="D65" s="88"/>
      <c r="E65" s="140">
        <v>0</v>
      </c>
      <c r="F65" s="86"/>
      <c r="G65" s="159"/>
      <c r="H65" s="169"/>
      <c r="I65" s="169"/>
      <c r="J65" s="118"/>
      <c r="K65" s="86"/>
      <c r="L65" s="86"/>
      <c r="M65" s="86"/>
      <c r="N65" s="86"/>
      <c r="O65" s="86"/>
      <c r="P65" s="86"/>
      <c r="Q65" s="124"/>
    </row>
    <row r="66" spans="1:17" s="26" customFormat="1" ht="13.5" hidden="1" x14ac:dyDescent="0.25">
      <c r="A66" s="149"/>
      <c r="B66" s="86"/>
      <c r="C66" s="89"/>
      <c r="D66" s="90"/>
      <c r="E66" s="141"/>
      <c r="F66" s="86"/>
      <c r="G66" s="159"/>
      <c r="H66" s="169"/>
      <c r="I66" s="169"/>
      <c r="J66" s="118"/>
      <c r="K66" s="86"/>
      <c r="L66" s="86"/>
      <c r="M66" s="86"/>
      <c r="N66" s="86"/>
      <c r="O66" s="86"/>
      <c r="P66" s="86"/>
      <c r="Q66" s="124"/>
    </row>
    <row r="67" spans="1:17" s="26" customFormat="1" ht="13.5" hidden="1" x14ac:dyDescent="0.25">
      <c r="A67" s="149"/>
      <c r="B67" s="86"/>
      <c r="C67" s="91" t="s">
        <v>29</v>
      </c>
      <c r="D67" s="92"/>
      <c r="E67" s="142">
        <f>SUM(E63:E66)</f>
        <v>0</v>
      </c>
      <c r="F67" s="86"/>
      <c r="G67" s="160"/>
      <c r="H67" s="170"/>
      <c r="I67" s="170"/>
      <c r="J67" s="154"/>
      <c r="K67" s="86"/>
      <c r="L67" s="86"/>
      <c r="M67" s="86"/>
      <c r="N67" s="86"/>
      <c r="O67" s="86"/>
      <c r="P67" s="86"/>
      <c r="Q67" s="124"/>
    </row>
    <row r="68" spans="1:17" s="26" customFormat="1" ht="13.5" hidden="1" x14ac:dyDescent="0.25">
      <c r="A68" s="149"/>
      <c r="B68" s="86"/>
      <c r="C68" s="86"/>
      <c r="D68" s="86"/>
      <c r="E68" s="86"/>
      <c r="F68" s="86"/>
      <c r="G68" s="157"/>
      <c r="H68" s="167"/>
      <c r="I68" s="167"/>
      <c r="J68" s="117"/>
      <c r="K68" s="86"/>
      <c r="L68" s="86"/>
      <c r="M68" s="86"/>
      <c r="N68" s="86"/>
      <c r="O68" s="86"/>
      <c r="P68" s="86"/>
      <c r="Q68" s="124"/>
    </row>
    <row r="69" spans="1:17" s="26" customFormat="1" ht="13.5" hidden="1" x14ac:dyDescent="0.25">
      <c r="A69" s="149"/>
      <c r="B69" s="86"/>
      <c r="C69" s="86"/>
      <c r="D69" s="86"/>
      <c r="E69" s="86"/>
      <c r="F69" s="86"/>
      <c r="G69" s="157"/>
      <c r="H69" s="167"/>
      <c r="I69" s="167"/>
      <c r="J69" s="117"/>
      <c r="K69" s="86"/>
      <c r="L69" s="86"/>
      <c r="M69" s="86"/>
      <c r="N69" s="86"/>
      <c r="O69" s="86"/>
      <c r="P69" s="86"/>
      <c r="Q69" s="124"/>
    </row>
    <row r="70" spans="1:17" s="26" customFormat="1" ht="13.5" hidden="1" x14ac:dyDescent="0.25">
      <c r="A70" s="149"/>
      <c r="B70" s="86"/>
      <c r="C70" s="93" t="s">
        <v>30</v>
      </c>
      <c r="D70" s="94"/>
      <c r="E70" s="95">
        <v>0</v>
      </c>
      <c r="F70" s="86"/>
      <c r="G70" s="161"/>
      <c r="H70" s="171"/>
      <c r="I70" s="171"/>
      <c r="J70" s="119"/>
      <c r="K70" s="86"/>
      <c r="L70" s="86"/>
      <c r="M70" s="86"/>
      <c r="N70" s="86"/>
      <c r="O70" s="86"/>
      <c r="P70" s="86"/>
      <c r="Q70" s="124"/>
    </row>
    <row r="71" spans="1:17" s="26" customFormat="1" ht="13.5" hidden="1" x14ac:dyDescent="0.25">
      <c r="A71" s="149"/>
      <c r="B71" s="86"/>
      <c r="C71" s="93" t="s">
        <v>31</v>
      </c>
      <c r="D71" s="93"/>
      <c r="E71" s="96">
        <v>0</v>
      </c>
      <c r="F71" s="126"/>
      <c r="G71" s="162"/>
      <c r="H71" s="172"/>
      <c r="I71" s="172"/>
      <c r="J71" s="120"/>
      <c r="K71" s="86"/>
      <c r="L71" s="86"/>
      <c r="M71" s="86"/>
      <c r="N71" s="86"/>
      <c r="O71" s="86"/>
      <c r="P71" s="86"/>
      <c r="Q71" s="124"/>
    </row>
    <row r="72" spans="1:17" s="26" customFormat="1" ht="13.5" hidden="1" x14ac:dyDescent="0.25">
      <c r="A72" s="149"/>
      <c r="B72" s="86"/>
      <c r="C72" s="93"/>
      <c r="D72" s="93"/>
      <c r="E72" s="97"/>
      <c r="F72" s="126"/>
      <c r="G72" s="162"/>
      <c r="H72" s="172"/>
      <c r="I72" s="172"/>
      <c r="J72" s="120"/>
      <c r="K72" s="86"/>
      <c r="L72" s="86"/>
      <c r="M72" s="86"/>
      <c r="N72" s="86"/>
      <c r="O72" s="86"/>
      <c r="P72" s="86"/>
      <c r="Q72" s="124"/>
    </row>
    <row r="73" spans="1:17" s="26" customFormat="1" ht="14.25" hidden="1" thickBot="1" x14ac:dyDescent="0.3">
      <c r="A73" s="149"/>
      <c r="B73" s="86"/>
      <c r="C73" s="127" t="s">
        <v>32</v>
      </c>
      <c r="D73" s="98"/>
      <c r="E73" s="99">
        <f>+E71-E70</f>
        <v>0</v>
      </c>
      <c r="F73" s="126"/>
      <c r="G73" s="163"/>
      <c r="H73" s="173"/>
      <c r="I73" s="173"/>
      <c r="J73" s="121"/>
      <c r="K73" s="86"/>
      <c r="L73" s="86"/>
      <c r="M73" s="86"/>
      <c r="N73" s="86"/>
      <c r="O73" s="86"/>
      <c r="P73" s="86"/>
      <c r="Q73" s="124"/>
    </row>
    <row r="74" spans="1:17" s="26" customFormat="1" ht="13.5" hidden="1" x14ac:dyDescent="0.25">
      <c r="A74" s="149"/>
      <c r="B74" s="86"/>
      <c r="C74" s="86"/>
      <c r="D74" s="86"/>
      <c r="E74" s="86"/>
      <c r="F74" s="86"/>
      <c r="G74" s="157"/>
      <c r="H74" s="167"/>
      <c r="I74" s="167"/>
      <c r="J74" s="117"/>
      <c r="K74" s="86"/>
      <c r="L74" s="86"/>
      <c r="M74" s="86"/>
      <c r="N74" s="86"/>
      <c r="O74" s="86"/>
      <c r="P74" s="86"/>
      <c r="Q74" s="124"/>
    </row>
    <row r="75" spans="1:17" s="26" customFormat="1" ht="13.5" hidden="1" x14ac:dyDescent="0.25">
      <c r="A75" s="149"/>
      <c r="B75" s="86"/>
      <c r="C75" s="86"/>
      <c r="D75" s="86"/>
      <c r="E75" s="86"/>
      <c r="F75" s="86"/>
      <c r="G75" s="157"/>
      <c r="H75" s="167"/>
      <c r="I75" s="167"/>
      <c r="J75" s="117"/>
      <c r="K75" s="86"/>
      <c r="L75" s="86"/>
      <c r="M75" s="86"/>
      <c r="N75" s="86"/>
      <c r="O75" s="86"/>
      <c r="P75" s="86"/>
      <c r="Q75" s="124"/>
    </row>
    <row r="76" spans="1:17" s="26" customFormat="1" ht="13.5" hidden="1" x14ac:dyDescent="0.25">
      <c r="A76" s="149"/>
      <c r="B76" s="86"/>
      <c r="C76" s="86"/>
      <c r="D76" s="86"/>
      <c r="E76" s="86"/>
      <c r="F76" s="86"/>
      <c r="G76" s="157"/>
      <c r="H76" s="167"/>
      <c r="I76" s="167"/>
      <c r="J76" s="117"/>
      <c r="K76" s="86"/>
      <c r="L76" s="86"/>
      <c r="M76" s="86"/>
      <c r="N76" s="86"/>
      <c r="O76" s="86"/>
      <c r="P76" s="86"/>
      <c r="Q76" s="124"/>
    </row>
    <row r="77" spans="1:17" s="26" customFormat="1" ht="13.5" hidden="1" x14ac:dyDescent="0.25">
      <c r="A77" s="149"/>
      <c r="B77" s="86"/>
      <c r="C77" s="86"/>
      <c r="D77" s="86"/>
      <c r="E77" s="86"/>
      <c r="F77" s="86"/>
      <c r="G77" s="157"/>
      <c r="H77" s="167"/>
      <c r="I77" s="167"/>
      <c r="J77" s="117"/>
      <c r="K77" s="86"/>
      <c r="L77" s="86"/>
      <c r="M77" s="86"/>
      <c r="N77" s="86"/>
      <c r="O77" s="86"/>
      <c r="P77" s="86"/>
      <c r="Q77" s="124"/>
    </row>
    <row r="78" spans="1:17" s="26" customFormat="1" ht="13.5" hidden="1" x14ac:dyDescent="0.25">
      <c r="A78" s="149"/>
      <c r="B78" s="86"/>
      <c r="C78" s="86"/>
      <c r="D78" s="86"/>
      <c r="E78" s="86"/>
      <c r="F78" s="86"/>
      <c r="G78" s="157"/>
      <c r="H78" s="167"/>
      <c r="I78" s="167"/>
      <c r="J78" s="117"/>
      <c r="K78" s="86"/>
      <c r="L78" s="86"/>
      <c r="M78" s="86"/>
      <c r="N78" s="86"/>
      <c r="O78" s="86"/>
      <c r="P78" s="86"/>
      <c r="Q78" s="124"/>
    </row>
    <row r="79" spans="1:17" s="26" customFormat="1" ht="13.5" hidden="1" x14ac:dyDescent="0.25">
      <c r="A79" s="149"/>
      <c r="B79" s="86"/>
      <c r="C79" s="86"/>
      <c r="D79" s="86"/>
      <c r="E79" s="86"/>
      <c r="F79" s="86"/>
      <c r="G79" s="157"/>
      <c r="H79" s="167"/>
      <c r="I79" s="167"/>
      <c r="J79" s="117"/>
      <c r="K79" s="86"/>
      <c r="L79" s="86"/>
      <c r="M79" s="86"/>
      <c r="N79" s="86"/>
      <c r="O79" s="86"/>
      <c r="P79" s="86"/>
      <c r="Q79" s="124"/>
    </row>
    <row r="80" spans="1:17" s="26" customFormat="1" ht="13.5" hidden="1" x14ac:dyDescent="0.25">
      <c r="A80" s="149"/>
      <c r="B80" s="86"/>
      <c r="C80" s="86"/>
      <c r="D80" s="86"/>
      <c r="E80" s="86"/>
      <c r="F80" s="86"/>
      <c r="G80" s="157"/>
      <c r="H80" s="167"/>
      <c r="I80" s="167"/>
      <c r="J80" s="117"/>
      <c r="K80" s="86"/>
      <c r="L80" s="86"/>
      <c r="M80" s="86"/>
      <c r="N80" s="86"/>
      <c r="O80" s="86"/>
      <c r="P80" s="86"/>
      <c r="Q80" s="124"/>
    </row>
    <row r="81" spans="1:17" s="26" customFormat="1" ht="13.5" hidden="1" x14ac:dyDescent="0.25">
      <c r="A81" s="149"/>
      <c r="B81" s="86"/>
      <c r="C81" s="86"/>
      <c r="D81" s="86"/>
      <c r="E81" s="86"/>
      <c r="F81" s="86"/>
      <c r="G81" s="157"/>
      <c r="H81" s="167"/>
      <c r="I81" s="167"/>
      <c r="J81" s="117"/>
      <c r="K81" s="86"/>
      <c r="L81" s="86"/>
      <c r="M81" s="86"/>
      <c r="N81" s="86"/>
      <c r="O81" s="86"/>
      <c r="P81" s="86"/>
      <c r="Q81" s="124"/>
    </row>
    <row r="82" spans="1:17" s="26" customFormat="1" ht="13.5" hidden="1" x14ac:dyDescent="0.25">
      <c r="A82" s="149"/>
      <c r="B82" s="86"/>
      <c r="C82" s="86"/>
      <c r="D82" s="86"/>
      <c r="E82" s="86"/>
      <c r="F82" s="86"/>
      <c r="G82" s="157"/>
      <c r="H82" s="167"/>
      <c r="I82" s="167"/>
      <c r="J82" s="117"/>
      <c r="K82" s="86"/>
      <c r="L82" s="86"/>
      <c r="M82" s="86"/>
      <c r="N82" s="86"/>
      <c r="O82" s="86"/>
      <c r="P82" s="86"/>
      <c r="Q82" s="124"/>
    </row>
    <row r="83" spans="1:17" s="26" customFormat="1" ht="13.5" hidden="1" x14ac:dyDescent="0.25">
      <c r="A83" s="149"/>
      <c r="B83" s="86"/>
      <c r="C83" s="86"/>
      <c r="D83" s="86"/>
      <c r="E83" s="86"/>
      <c r="F83" s="86"/>
      <c r="G83" s="157"/>
      <c r="H83" s="167"/>
      <c r="I83" s="167"/>
      <c r="J83" s="117"/>
      <c r="K83" s="86"/>
      <c r="L83" s="86"/>
      <c r="M83" s="86"/>
      <c r="N83" s="86"/>
      <c r="O83" s="86"/>
      <c r="P83" s="86"/>
      <c r="Q83" s="124"/>
    </row>
    <row r="84" spans="1:17" s="26" customFormat="1" ht="13.5" hidden="1" x14ac:dyDescent="0.25">
      <c r="A84" s="149"/>
      <c r="B84" s="86"/>
      <c r="C84" s="86"/>
      <c r="D84" s="86"/>
      <c r="E84" s="86"/>
      <c r="F84" s="86"/>
      <c r="G84" s="157"/>
      <c r="H84" s="167"/>
      <c r="I84" s="167"/>
      <c r="J84" s="117"/>
      <c r="K84" s="86"/>
      <c r="L84" s="86"/>
      <c r="M84" s="86"/>
      <c r="N84" s="86"/>
      <c r="O84" s="86"/>
      <c r="P84" s="86"/>
      <c r="Q84" s="124"/>
    </row>
    <row r="85" spans="1:17" s="26" customFormat="1" ht="13.5" hidden="1" x14ac:dyDescent="0.25">
      <c r="A85" s="149"/>
      <c r="B85" s="86"/>
      <c r="C85" s="86"/>
      <c r="D85" s="86"/>
      <c r="E85" s="86"/>
      <c r="F85" s="86"/>
      <c r="G85" s="157"/>
      <c r="H85" s="167"/>
      <c r="I85" s="167"/>
      <c r="J85" s="117"/>
      <c r="K85" s="86"/>
      <c r="L85" s="86"/>
      <c r="M85" s="86"/>
      <c r="N85" s="86"/>
      <c r="O85" s="86"/>
      <c r="P85" s="86"/>
      <c r="Q85" s="124"/>
    </row>
    <row r="86" spans="1:17" s="26" customFormat="1" ht="13.5" hidden="1" x14ac:dyDescent="0.25">
      <c r="A86" s="149"/>
      <c r="B86" s="86"/>
      <c r="C86" s="86"/>
      <c r="D86" s="86"/>
      <c r="E86" s="86"/>
      <c r="F86" s="86"/>
      <c r="G86" s="157"/>
      <c r="H86" s="167"/>
      <c r="I86" s="167"/>
      <c r="J86" s="117"/>
      <c r="K86" s="86"/>
      <c r="L86" s="86"/>
      <c r="M86" s="86"/>
      <c r="N86" s="86"/>
      <c r="O86" s="86"/>
      <c r="P86" s="86"/>
      <c r="Q86" s="124"/>
    </row>
    <row r="87" spans="1:17" s="26" customFormat="1" ht="13.5" hidden="1" x14ac:dyDescent="0.25">
      <c r="A87" s="149"/>
      <c r="B87" s="86"/>
      <c r="C87" s="86"/>
      <c r="D87" s="86"/>
      <c r="E87" s="86"/>
      <c r="F87" s="86"/>
      <c r="G87" s="157"/>
      <c r="H87" s="167"/>
      <c r="I87" s="167"/>
      <c r="J87" s="117"/>
      <c r="K87" s="86"/>
      <c r="L87" s="86"/>
      <c r="M87" s="86"/>
      <c r="N87" s="86"/>
      <c r="O87" s="86"/>
      <c r="P87" s="86"/>
      <c r="Q87" s="124"/>
    </row>
    <row r="88" spans="1:17" s="26" customFormat="1" ht="13.5" hidden="1" x14ac:dyDescent="0.25">
      <c r="A88" s="149"/>
      <c r="B88" s="86"/>
      <c r="C88" s="86"/>
      <c r="D88" s="86"/>
      <c r="E88" s="86"/>
      <c r="F88" s="86"/>
      <c r="G88" s="157"/>
      <c r="H88" s="167"/>
      <c r="I88" s="167"/>
      <c r="J88" s="117"/>
      <c r="K88" s="86"/>
      <c r="L88" s="86"/>
      <c r="M88" s="86"/>
      <c r="N88" s="86"/>
      <c r="O88" s="86"/>
      <c r="P88" s="86"/>
      <c r="Q88" s="124"/>
    </row>
    <row r="89" spans="1:17" s="26" customFormat="1" ht="13.5" hidden="1" x14ac:dyDescent="0.25">
      <c r="A89" s="149"/>
      <c r="B89" s="86"/>
      <c r="C89" s="86"/>
      <c r="D89" s="86"/>
      <c r="E89" s="86"/>
      <c r="F89" s="86"/>
      <c r="G89" s="157"/>
      <c r="H89" s="167"/>
      <c r="I89" s="167"/>
      <c r="J89" s="117"/>
      <c r="K89" s="86"/>
      <c r="L89" s="86"/>
      <c r="M89" s="86"/>
      <c r="N89" s="86"/>
      <c r="O89" s="86"/>
      <c r="P89" s="86"/>
      <c r="Q89" s="124"/>
    </row>
    <row r="90" spans="1:17" s="26" customFormat="1" ht="13.5" hidden="1" x14ac:dyDescent="0.25">
      <c r="A90" s="149"/>
      <c r="B90" s="86"/>
      <c r="C90" s="86"/>
      <c r="D90" s="86"/>
      <c r="E90" s="86"/>
      <c r="F90" s="86"/>
      <c r="G90" s="157"/>
      <c r="H90" s="167"/>
      <c r="I90" s="167"/>
      <c r="J90" s="117"/>
      <c r="K90" s="86"/>
      <c r="L90" s="86"/>
      <c r="M90" s="86"/>
      <c r="N90" s="86"/>
      <c r="O90" s="86"/>
      <c r="P90" s="86"/>
      <c r="Q90" s="124"/>
    </row>
    <row r="91" spans="1:17" s="26" customFormat="1" ht="13.5" hidden="1" x14ac:dyDescent="0.25">
      <c r="A91" s="149"/>
      <c r="B91" s="86"/>
      <c r="C91" s="86"/>
      <c r="D91" s="86"/>
      <c r="E91" s="86"/>
      <c r="F91" s="86"/>
      <c r="G91" s="157"/>
      <c r="H91" s="167"/>
      <c r="I91" s="167"/>
      <c r="J91" s="117"/>
      <c r="K91" s="86"/>
      <c r="L91" s="86"/>
      <c r="M91" s="86"/>
      <c r="N91" s="86"/>
      <c r="O91" s="86"/>
      <c r="P91" s="86"/>
      <c r="Q91" s="124"/>
    </row>
    <row r="92" spans="1:17" s="26" customFormat="1" ht="13.5" hidden="1" x14ac:dyDescent="0.25">
      <c r="A92" s="149"/>
      <c r="B92" s="86"/>
      <c r="C92" s="86"/>
      <c r="D92" s="86"/>
      <c r="E92" s="86"/>
      <c r="F92" s="86"/>
      <c r="G92" s="157"/>
      <c r="H92" s="167"/>
      <c r="I92" s="167"/>
      <c r="J92" s="117"/>
      <c r="K92" s="86"/>
      <c r="L92" s="86"/>
      <c r="M92" s="86"/>
      <c r="N92" s="86"/>
      <c r="O92" s="86"/>
      <c r="P92" s="86"/>
      <c r="Q92" s="124"/>
    </row>
    <row r="93" spans="1:17" s="26" customFormat="1" ht="13.5" hidden="1" x14ac:dyDescent="0.25">
      <c r="A93" s="149"/>
      <c r="B93" s="86"/>
      <c r="C93" s="86"/>
      <c r="D93" s="86"/>
      <c r="E93" s="86"/>
      <c r="F93" s="86"/>
      <c r="G93" s="157"/>
      <c r="H93" s="167"/>
      <c r="I93" s="167"/>
      <c r="J93" s="117"/>
      <c r="K93" s="86"/>
      <c r="L93" s="86"/>
      <c r="M93" s="86"/>
      <c r="N93" s="86"/>
      <c r="O93" s="86"/>
      <c r="P93" s="86"/>
      <c r="Q93" s="124"/>
    </row>
    <row r="94" spans="1:17" s="26" customFormat="1" ht="13.5" hidden="1" x14ac:dyDescent="0.25">
      <c r="A94" s="149"/>
      <c r="B94" s="86"/>
      <c r="C94" s="86"/>
      <c r="D94" s="86"/>
      <c r="E94" s="86"/>
      <c r="F94" s="86"/>
      <c r="G94" s="157"/>
      <c r="H94" s="167"/>
      <c r="I94" s="167"/>
      <c r="J94" s="117"/>
      <c r="K94" s="86"/>
      <c r="L94" s="86"/>
      <c r="M94" s="86"/>
      <c r="N94" s="86"/>
      <c r="O94" s="86"/>
      <c r="P94" s="86"/>
      <c r="Q94" s="124"/>
    </row>
    <row r="95" spans="1:17" s="26" customFormat="1" ht="13.5" hidden="1" x14ac:dyDescent="0.25">
      <c r="A95" s="149"/>
      <c r="B95" s="86"/>
      <c r="C95" s="86"/>
      <c r="D95" s="86"/>
      <c r="E95" s="86"/>
      <c r="F95" s="86"/>
      <c r="G95" s="157"/>
      <c r="H95" s="167"/>
      <c r="I95" s="167"/>
      <c r="J95" s="117"/>
      <c r="K95" s="86"/>
      <c r="L95" s="86"/>
      <c r="M95" s="86"/>
      <c r="N95" s="86"/>
      <c r="O95" s="86"/>
      <c r="P95" s="86"/>
      <c r="Q95" s="124"/>
    </row>
    <row r="96" spans="1:17" s="26" customFormat="1" ht="13.5" hidden="1" x14ac:dyDescent="0.25">
      <c r="A96" s="149"/>
      <c r="B96" s="86"/>
      <c r="C96" s="86"/>
      <c r="D96" s="86"/>
      <c r="E96" s="86"/>
      <c r="F96" s="86"/>
      <c r="G96" s="157"/>
      <c r="H96" s="167"/>
      <c r="I96" s="167"/>
      <c r="J96" s="117"/>
      <c r="K96" s="86"/>
      <c r="L96" s="86"/>
      <c r="M96" s="86"/>
      <c r="N96" s="86"/>
      <c r="O96" s="86"/>
      <c r="P96" s="86"/>
      <c r="Q96" s="124"/>
    </row>
    <row r="97" spans="1:17" s="26" customFormat="1" ht="13.5" hidden="1" x14ac:dyDescent="0.25">
      <c r="A97" s="149"/>
      <c r="B97" s="86"/>
      <c r="C97" s="86"/>
      <c r="D97" s="86"/>
      <c r="E97" s="86"/>
      <c r="F97" s="86"/>
      <c r="G97" s="157"/>
      <c r="H97" s="167"/>
      <c r="I97" s="167"/>
      <c r="J97" s="117"/>
      <c r="K97" s="86"/>
      <c r="L97" s="86"/>
      <c r="M97" s="86"/>
      <c r="N97" s="86"/>
      <c r="O97" s="86"/>
      <c r="P97" s="86"/>
      <c r="Q97" s="124"/>
    </row>
    <row r="98" spans="1:17" s="26" customFormat="1" ht="13.5" hidden="1" x14ac:dyDescent="0.25">
      <c r="A98" s="149"/>
      <c r="B98" s="86"/>
      <c r="C98" s="86"/>
      <c r="D98" s="86"/>
      <c r="E98" s="86"/>
      <c r="F98" s="86"/>
      <c r="G98" s="157"/>
      <c r="H98" s="167"/>
      <c r="I98" s="167"/>
      <c r="J98" s="117"/>
      <c r="K98" s="86"/>
      <c r="L98" s="86"/>
      <c r="M98" s="86"/>
      <c r="N98" s="86"/>
      <c r="O98" s="86"/>
      <c r="P98" s="86"/>
      <c r="Q98" s="124"/>
    </row>
    <row r="99" spans="1:17" s="26" customFormat="1" ht="13.5" hidden="1" x14ac:dyDescent="0.25">
      <c r="A99" s="149"/>
      <c r="B99" s="86"/>
      <c r="C99" s="86"/>
      <c r="D99" s="86"/>
      <c r="E99" s="86"/>
      <c r="F99" s="86"/>
      <c r="G99" s="157"/>
      <c r="H99" s="167"/>
      <c r="I99" s="167"/>
      <c r="J99" s="117"/>
      <c r="K99" s="86"/>
      <c r="L99" s="86"/>
      <c r="M99" s="86"/>
      <c r="N99" s="86"/>
      <c r="O99" s="86"/>
      <c r="P99" s="86"/>
      <c r="Q99" s="124"/>
    </row>
    <row r="100" spans="1:17" s="26" customFormat="1" ht="13.5" hidden="1" x14ac:dyDescent="0.25">
      <c r="A100" s="149"/>
      <c r="B100" s="86"/>
      <c r="C100" s="86"/>
      <c r="D100" s="86"/>
      <c r="E100" s="86"/>
      <c r="F100" s="86"/>
      <c r="G100" s="157"/>
      <c r="H100" s="167"/>
      <c r="I100" s="167"/>
      <c r="J100" s="117"/>
      <c r="K100" s="86"/>
      <c r="L100" s="86"/>
      <c r="M100" s="86"/>
      <c r="N100" s="86"/>
      <c r="O100" s="86"/>
      <c r="P100" s="86"/>
      <c r="Q100" s="124"/>
    </row>
    <row r="101" spans="1:17" s="26" customFormat="1" ht="13.5" hidden="1" x14ac:dyDescent="0.25">
      <c r="A101" s="149"/>
      <c r="B101" s="86"/>
      <c r="C101" s="86"/>
      <c r="D101" s="86"/>
      <c r="E101" s="86"/>
      <c r="F101" s="86"/>
      <c r="G101" s="157"/>
      <c r="H101" s="167"/>
      <c r="I101" s="167"/>
      <c r="J101" s="117"/>
      <c r="K101" s="86"/>
      <c r="L101" s="86"/>
      <c r="M101" s="86"/>
      <c r="N101" s="86"/>
      <c r="O101" s="86"/>
      <c r="P101" s="86"/>
      <c r="Q101" s="124"/>
    </row>
    <row r="102" spans="1:17" s="26" customFormat="1" ht="13.5" hidden="1" x14ac:dyDescent="0.25">
      <c r="A102" s="149"/>
      <c r="B102" s="86"/>
      <c r="C102" s="86"/>
      <c r="D102" s="86"/>
      <c r="E102" s="86"/>
      <c r="F102" s="86"/>
      <c r="G102" s="157"/>
      <c r="H102" s="167"/>
      <c r="I102" s="167"/>
      <c r="J102" s="117"/>
      <c r="K102" s="86"/>
      <c r="L102" s="86"/>
      <c r="M102" s="86"/>
      <c r="N102" s="86"/>
      <c r="O102" s="86"/>
      <c r="P102" s="86"/>
      <c r="Q102" s="124"/>
    </row>
    <row r="103" spans="1:17" s="26" customFormat="1" ht="13.5" hidden="1" x14ac:dyDescent="0.25">
      <c r="A103" s="149"/>
      <c r="B103" s="86"/>
      <c r="C103" s="86"/>
      <c r="D103" s="86"/>
      <c r="E103" s="86"/>
      <c r="F103" s="86"/>
      <c r="G103" s="157"/>
      <c r="H103" s="167"/>
      <c r="I103" s="167"/>
      <c r="J103" s="117"/>
      <c r="K103" s="86"/>
      <c r="L103" s="86"/>
      <c r="M103" s="86"/>
      <c r="N103" s="86"/>
      <c r="O103" s="86"/>
      <c r="P103" s="86"/>
      <c r="Q103" s="124"/>
    </row>
    <row r="104" spans="1:17" s="26" customFormat="1" ht="13.5" hidden="1" x14ac:dyDescent="0.25">
      <c r="A104" s="149"/>
      <c r="B104" s="86"/>
      <c r="C104" s="86"/>
      <c r="D104" s="86"/>
      <c r="E104" s="86"/>
      <c r="F104" s="86"/>
      <c r="G104" s="157"/>
      <c r="H104" s="167"/>
      <c r="I104" s="167"/>
      <c r="J104" s="117"/>
      <c r="K104" s="86"/>
      <c r="L104" s="86"/>
      <c r="M104" s="86"/>
      <c r="N104" s="86"/>
      <c r="O104" s="86"/>
      <c r="P104" s="86"/>
      <c r="Q104" s="124"/>
    </row>
    <row r="105" spans="1:17" s="26" customFormat="1" ht="13.5" hidden="1" x14ac:dyDescent="0.25">
      <c r="A105" s="149"/>
      <c r="B105" s="86"/>
      <c r="C105" s="86"/>
      <c r="D105" s="86"/>
      <c r="E105" s="86"/>
      <c r="F105" s="86"/>
      <c r="G105" s="157"/>
      <c r="H105" s="167"/>
      <c r="I105" s="167"/>
      <c r="J105" s="117"/>
      <c r="K105" s="86"/>
      <c r="L105" s="86"/>
      <c r="M105" s="86"/>
      <c r="N105" s="86"/>
      <c r="O105" s="86"/>
      <c r="P105" s="86"/>
      <c r="Q105" s="124"/>
    </row>
    <row r="106" spans="1:17" s="26" customFormat="1" ht="13.5" hidden="1" x14ac:dyDescent="0.25">
      <c r="A106" s="149"/>
      <c r="B106" s="86"/>
      <c r="C106" s="86"/>
      <c r="D106" s="86"/>
      <c r="E106" s="86"/>
      <c r="F106" s="86"/>
      <c r="G106" s="157"/>
      <c r="H106" s="167"/>
      <c r="I106" s="167"/>
      <c r="J106" s="117"/>
      <c r="K106" s="86"/>
      <c r="L106" s="86"/>
      <c r="M106" s="86"/>
      <c r="N106" s="86"/>
      <c r="O106" s="86"/>
      <c r="P106" s="86"/>
      <c r="Q106" s="124"/>
    </row>
    <row r="107" spans="1:17" s="26" customFormat="1" ht="13.5" hidden="1" x14ac:dyDescent="0.25">
      <c r="A107" s="149"/>
      <c r="B107" s="86"/>
      <c r="C107" s="86"/>
      <c r="D107" s="86"/>
      <c r="E107" s="86"/>
      <c r="F107" s="86"/>
      <c r="G107" s="157"/>
      <c r="H107" s="167"/>
      <c r="I107" s="167"/>
      <c r="J107" s="117"/>
      <c r="K107" s="86"/>
      <c r="L107" s="86"/>
      <c r="M107" s="86"/>
      <c r="N107" s="86"/>
      <c r="O107" s="86"/>
      <c r="P107" s="86"/>
      <c r="Q107" s="124"/>
    </row>
    <row r="108" spans="1:17" s="26" customFormat="1" ht="13.5" hidden="1" x14ac:dyDescent="0.25">
      <c r="A108" s="149"/>
      <c r="B108" s="86"/>
      <c r="C108" s="86"/>
      <c r="D108" s="86"/>
      <c r="E108" s="86"/>
      <c r="F108" s="86"/>
      <c r="G108" s="157"/>
      <c r="H108" s="167"/>
      <c r="I108" s="167"/>
      <c r="J108" s="117"/>
      <c r="K108" s="86"/>
      <c r="L108" s="86"/>
      <c r="M108" s="86"/>
      <c r="N108" s="86"/>
      <c r="O108" s="86"/>
      <c r="P108" s="86"/>
      <c r="Q108" s="124"/>
    </row>
    <row r="109" spans="1:17" s="26" customFormat="1" ht="13.5" hidden="1" x14ac:dyDescent="0.25">
      <c r="A109" s="149"/>
      <c r="B109" s="86"/>
      <c r="C109" s="86"/>
      <c r="D109" s="86"/>
      <c r="E109" s="86"/>
      <c r="F109" s="86"/>
      <c r="G109" s="157"/>
      <c r="H109" s="167"/>
      <c r="I109" s="167"/>
      <c r="J109" s="117"/>
      <c r="K109" s="86"/>
      <c r="L109" s="86"/>
      <c r="M109" s="86"/>
      <c r="N109" s="86"/>
      <c r="O109" s="86"/>
      <c r="P109" s="86"/>
      <c r="Q109" s="124"/>
    </row>
    <row r="110" spans="1:17" s="26" customFormat="1" ht="13.5" hidden="1" x14ac:dyDescent="0.25">
      <c r="A110" s="149"/>
      <c r="B110" s="86"/>
      <c r="C110" s="86"/>
      <c r="D110" s="86"/>
      <c r="E110" s="86"/>
      <c r="F110" s="86"/>
      <c r="G110" s="157"/>
      <c r="H110" s="167"/>
      <c r="I110" s="167"/>
      <c r="J110" s="117"/>
      <c r="K110" s="86"/>
      <c r="L110" s="86"/>
      <c r="M110" s="86"/>
      <c r="N110" s="86"/>
      <c r="O110" s="86"/>
      <c r="P110" s="86"/>
      <c r="Q110" s="124"/>
    </row>
    <row r="111" spans="1:17" s="26" customFormat="1" ht="13.5" hidden="1" x14ac:dyDescent="0.25">
      <c r="A111" s="149"/>
      <c r="B111" s="86"/>
      <c r="C111" s="86"/>
      <c r="D111" s="86"/>
      <c r="E111" s="86"/>
      <c r="F111" s="86"/>
      <c r="G111" s="157"/>
      <c r="H111" s="167"/>
      <c r="I111" s="167"/>
      <c r="J111" s="117"/>
      <c r="K111" s="86"/>
      <c r="L111" s="86"/>
      <c r="M111" s="86"/>
      <c r="N111" s="86"/>
      <c r="O111" s="86"/>
      <c r="P111" s="86"/>
      <c r="Q111" s="124"/>
    </row>
    <row r="112" spans="1:17" s="26" customFormat="1" ht="13.5" hidden="1" x14ac:dyDescent="0.25">
      <c r="A112" s="149"/>
      <c r="B112" s="86"/>
      <c r="C112" s="86"/>
      <c r="D112" s="86"/>
      <c r="E112" s="86"/>
      <c r="F112" s="86"/>
      <c r="G112" s="157"/>
      <c r="H112" s="167"/>
      <c r="I112" s="167"/>
      <c r="J112" s="117"/>
      <c r="K112" s="86"/>
      <c r="L112" s="86"/>
      <c r="M112" s="86"/>
      <c r="N112" s="86"/>
      <c r="O112" s="86"/>
      <c r="P112" s="86"/>
      <c r="Q112" s="124"/>
    </row>
    <row r="113" spans="1:17" s="26" customFormat="1" ht="13.5" hidden="1" x14ac:dyDescent="0.25">
      <c r="A113" s="149"/>
      <c r="B113" s="86"/>
      <c r="C113" s="86"/>
      <c r="D113" s="86"/>
      <c r="E113" s="86"/>
      <c r="F113" s="86"/>
      <c r="G113" s="157"/>
      <c r="H113" s="167"/>
      <c r="I113" s="167"/>
      <c r="J113" s="117"/>
      <c r="K113" s="86"/>
      <c r="L113" s="86"/>
      <c r="M113" s="86"/>
      <c r="N113" s="86"/>
      <c r="O113" s="86"/>
      <c r="P113" s="86"/>
      <c r="Q113" s="124"/>
    </row>
    <row r="114" spans="1:17" s="26" customFormat="1" ht="13.5" hidden="1" x14ac:dyDescent="0.25">
      <c r="A114" s="149"/>
      <c r="B114" s="86"/>
      <c r="C114" s="86"/>
      <c r="D114" s="86"/>
      <c r="E114" s="86"/>
      <c r="F114" s="86"/>
      <c r="G114" s="157"/>
      <c r="H114" s="167"/>
      <c r="I114" s="167"/>
      <c r="J114" s="117"/>
      <c r="K114" s="86"/>
      <c r="L114" s="86"/>
      <c r="M114" s="86"/>
      <c r="N114" s="86"/>
      <c r="O114" s="86"/>
      <c r="P114" s="86"/>
      <c r="Q114" s="124"/>
    </row>
    <row r="115" spans="1:17" s="26" customFormat="1" ht="13.5" hidden="1" x14ac:dyDescent="0.25">
      <c r="A115" s="149"/>
      <c r="B115" s="86"/>
      <c r="C115" s="86"/>
      <c r="D115" s="86"/>
      <c r="E115" s="86"/>
      <c r="F115" s="86"/>
      <c r="G115" s="157"/>
      <c r="H115" s="167"/>
      <c r="I115" s="167"/>
      <c r="J115" s="117"/>
      <c r="K115" s="86"/>
      <c r="L115" s="86"/>
      <c r="M115" s="86"/>
      <c r="N115" s="86"/>
      <c r="O115" s="86"/>
      <c r="P115" s="86"/>
      <c r="Q115" s="124"/>
    </row>
    <row r="116" spans="1:17" s="26" customFormat="1" ht="13.5" hidden="1" x14ac:dyDescent="0.25">
      <c r="A116" s="149"/>
      <c r="B116" s="86"/>
      <c r="C116" s="86"/>
      <c r="D116" s="86"/>
      <c r="E116" s="86"/>
      <c r="F116" s="86"/>
      <c r="G116" s="157"/>
      <c r="H116" s="167"/>
      <c r="I116" s="167"/>
      <c r="J116" s="117"/>
      <c r="K116" s="86"/>
      <c r="L116" s="86"/>
      <c r="M116" s="86"/>
      <c r="N116" s="86"/>
      <c r="O116" s="86"/>
      <c r="P116" s="86"/>
      <c r="Q116" s="124"/>
    </row>
    <row r="117" spans="1:17" s="26" customFormat="1" ht="13.5" hidden="1" x14ac:dyDescent="0.25">
      <c r="A117" s="149"/>
      <c r="B117" s="86"/>
      <c r="C117" s="86"/>
      <c r="D117" s="86"/>
      <c r="E117" s="86"/>
      <c r="F117" s="86"/>
      <c r="G117" s="157"/>
      <c r="H117" s="167"/>
      <c r="I117" s="167"/>
      <c r="J117" s="117"/>
      <c r="K117" s="86"/>
      <c r="L117" s="86"/>
      <c r="M117" s="86"/>
      <c r="N117" s="86"/>
      <c r="O117" s="86"/>
      <c r="P117" s="86"/>
      <c r="Q117" s="124"/>
    </row>
    <row r="118" spans="1:17" s="26" customFormat="1" ht="13.5" hidden="1" x14ac:dyDescent="0.25">
      <c r="A118" s="149"/>
      <c r="B118" s="86"/>
      <c r="C118" s="86"/>
      <c r="D118" s="86"/>
      <c r="E118" s="86"/>
      <c r="F118" s="86"/>
      <c r="G118" s="157"/>
      <c r="H118" s="167"/>
      <c r="I118" s="167"/>
      <c r="J118" s="117"/>
      <c r="K118" s="86"/>
      <c r="L118" s="86"/>
      <c r="M118" s="86"/>
      <c r="N118" s="86"/>
      <c r="O118" s="86"/>
      <c r="P118" s="86"/>
      <c r="Q118" s="124"/>
    </row>
    <row r="119" spans="1:17" s="26" customFormat="1" ht="13.5" hidden="1" x14ac:dyDescent="0.25">
      <c r="A119" s="149"/>
      <c r="B119" s="86"/>
      <c r="C119" s="86"/>
      <c r="D119" s="86"/>
      <c r="E119" s="86"/>
      <c r="F119" s="86"/>
      <c r="G119" s="157"/>
      <c r="H119" s="167"/>
      <c r="I119" s="167"/>
      <c r="J119" s="117"/>
      <c r="K119" s="86"/>
      <c r="L119" s="86"/>
      <c r="M119" s="86"/>
      <c r="N119" s="86"/>
      <c r="O119" s="86"/>
      <c r="P119" s="86"/>
      <c r="Q119" s="124"/>
    </row>
    <row r="120" spans="1:17" s="26" customFormat="1" ht="13.5" hidden="1" x14ac:dyDescent="0.25">
      <c r="A120" s="149"/>
      <c r="B120" s="86"/>
      <c r="C120" s="86"/>
      <c r="D120" s="86"/>
      <c r="E120" s="86"/>
      <c r="F120" s="86"/>
      <c r="G120" s="157"/>
      <c r="H120" s="167"/>
      <c r="I120" s="167"/>
      <c r="J120" s="117"/>
      <c r="K120" s="86"/>
      <c r="L120" s="86"/>
      <c r="M120" s="86"/>
      <c r="N120" s="86"/>
      <c r="O120" s="86"/>
      <c r="P120" s="86"/>
      <c r="Q120" s="124"/>
    </row>
    <row r="121" spans="1:17" s="26" customFormat="1" ht="13.5" hidden="1" x14ac:dyDescent="0.25">
      <c r="A121" s="149"/>
      <c r="B121" s="86"/>
      <c r="C121" s="86"/>
      <c r="D121" s="86"/>
      <c r="E121" s="86"/>
      <c r="F121" s="86"/>
      <c r="G121" s="157"/>
      <c r="H121" s="167"/>
      <c r="I121" s="167"/>
      <c r="J121" s="117"/>
      <c r="K121" s="86"/>
      <c r="L121" s="86"/>
      <c r="M121" s="86"/>
      <c r="N121" s="86"/>
      <c r="O121" s="86"/>
      <c r="P121" s="86"/>
      <c r="Q121" s="124"/>
    </row>
    <row r="122" spans="1:17" s="26" customFormat="1" ht="13.5" hidden="1" x14ac:dyDescent="0.25">
      <c r="A122" s="149"/>
      <c r="B122" s="86"/>
      <c r="C122" s="86"/>
      <c r="D122" s="86"/>
      <c r="E122" s="86"/>
      <c r="F122" s="86"/>
      <c r="G122" s="157"/>
      <c r="H122" s="167"/>
      <c r="I122" s="167"/>
      <c r="J122" s="117"/>
      <c r="K122" s="86"/>
      <c r="L122" s="86"/>
      <c r="M122" s="86"/>
      <c r="N122" s="86"/>
      <c r="O122" s="86"/>
      <c r="P122" s="86"/>
      <c r="Q122" s="124"/>
    </row>
    <row r="123" spans="1:17" s="26" customFormat="1" ht="13.5" hidden="1" x14ac:dyDescent="0.25">
      <c r="A123" s="149"/>
      <c r="B123" s="86"/>
      <c r="C123" s="86"/>
      <c r="D123" s="86"/>
      <c r="E123" s="86"/>
      <c r="F123" s="86"/>
      <c r="G123" s="157"/>
      <c r="H123" s="167"/>
      <c r="I123" s="167"/>
      <c r="J123" s="117"/>
      <c r="K123" s="86"/>
      <c r="L123" s="86"/>
      <c r="M123" s="86"/>
      <c r="N123" s="86"/>
      <c r="O123" s="86"/>
      <c r="P123" s="86"/>
      <c r="Q123" s="124"/>
    </row>
    <row r="124" spans="1:17" s="26" customFormat="1" ht="13.5" hidden="1" x14ac:dyDescent="0.25">
      <c r="A124" s="149"/>
      <c r="B124" s="86"/>
      <c r="C124" s="86"/>
      <c r="D124" s="86"/>
      <c r="E124" s="86"/>
      <c r="F124" s="86"/>
      <c r="G124" s="157"/>
      <c r="H124" s="167"/>
      <c r="I124" s="167"/>
      <c r="J124" s="117"/>
      <c r="K124" s="86"/>
      <c r="L124" s="86"/>
      <c r="M124" s="86"/>
      <c r="N124" s="86"/>
      <c r="O124" s="86"/>
      <c r="P124" s="86"/>
      <c r="Q124" s="124"/>
    </row>
    <row r="125" spans="1:17" s="26" customFormat="1" ht="13.5" hidden="1" x14ac:dyDescent="0.25">
      <c r="A125" s="149"/>
      <c r="B125" s="86"/>
      <c r="C125" s="86"/>
      <c r="D125" s="86"/>
      <c r="E125" s="86"/>
      <c r="F125" s="86"/>
      <c r="G125" s="157"/>
      <c r="H125" s="167"/>
      <c r="I125" s="167"/>
      <c r="J125" s="117"/>
      <c r="K125" s="86"/>
      <c r="L125" s="86"/>
      <c r="M125" s="86"/>
      <c r="N125" s="86"/>
      <c r="O125" s="86"/>
      <c r="P125" s="86"/>
      <c r="Q125" s="124"/>
    </row>
    <row r="126" spans="1:17" s="26" customFormat="1" ht="13.5" hidden="1" x14ac:dyDescent="0.25">
      <c r="A126" s="149"/>
      <c r="B126" s="86"/>
      <c r="C126" s="86"/>
      <c r="D126" s="86"/>
      <c r="E126" s="86"/>
      <c r="F126" s="86"/>
      <c r="G126" s="157"/>
      <c r="H126" s="167"/>
      <c r="I126" s="167"/>
      <c r="J126" s="117"/>
      <c r="K126" s="86"/>
      <c r="L126" s="86"/>
      <c r="M126" s="86"/>
      <c r="N126" s="86"/>
      <c r="O126" s="86"/>
      <c r="P126" s="86"/>
      <c r="Q126" s="124"/>
    </row>
    <row r="127" spans="1:17" s="26" customFormat="1" ht="13.5" hidden="1" x14ac:dyDescent="0.25">
      <c r="A127" s="149"/>
      <c r="B127" s="86"/>
      <c r="C127" s="86"/>
      <c r="D127" s="86"/>
      <c r="E127" s="86"/>
      <c r="F127" s="86"/>
      <c r="G127" s="157"/>
      <c r="H127" s="167"/>
      <c r="I127" s="167"/>
      <c r="J127" s="117"/>
      <c r="K127" s="86"/>
      <c r="L127" s="86"/>
      <c r="M127" s="86"/>
      <c r="N127" s="86"/>
      <c r="O127" s="86"/>
      <c r="P127" s="86"/>
      <c r="Q127" s="124"/>
    </row>
    <row r="128" spans="1:17" s="26" customFormat="1" ht="13.5" hidden="1" x14ac:dyDescent="0.25">
      <c r="A128" s="149"/>
      <c r="B128" s="86"/>
      <c r="C128" s="86"/>
      <c r="D128" s="86"/>
      <c r="E128" s="86"/>
      <c r="F128" s="86"/>
      <c r="G128" s="157"/>
      <c r="H128" s="167"/>
      <c r="I128" s="167"/>
      <c r="J128" s="117"/>
      <c r="K128" s="86"/>
      <c r="L128" s="86"/>
      <c r="M128" s="86"/>
      <c r="N128" s="86"/>
      <c r="O128" s="86"/>
      <c r="P128" s="86"/>
      <c r="Q128" s="124"/>
    </row>
    <row r="129" spans="1:17" s="26" customFormat="1" ht="13.5" hidden="1" x14ac:dyDescent="0.25">
      <c r="A129" s="149"/>
      <c r="B129" s="86"/>
      <c r="C129" s="86"/>
      <c r="D129" s="86"/>
      <c r="E129" s="86"/>
      <c r="F129" s="86"/>
      <c r="G129" s="157"/>
      <c r="H129" s="167"/>
      <c r="I129" s="167"/>
      <c r="J129" s="117"/>
      <c r="K129" s="86"/>
      <c r="L129" s="86"/>
      <c r="M129" s="86"/>
      <c r="N129" s="86"/>
      <c r="O129" s="86"/>
      <c r="P129" s="86"/>
      <c r="Q129" s="124"/>
    </row>
    <row r="130" spans="1:17" s="26" customFormat="1" ht="13.5" hidden="1" x14ac:dyDescent="0.25">
      <c r="A130" s="149"/>
      <c r="B130" s="86"/>
      <c r="C130" s="86"/>
      <c r="D130" s="86"/>
      <c r="E130" s="86"/>
      <c r="F130" s="86"/>
      <c r="G130" s="157"/>
      <c r="H130" s="167"/>
      <c r="I130" s="167"/>
      <c r="J130" s="117"/>
      <c r="K130" s="86"/>
      <c r="L130" s="86"/>
      <c r="M130" s="86"/>
      <c r="N130" s="86"/>
      <c r="O130" s="86"/>
      <c r="P130" s="86"/>
      <c r="Q130" s="124"/>
    </row>
    <row r="131" spans="1:17" s="26" customFormat="1" ht="13.5" hidden="1" x14ac:dyDescent="0.25">
      <c r="A131" s="149"/>
      <c r="B131" s="86"/>
      <c r="C131" s="86"/>
      <c r="D131" s="86"/>
      <c r="E131" s="86"/>
      <c r="F131" s="86"/>
      <c r="G131" s="157"/>
      <c r="H131" s="167"/>
      <c r="I131" s="167"/>
      <c r="J131" s="117"/>
      <c r="K131" s="86"/>
      <c r="L131" s="86"/>
      <c r="M131" s="86"/>
      <c r="N131" s="86"/>
      <c r="O131" s="86"/>
      <c r="P131" s="86"/>
      <c r="Q131" s="124"/>
    </row>
    <row r="132" spans="1:17" s="26" customFormat="1" ht="13.5" hidden="1" x14ac:dyDescent="0.25">
      <c r="A132" s="149"/>
      <c r="B132" s="86"/>
      <c r="C132" s="86"/>
      <c r="D132" s="86"/>
      <c r="E132" s="86"/>
      <c r="F132" s="86"/>
      <c r="G132" s="157"/>
      <c r="H132" s="167"/>
      <c r="I132" s="167"/>
      <c r="J132" s="117"/>
      <c r="K132" s="86"/>
      <c r="L132" s="86"/>
      <c r="M132" s="86"/>
      <c r="N132" s="86"/>
      <c r="O132" s="86"/>
      <c r="P132" s="86"/>
      <c r="Q132" s="124"/>
    </row>
    <row r="133" spans="1:17" s="26" customFormat="1" ht="13.5" hidden="1" x14ac:dyDescent="0.25">
      <c r="A133" s="149"/>
      <c r="B133" s="86"/>
      <c r="C133" s="86"/>
      <c r="D133" s="86"/>
      <c r="E133" s="86"/>
      <c r="F133" s="86"/>
      <c r="G133" s="157"/>
      <c r="H133" s="167"/>
      <c r="I133" s="167"/>
      <c r="J133" s="117"/>
      <c r="K133" s="86"/>
      <c r="L133" s="86"/>
      <c r="M133" s="86"/>
      <c r="N133" s="86"/>
      <c r="O133" s="86"/>
      <c r="P133" s="86"/>
      <c r="Q133" s="124"/>
    </row>
    <row r="134" spans="1:17" s="26" customFormat="1" ht="13.5" hidden="1" x14ac:dyDescent="0.25">
      <c r="A134" s="149"/>
      <c r="B134" s="86"/>
      <c r="C134" s="86"/>
      <c r="D134" s="86"/>
      <c r="E134" s="86"/>
      <c r="F134" s="86"/>
      <c r="G134" s="157"/>
      <c r="H134" s="167"/>
      <c r="I134" s="167"/>
      <c r="J134" s="117"/>
      <c r="K134" s="86"/>
      <c r="L134" s="86"/>
      <c r="M134" s="86"/>
      <c r="N134" s="86"/>
      <c r="O134" s="86"/>
      <c r="P134" s="86"/>
      <c r="Q134" s="124"/>
    </row>
    <row r="135" spans="1:17" s="26" customFormat="1" ht="13.5" hidden="1" x14ac:dyDescent="0.25">
      <c r="A135" s="149"/>
      <c r="B135" s="86"/>
      <c r="C135" s="86"/>
      <c r="D135" s="86"/>
      <c r="E135" s="86"/>
      <c r="F135" s="86"/>
      <c r="G135" s="157"/>
      <c r="H135" s="167"/>
      <c r="I135" s="167"/>
      <c r="J135" s="117"/>
      <c r="K135" s="86"/>
      <c r="L135" s="86"/>
      <c r="M135" s="86"/>
      <c r="N135" s="86"/>
      <c r="O135" s="86"/>
      <c r="P135" s="86"/>
      <c r="Q135" s="124"/>
    </row>
    <row r="136" spans="1:17" s="26" customFormat="1" ht="13.5" hidden="1" x14ac:dyDescent="0.25">
      <c r="A136" s="149"/>
      <c r="B136" s="86"/>
      <c r="C136" s="86"/>
      <c r="D136" s="86"/>
      <c r="E136" s="86"/>
      <c r="F136" s="86"/>
      <c r="G136" s="157"/>
      <c r="H136" s="167"/>
      <c r="I136" s="167"/>
      <c r="J136" s="117"/>
      <c r="K136" s="86"/>
      <c r="L136" s="86"/>
      <c r="M136" s="86"/>
      <c r="N136" s="86"/>
      <c r="O136" s="86"/>
      <c r="P136" s="86"/>
      <c r="Q136" s="124"/>
    </row>
    <row r="137" spans="1:17" s="26" customFormat="1" ht="13.5" hidden="1" x14ac:dyDescent="0.25">
      <c r="A137" s="149"/>
      <c r="B137" s="86"/>
      <c r="C137" s="86"/>
      <c r="D137" s="86"/>
      <c r="E137" s="86"/>
      <c r="F137" s="86"/>
      <c r="G137" s="157"/>
      <c r="H137" s="167"/>
      <c r="I137" s="167"/>
      <c r="J137" s="117"/>
      <c r="K137" s="86"/>
      <c r="L137" s="86"/>
      <c r="M137" s="86"/>
      <c r="N137" s="86"/>
      <c r="O137" s="86"/>
      <c r="P137" s="86"/>
      <c r="Q137" s="124"/>
    </row>
    <row r="138" spans="1:17" s="26" customFormat="1" ht="13.5" hidden="1" x14ac:dyDescent="0.25">
      <c r="A138" s="149"/>
      <c r="B138" s="86"/>
      <c r="C138" s="86"/>
      <c r="D138" s="86"/>
      <c r="E138" s="86"/>
      <c r="F138" s="86"/>
      <c r="G138" s="157"/>
      <c r="H138" s="167"/>
      <c r="I138" s="167"/>
      <c r="J138" s="117"/>
      <c r="K138" s="86"/>
      <c r="L138" s="86"/>
      <c r="M138" s="86"/>
      <c r="N138" s="86"/>
      <c r="O138" s="86"/>
      <c r="P138" s="86"/>
      <c r="Q138" s="124"/>
    </row>
    <row r="139" spans="1:17" s="26" customFormat="1" ht="13.5" hidden="1" x14ac:dyDescent="0.25">
      <c r="A139" s="149"/>
      <c r="B139" s="86"/>
      <c r="C139" s="86"/>
      <c r="D139" s="86"/>
      <c r="E139" s="86"/>
      <c r="F139" s="86"/>
      <c r="G139" s="157"/>
      <c r="H139" s="167"/>
      <c r="I139" s="167"/>
      <c r="J139" s="117"/>
      <c r="K139" s="86"/>
      <c r="L139" s="86"/>
      <c r="M139" s="86"/>
      <c r="N139" s="86"/>
      <c r="O139" s="86"/>
      <c r="P139" s="86"/>
      <c r="Q139" s="124"/>
    </row>
    <row r="140" spans="1:17" s="26" customFormat="1" ht="13.5" x14ac:dyDescent="0.25">
      <c r="A140" s="149" t="s">
        <v>54</v>
      </c>
      <c r="B140" s="86"/>
      <c r="C140" s="86"/>
      <c r="D140" s="86"/>
      <c r="E140" s="86"/>
      <c r="F140" s="86"/>
      <c r="G140" s="157">
        <v>341</v>
      </c>
      <c r="H140" s="167">
        <v>341</v>
      </c>
      <c r="I140" s="167">
        <v>341</v>
      </c>
      <c r="J140" s="117"/>
      <c r="K140" s="86"/>
      <c r="L140" s="86"/>
      <c r="M140" s="86"/>
      <c r="N140" s="86"/>
      <c r="O140" s="86"/>
      <c r="P140" s="86"/>
      <c r="Q140" s="124"/>
    </row>
    <row r="141" spans="1:17" s="26" customFormat="1" ht="13.5" x14ac:dyDescent="0.25">
      <c r="A141" s="149" t="s">
        <v>55</v>
      </c>
      <c r="B141" s="86"/>
      <c r="C141" s="86"/>
      <c r="D141" s="86"/>
      <c r="E141" s="86"/>
      <c r="F141" s="86"/>
      <c r="G141" s="157">
        <v>0</v>
      </c>
      <c r="H141" s="167">
        <v>8264</v>
      </c>
      <c r="I141" s="167">
        <v>8264</v>
      </c>
      <c r="J141" s="117"/>
      <c r="K141" s="86"/>
      <c r="L141" s="86"/>
      <c r="M141" s="86"/>
      <c r="N141" s="86"/>
      <c r="O141" s="86"/>
      <c r="P141" s="86"/>
      <c r="Q141" s="124"/>
    </row>
    <row r="142" spans="1:17" s="26" customFormat="1" ht="13.5" x14ac:dyDescent="0.25">
      <c r="A142" s="149" t="s">
        <v>56</v>
      </c>
      <c r="B142" s="86"/>
      <c r="C142" s="86"/>
      <c r="D142" s="86"/>
      <c r="E142" s="86"/>
      <c r="F142" s="86"/>
      <c r="G142" s="157">
        <v>0</v>
      </c>
      <c r="H142" s="167">
        <v>-6489</v>
      </c>
      <c r="I142" s="167">
        <v>-6489</v>
      </c>
      <c r="J142" s="117"/>
      <c r="K142" s="86"/>
      <c r="L142" s="86"/>
      <c r="M142" s="86"/>
      <c r="N142" s="86"/>
      <c r="O142" s="86"/>
      <c r="P142" s="86"/>
      <c r="Q142" s="124"/>
    </row>
    <row r="143" spans="1:17" s="26" customFormat="1" ht="13.5" x14ac:dyDescent="0.25">
      <c r="A143" s="149" t="s">
        <v>57</v>
      </c>
      <c r="B143" s="86"/>
      <c r="C143" s="86"/>
      <c r="D143" s="86"/>
      <c r="E143" s="86"/>
      <c r="F143" s="86"/>
      <c r="G143" s="157">
        <v>0</v>
      </c>
      <c r="H143" s="167">
        <v>6489</v>
      </c>
      <c r="I143" s="167">
        <v>6489</v>
      </c>
      <c r="J143" s="117"/>
      <c r="K143" s="86"/>
      <c r="L143" s="86"/>
      <c r="M143" s="86"/>
      <c r="N143" s="86"/>
      <c r="O143" s="86"/>
      <c r="P143" s="86"/>
      <c r="Q143" s="124"/>
    </row>
    <row r="144" spans="1:17" s="26" customFormat="1" ht="13.5" x14ac:dyDescent="0.25">
      <c r="A144" s="149" t="s">
        <v>58</v>
      </c>
      <c r="B144" s="86"/>
      <c r="C144" s="86"/>
      <c r="D144" s="86"/>
      <c r="E144" s="86"/>
      <c r="F144" s="86"/>
      <c r="G144" s="157">
        <v>1080</v>
      </c>
      <c r="H144" s="167">
        <v>1080</v>
      </c>
      <c r="I144" s="167">
        <v>1080</v>
      </c>
      <c r="J144" s="117"/>
      <c r="K144" s="86"/>
      <c r="L144" s="86"/>
      <c r="M144" s="86"/>
      <c r="N144" s="86"/>
      <c r="O144" s="86"/>
      <c r="P144" s="86"/>
      <c r="Q144" s="124"/>
    </row>
    <row r="145" spans="1:17" s="26" customFormat="1" ht="13.5" x14ac:dyDescent="0.25">
      <c r="A145" s="149" t="s">
        <v>59</v>
      </c>
      <c r="B145" s="86"/>
      <c r="C145" s="86"/>
      <c r="D145" s="86"/>
      <c r="E145" s="86"/>
      <c r="F145" s="86"/>
      <c r="G145" s="157">
        <v>885</v>
      </c>
      <c r="H145" s="167">
        <v>762</v>
      </c>
      <c r="I145" s="167">
        <v>762</v>
      </c>
      <c r="J145" s="117"/>
      <c r="K145" s="86"/>
      <c r="L145" s="86"/>
      <c r="M145" s="86"/>
      <c r="N145" s="86"/>
      <c r="O145" s="86"/>
      <c r="P145" s="86"/>
      <c r="Q145" s="124"/>
    </row>
    <row r="146" spans="1:17" s="26" customFormat="1" ht="13.5" x14ac:dyDescent="0.25">
      <c r="A146" s="149" t="s">
        <v>60</v>
      </c>
      <c r="B146" s="86"/>
      <c r="C146" s="86"/>
      <c r="D146" s="86"/>
      <c r="E146" s="86"/>
      <c r="F146" s="86"/>
      <c r="G146" s="157">
        <v>1000</v>
      </c>
      <c r="H146" s="167">
        <v>1000</v>
      </c>
      <c r="I146" s="167">
        <v>1000</v>
      </c>
      <c r="J146" s="117"/>
      <c r="K146" s="86"/>
      <c r="L146" s="86"/>
      <c r="M146" s="86"/>
      <c r="N146" s="86"/>
      <c r="O146" s="86"/>
      <c r="P146" s="86"/>
      <c r="Q146" s="124"/>
    </row>
    <row r="147" spans="1:17" s="26" customFormat="1" ht="13.5" x14ac:dyDescent="0.25">
      <c r="A147" s="149" t="s">
        <v>61</v>
      </c>
      <c r="B147" s="86"/>
      <c r="C147" s="86"/>
      <c r="D147" s="86"/>
      <c r="E147" s="86"/>
      <c r="F147" s="86"/>
      <c r="G147" s="157">
        <v>86238</v>
      </c>
      <c r="H147" s="167">
        <v>100000</v>
      </c>
      <c r="I147" s="167">
        <v>100000</v>
      </c>
      <c r="J147" s="117"/>
      <c r="K147" s="29" t="s">
        <v>64</v>
      </c>
      <c r="L147" s="86"/>
      <c r="M147" s="86"/>
      <c r="N147" s="86"/>
      <c r="O147" s="86"/>
      <c r="P147" s="86"/>
      <c r="Q147" s="124"/>
    </row>
    <row r="148" spans="1:17" s="26" customFormat="1" ht="13.5" thickBot="1" x14ac:dyDescent="0.3">
      <c r="A148" s="139"/>
      <c r="B148" s="86"/>
      <c r="C148" s="86"/>
      <c r="D148" s="86"/>
      <c r="E148" s="86"/>
      <c r="F148" s="86"/>
      <c r="G148" s="156"/>
      <c r="H148" s="166"/>
      <c r="I148" s="166"/>
      <c r="J148" s="117"/>
      <c r="K148" s="86"/>
      <c r="L148" s="86"/>
      <c r="M148" s="86"/>
      <c r="N148" s="86"/>
      <c r="O148" s="86"/>
      <c r="P148" s="86"/>
      <c r="Q148" s="124"/>
    </row>
    <row r="149" spans="1:17" s="73" customFormat="1" ht="12" customHeight="1" thickBot="1" x14ac:dyDescent="0.25">
      <c r="A149" s="175" t="s">
        <v>50</v>
      </c>
      <c r="B149" s="176"/>
      <c r="C149" s="176"/>
      <c r="D149" s="176"/>
      <c r="E149" s="176"/>
      <c r="F149" s="143"/>
      <c r="G149" s="144">
        <f>SUM(G61:G148)</f>
        <v>100862</v>
      </c>
      <c r="H149" s="107">
        <f>SUM(H61:H148)</f>
        <v>126141</v>
      </c>
      <c r="I149" s="107">
        <f>SUM(I61:I148)</f>
        <v>126141</v>
      </c>
      <c r="J149" s="174">
        <f>I149/G149-1</f>
        <v>0.25062957308005007</v>
      </c>
      <c r="K149" s="80"/>
      <c r="L149" s="80"/>
      <c r="M149" s="80"/>
      <c r="N149" s="80"/>
      <c r="O149" s="80"/>
      <c r="P149" s="80"/>
      <c r="Q149" s="82"/>
    </row>
    <row r="150" spans="1:17" s="26" customFormat="1" ht="13.5" thickBot="1" x14ac:dyDescent="0.3">
      <c r="A150" s="145"/>
      <c r="B150" s="146"/>
      <c r="C150" s="146"/>
      <c r="D150" s="146"/>
      <c r="E150" s="146"/>
      <c r="F150" s="147"/>
      <c r="G150" s="182"/>
      <c r="H150" s="183"/>
      <c r="I150" s="183"/>
      <c r="J150" s="117"/>
      <c r="K150" s="110"/>
      <c r="L150" s="86"/>
      <c r="M150" s="86"/>
      <c r="N150" s="86"/>
      <c r="O150" s="86"/>
      <c r="P150" s="86"/>
      <c r="Q150" s="124"/>
    </row>
    <row r="151" spans="1:17" s="73" customFormat="1" ht="12" customHeight="1" thickBot="1" x14ac:dyDescent="0.25">
      <c r="A151" s="177" t="s">
        <v>51</v>
      </c>
      <c r="B151" s="155"/>
      <c r="C151" s="155"/>
      <c r="D151" s="155"/>
      <c r="E151" s="155"/>
      <c r="F151" s="178"/>
      <c r="G151" s="108">
        <f>G149+G57</f>
        <v>393815</v>
      </c>
      <c r="H151" s="107">
        <f>H149+H57</f>
        <v>385137</v>
      </c>
      <c r="I151" s="107">
        <f>I149+I57</f>
        <v>392299</v>
      </c>
      <c r="J151" s="115">
        <f>I151/G151-1</f>
        <v>-3.8495232533042323E-3</v>
      </c>
      <c r="K151" s="81"/>
      <c r="L151" s="80"/>
      <c r="M151" s="80"/>
      <c r="N151" s="80"/>
      <c r="O151" s="80"/>
      <c r="P151" s="80"/>
      <c r="Q151" s="82"/>
    </row>
  </sheetData>
  <mergeCells count="7">
    <mergeCell ref="N9:Q9"/>
    <mergeCell ref="K10:Q10"/>
    <mergeCell ref="C9:E10"/>
    <mergeCell ref="C62:E62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Jan Havlíček</cp:lastModifiedBy>
  <cp:lastPrinted>2001-10-26T16:29:01Z</cp:lastPrinted>
  <dcterms:created xsi:type="dcterms:W3CDTF">2001-10-02T22:24:44Z</dcterms:created>
  <dcterms:modified xsi:type="dcterms:W3CDTF">2023-09-16T22:00:03Z</dcterms:modified>
</cp:coreProperties>
</file>