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DE64C6-2065-4F7C-845C-F897651AE6BF}" xr6:coauthVersionLast="47" xr6:coauthVersionMax="47" xr10:uidLastSave="{00000000-0000-0000-0000-000000000000}"/>
  <bookViews>
    <workbookView xWindow="-120" yWindow="-120" windowWidth="38640" windowHeight="15720"/>
  </bookViews>
  <sheets>
    <sheet name="ENA TOTAL" sheetId="1" r:id="rId1"/>
  </sheets>
  <definedNames>
    <definedName name="_xlnm.Print_Area" localSheetId="0">'ENA TOTAL'!$A$1:$K$65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C24" i="1"/>
  <c r="I24" i="1"/>
  <c r="C25" i="1"/>
  <c r="I25" i="1"/>
  <c r="C29" i="1"/>
  <c r="I29" i="1"/>
  <c r="C31" i="1"/>
  <c r="I31" i="1"/>
  <c r="C33" i="1"/>
  <c r="I33" i="1"/>
  <c r="C34" i="1"/>
  <c r="C39" i="1"/>
  <c r="C40" i="1"/>
  <c r="C41" i="1"/>
  <c r="C43" i="1"/>
  <c r="C51" i="1"/>
  <c r="E51" i="1"/>
  <c r="C55" i="1"/>
  <c r="J62" i="1"/>
  <c r="C63" i="1"/>
</calcChain>
</file>

<file path=xl/comments1.xml><?xml version="1.0" encoding="utf-8"?>
<comments xmlns="http://schemas.openxmlformats.org/spreadsheetml/2006/main">
  <authors>
    <author>Sheila Glover</author>
  </authors>
  <commentList>
    <comment ref="C37" authorId="0" shapeId="0">
      <text>
        <r>
          <rPr>
            <b/>
            <sz val="8"/>
            <color indexed="81"/>
            <rFont val="Tahoma"/>
          </rPr>
          <t>Sheila Glover:</t>
        </r>
        <r>
          <rPr>
            <sz val="8"/>
            <color indexed="81"/>
            <rFont val="Tahoma"/>
          </rPr>
          <t xml:space="preserve">
No Estimate</t>
        </r>
      </text>
    </comment>
    <comment ref="C38" authorId="0" shapeId="0">
      <text>
        <r>
          <rPr>
            <b/>
            <sz val="8"/>
            <color indexed="81"/>
            <rFont val="Tahoma"/>
          </rPr>
          <t>Sheila Glover:</t>
        </r>
        <r>
          <rPr>
            <sz val="8"/>
            <color indexed="81"/>
            <rFont val="Tahoma"/>
          </rPr>
          <t xml:space="preserve">
No Estimate
</t>
        </r>
      </text>
    </comment>
    <comment ref="C40" authorId="0" shapeId="0">
      <text>
        <r>
          <rPr>
            <b/>
            <sz val="8"/>
            <color indexed="81"/>
            <rFont val="Tahoma"/>
          </rPr>
          <t>Sheila Glover:</t>
        </r>
        <r>
          <rPr>
            <sz val="8"/>
            <color indexed="81"/>
            <rFont val="Tahoma"/>
          </rPr>
          <t xml:space="preserve">
Assumption 3,900,000
(325,000/month)</t>
        </r>
      </text>
    </comment>
  </commentList>
</comments>
</file>

<file path=xl/sharedStrings.xml><?xml version="1.0" encoding="utf-8"?>
<sst xmlns="http://schemas.openxmlformats.org/spreadsheetml/2006/main" count="65" uniqueCount="53">
  <si>
    <t>ENA BUDGET DRIFT ANALYSIS FOR 2002</t>
  </si>
  <si>
    <t>ENA TOTAL FOR USD</t>
  </si>
  <si>
    <t>ENA</t>
  </si>
  <si>
    <t>PREPAY - ENA</t>
  </si>
  <si>
    <t>ENA TOTAL FOR CAD</t>
  </si>
  <si>
    <t>(All)</t>
  </si>
  <si>
    <t>(excl Prepay)</t>
  </si>
  <si>
    <t>(in CND$)</t>
  </si>
  <si>
    <t>(in USD$)</t>
  </si>
  <si>
    <t>USD</t>
  </si>
  <si>
    <t>CAD</t>
  </si>
  <si>
    <t>ERMS/MANUAL CF</t>
  </si>
  <si>
    <t>MTM Balance as of 9/10/2001</t>
  </si>
  <si>
    <t>MTM FOR MONTH (after liquidations)</t>
  </si>
  <si>
    <t>Total</t>
  </si>
  <si>
    <t>Total (in CND$)</t>
  </si>
  <si>
    <t>Monthly Average</t>
  </si>
  <si>
    <t>Estimate for 2002 from Books PV</t>
  </si>
  <si>
    <t>Monthly Average - adjusted</t>
  </si>
  <si>
    <t>Average Rate (see Note 1)</t>
  </si>
  <si>
    <t>Average Rate (Bank of Canada),( see Note 2)</t>
  </si>
  <si>
    <t>Estimated Drift USD</t>
  </si>
  <si>
    <t>Estimated Drift (in CND$)</t>
  </si>
  <si>
    <t xml:space="preserve">FX Forward Conversion Rate </t>
  </si>
  <si>
    <t>Canada (in USD)</t>
  </si>
  <si>
    <t>Estimated Drift (in USD)</t>
  </si>
  <si>
    <t xml:space="preserve"> Estimated Drift All Currencies</t>
  </si>
  <si>
    <t>Allocatable Drift</t>
  </si>
  <si>
    <t>Hedge Book</t>
  </si>
  <si>
    <t>3 mo Rho</t>
  </si>
  <si>
    <t>Broker Fee</t>
  </si>
  <si>
    <t xml:space="preserve">ERMS Discounting </t>
  </si>
  <si>
    <t>TOTAL ESTIMATED DRIFT</t>
  </si>
  <si>
    <t>2002 Estimate</t>
  </si>
  <si>
    <t>2002 Estimate per month</t>
  </si>
  <si>
    <t>2002 Estimated Costs:</t>
  </si>
  <si>
    <t xml:space="preserve">   Directs 2002 Plan</t>
  </si>
  <si>
    <t xml:space="preserve">   Indirect Estimated</t>
  </si>
  <si>
    <t>TOTAL ESTIMATED COSTS</t>
  </si>
  <si>
    <t>Drift as of 8/31/2001</t>
  </si>
  <si>
    <t xml:space="preserve"> (Note:  Include other Business Units and Drift vs Benchmark</t>
  </si>
  <si>
    <t>Estimate  for 2001</t>
  </si>
  <si>
    <t xml:space="preserve">                benefit in 1st QTR 2001.)</t>
  </si>
  <si>
    <t>Note 1:</t>
  </si>
  <si>
    <t>Note 2:</t>
  </si>
  <si>
    <t>Average Rate Methodology:</t>
  </si>
  <si>
    <t>Avergae 1 mo libor future, CME, contract market yields for 2001</t>
  </si>
  <si>
    <t>Average 3 mos contract 2002</t>
  </si>
  <si>
    <t>Convert yield to bid rate (reduce by 2 bp)</t>
  </si>
  <si>
    <t>Basis adjustment</t>
  </si>
  <si>
    <t xml:space="preserve">   Subtract basis to Fed Funds (spread FF vs. Libor)</t>
  </si>
  <si>
    <t>Average rate for 2002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</si>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</sst>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9" formatCode="0.0000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14" fontId="0" fillId="0" borderId="0" xfId="0" applyNumberFormat="1" applyFill="1"/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/>
    <xf numFmtId="165" fontId="1" fillId="0" borderId="0" xfId="1" applyNumberFormat="1"/>
    <xf numFmtId="165" fontId="1" fillId="3" borderId="0" xfId="1" applyNumberFormat="1" applyFill="1"/>
    <xf numFmtId="0" fontId="3" fillId="0" borderId="0" xfId="0" applyFont="1" applyAlignment="1">
      <alignment horizontal="left"/>
    </xf>
    <xf numFmtId="14" fontId="0" fillId="0" borderId="0" xfId="0" applyNumberFormat="1"/>
    <xf numFmtId="165" fontId="1" fillId="0" borderId="0" xfId="1" applyNumberFormat="1" applyFont="1"/>
    <xf numFmtId="165" fontId="1" fillId="0" borderId="5" xfId="1" applyNumberFormat="1" applyBorder="1"/>
    <xf numFmtId="165" fontId="1" fillId="0" borderId="0" xfId="1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5" fontId="0" fillId="0" borderId="5" xfId="0" applyNumberFormat="1" applyBorder="1"/>
    <xf numFmtId="165" fontId="0" fillId="0" borderId="0" xfId="0" applyNumberFormat="1" applyBorder="1"/>
    <xf numFmtId="0" fontId="0" fillId="3" borderId="0" xfId="0" applyFill="1"/>
    <xf numFmtId="165" fontId="0" fillId="0" borderId="0" xfId="0" applyNumberFormat="1"/>
    <xf numFmtId="165" fontId="0" fillId="0" borderId="0" xfId="0" applyNumberFormat="1" applyFill="1" applyAlignment="1">
      <alignment horizontal="right"/>
    </xf>
    <xf numFmtId="165" fontId="0" fillId="0" borderId="5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69" fontId="0" fillId="0" borderId="0" xfId="0" applyNumberFormat="1" applyFill="1"/>
    <xf numFmtId="165" fontId="0" fillId="0" borderId="5" xfId="0" applyNumberFormat="1" applyFill="1" applyBorder="1"/>
    <xf numFmtId="165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5" fontId="0" fillId="0" borderId="6" xfId="0" applyNumberFormat="1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165" fontId="0" fillId="0" borderId="7" xfId="0" applyNumberFormat="1" applyBorder="1"/>
    <xf numFmtId="3" fontId="0" fillId="0" borderId="0" xfId="0" applyNumberFormat="1"/>
    <xf numFmtId="0" fontId="0" fillId="0" borderId="5" xfId="0" applyBorder="1"/>
    <xf numFmtId="165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9" xfId="0" applyFill="1" applyBorder="1"/>
    <xf numFmtId="0" fontId="0" fillId="3" borderId="9" xfId="0" applyFill="1" applyBorder="1"/>
    <xf numFmtId="0" fontId="0" fillId="0" borderId="9" xfId="0" applyBorder="1" applyAlignment="1">
      <alignment horizontal="left"/>
    </xf>
    <xf numFmtId="0" fontId="0" fillId="3" borderId="10" xfId="0" applyFill="1" applyBorder="1"/>
    <xf numFmtId="0" fontId="0" fillId="0" borderId="11" xfId="0" applyBorder="1"/>
    <xf numFmtId="0" fontId="0" fillId="0" borderId="0" xfId="0" applyBorder="1"/>
    <xf numFmtId="0" fontId="0" fillId="0" borderId="0" xfId="0" applyFill="1" applyBorder="1"/>
    <xf numFmtId="0" fontId="0" fillId="3" borderId="0" xfId="0" applyFill="1" applyBorder="1"/>
    <xf numFmtId="0" fontId="0" fillId="3" borderId="12" xfId="0" applyFill="1" applyBorder="1"/>
    <xf numFmtId="0" fontId="0" fillId="0" borderId="13" xfId="0" applyBorder="1"/>
    <xf numFmtId="0" fontId="0" fillId="3" borderId="5" xfId="0" applyFill="1" applyBorder="1"/>
    <xf numFmtId="0" fontId="0" fillId="3" borderId="14" xfId="0" applyFill="1" applyBorder="1"/>
    <xf numFmtId="0" fontId="0" fillId="0" borderId="10" xfId="0" applyBorder="1"/>
    <xf numFmtId="0" fontId="4" fillId="0" borderId="11" xfId="0" applyFont="1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2" xfId="0" applyFill="1" applyBorder="1"/>
    <xf numFmtId="0" fontId="0" fillId="0" borderId="14" xfId="0" applyBorder="1"/>
    <xf numFmtId="0" fontId="0" fillId="0" borderId="14" xfId="0" applyFill="1" applyBorder="1"/>
    <xf numFmtId="0" fontId="0" fillId="0" borderId="0" xfId="0" applyBorder="1" applyAlignment="1">
      <alignment wrapText="1"/>
    </xf>
    <xf numFmtId="10" fontId="0" fillId="0" borderId="0" xfId="0" applyNumberFormat="1" applyBorder="1"/>
    <xf numFmtId="165" fontId="1" fillId="0" borderId="5" xfId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66"/>
  <sheetViews>
    <sheetView tabSelected="1" zoomScale="75" workbookViewId="0">
      <pane xSplit="1" ySplit="8" topLeftCell="B25" activePane="bottomRight" state="frozen"/>
      <selection pane="topRight" activeCell="B1" sqref="B1"/>
      <selection pane="bottomLeft" activeCell="A8" sqref="A8"/>
      <selection pane="bottomRight" activeCell="A50" sqref="A50"/>
    </sheetView>
  </sheetViews>
  <sheetFormatPr defaultRowHeight="12.75" x14ac:dyDescent="0.2"/>
  <cols>
    <col min="1" max="1" width="32.140625" customWidth="1"/>
    <col min="2" max="2" width="29" customWidth="1"/>
    <col min="3" max="3" width="19.5703125" customWidth="1"/>
    <col min="4" max="4" width="2.7109375" customWidth="1"/>
    <col min="5" max="5" width="22.28515625" customWidth="1"/>
    <col min="6" max="6" width="2.42578125" customWidth="1"/>
    <col min="7" max="7" width="20.7109375" customWidth="1"/>
    <col min="8" max="8" width="3.28515625" style="23" customWidth="1"/>
    <col min="9" max="9" width="28.5703125" customWidth="1"/>
    <col min="10" max="10" width="38.140625" customWidth="1"/>
    <col min="11" max="11" width="2.85546875" style="23" customWidth="1"/>
  </cols>
  <sheetData>
    <row r="1" spans="1:11" ht="15.75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</row>
    <row r="2" spans="1:11" ht="16.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s="2" customFormat="1" ht="13.5" thickBot="1" x14ac:dyDescent="0.25">
      <c r="B3" s="64" t="s">
        <v>1</v>
      </c>
      <c r="C3" s="65"/>
      <c r="E3" s="3" t="s">
        <v>2</v>
      </c>
      <c r="G3" s="3" t="s">
        <v>3</v>
      </c>
      <c r="I3" s="64" t="s">
        <v>4</v>
      </c>
      <c r="J3" s="65"/>
    </row>
    <row r="4" spans="1:11" s="2" customFormat="1" ht="13.5" thickBot="1" x14ac:dyDescent="0.25">
      <c r="B4" s="4"/>
      <c r="I4" s="4"/>
      <c r="J4" s="4"/>
    </row>
    <row r="5" spans="1:11" x14ac:dyDescent="0.2">
      <c r="B5" s="5" t="s">
        <v>5</v>
      </c>
      <c r="C5" s="5" t="s">
        <v>6</v>
      </c>
      <c r="D5" s="6"/>
      <c r="E5" s="5"/>
      <c r="F5" s="6"/>
      <c r="G5" s="5"/>
      <c r="H5" s="7"/>
      <c r="I5" s="5" t="s">
        <v>7</v>
      </c>
      <c r="J5" s="5" t="s">
        <v>8</v>
      </c>
      <c r="K5" s="8"/>
    </row>
    <row r="6" spans="1:11" x14ac:dyDescent="0.2">
      <c r="B6" s="9" t="s">
        <v>9</v>
      </c>
      <c r="C6" s="9" t="s">
        <v>9</v>
      </c>
      <c r="D6" s="6"/>
      <c r="E6" s="9" t="s">
        <v>9</v>
      </c>
      <c r="F6" s="6"/>
      <c r="G6" s="9" t="s">
        <v>9</v>
      </c>
      <c r="H6" s="7"/>
      <c r="I6" s="9" t="s">
        <v>10</v>
      </c>
      <c r="J6" s="9" t="s">
        <v>10</v>
      </c>
      <c r="K6" s="8"/>
    </row>
    <row r="7" spans="1:11" ht="13.5" thickBot="1" x14ac:dyDescent="0.25">
      <c r="B7" s="10" t="s">
        <v>11</v>
      </c>
      <c r="C7" s="10" t="s">
        <v>11</v>
      </c>
      <c r="D7" s="6"/>
      <c r="E7" s="10" t="s">
        <v>11</v>
      </c>
      <c r="F7" s="6"/>
      <c r="G7" s="10" t="s">
        <v>11</v>
      </c>
      <c r="H7" s="7"/>
      <c r="I7" s="10" t="s">
        <v>11</v>
      </c>
      <c r="J7" s="10" t="s">
        <v>11</v>
      </c>
      <c r="K7" s="8"/>
    </row>
    <row r="9" spans="1:11" x14ac:dyDescent="0.2">
      <c r="A9" s="11" t="s">
        <v>12</v>
      </c>
      <c r="B9" s="12">
        <f>+E9+G9</f>
        <v>-687011289.27999997</v>
      </c>
      <c r="C9" s="12">
        <f>+E9</f>
        <v>1142319578.3399999</v>
      </c>
      <c r="D9" s="12"/>
      <c r="E9" s="12">
        <v>1142319578.3399999</v>
      </c>
      <c r="F9" s="12"/>
      <c r="G9" s="12">
        <v>-1829330867.6199999</v>
      </c>
      <c r="H9" s="13"/>
      <c r="I9" s="12">
        <v>1955974812.7</v>
      </c>
      <c r="J9" s="12">
        <v>1246971237.8599999</v>
      </c>
      <c r="K9" s="13"/>
    </row>
    <row r="10" spans="1:11" x14ac:dyDescent="0.2">
      <c r="B10" s="12"/>
      <c r="C10" s="12"/>
      <c r="D10" s="12"/>
      <c r="E10" s="12"/>
      <c r="F10" s="12"/>
      <c r="G10" s="12"/>
      <c r="H10" s="13"/>
      <c r="I10" s="12"/>
      <c r="J10" s="12"/>
      <c r="K10" s="13"/>
    </row>
    <row r="11" spans="1:11" x14ac:dyDescent="0.2">
      <c r="A11" s="14" t="s">
        <v>13</v>
      </c>
      <c r="B11" s="12"/>
      <c r="C11" s="12"/>
      <c r="D11" s="12"/>
      <c r="E11" s="12"/>
      <c r="F11" s="12"/>
      <c r="G11" s="12"/>
      <c r="H11" s="13"/>
      <c r="I11" s="12"/>
      <c r="J11" s="12"/>
      <c r="K11" s="13"/>
    </row>
    <row r="12" spans="1:11" x14ac:dyDescent="0.2">
      <c r="A12" s="15">
        <v>37287</v>
      </c>
      <c r="B12" s="12">
        <f t="shared" ref="B12:B23" si="0">+E12+G12</f>
        <v>-596852642.43999994</v>
      </c>
      <c r="C12" s="12">
        <f t="shared" ref="C12:C23" si="1">+E12</f>
        <v>821113614.32000005</v>
      </c>
      <c r="D12" s="12"/>
      <c r="E12" s="12">
        <v>821113614.32000005</v>
      </c>
      <c r="F12" s="12"/>
      <c r="G12" s="12">
        <v>-1417966256.76</v>
      </c>
      <c r="H12" s="13"/>
      <c r="I12" s="12">
        <v>1812843388.71</v>
      </c>
      <c r="J12" s="12">
        <v>1158231677.54</v>
      </c>
      <c r="K12" s="13"/>
    </row>
    <row r="13" spans="1:11" x14ac:dyDescent="0.2">
      <c r="A13" s="15">
        <v>37315</v>
      </c>
      <c r="B13" s="12">
        <f t="shared" si="0"/>
        <v>-553366818.72000003</v>
      </c>
      <c r="C13" s="12">
        <f t="shared" si="1"/>
        <v>831677436.98000002</v>
      </c>
      <c r="D13" s="12"/>
      <c r="E13" s="12">
        <v>831677436.98000002</v>
      </c>
      <c r="F13" s="12"/>
      <c r="G13" s="12">
        <v>-1385044255.7</v>
      </c>
      <c r="H13" s="13"/>
      <c r="I13" s="12">
        <v>1727917643.8199999</v>
      </c>
      <c r="J13" s="12">
        <v>1103971566.8299999</v>
      </c>
      <c r="K13" s="13"/>
    </row>
    <row r="14" spans="1:11" x14ac:dyDescent="0.2">
      <c r="A14" s="15">
        <v>37346</v>
      </c>
      <c r="B14" s="12">
        <f t="shared" si="0"/>
        <v>-737980794.98000014</v>
      </c>
      <c r="C14" s="12">
        <f t="shared" si="1"/>
        <v>610454925.17999995</v>
      </c>
      <c r="D14" s="12"/>
      <c r="E14" s="12">
        <v>610454925.17999995</v>
      </c>
      <c r="F14" s="12"/>
      <c r="G14" s="12">
        <v>-1348435720.1600001</v>
      </c>
      <c r="H14" s="13"/>
      <c r="I14" s="12">
        <v>1635370581.2</v>
      </c>
      <c r="J14" s="12">
        <v>1044843234.59</v>
      </c>
      <c r="K14" s="13"/>
    </row>
    <row r="15" spans="1:11" x14ac:dyDescent="0.2">
      <c r="A15" s="15">
        <v>37376</v>
      </c>
      <c r="B15" s="12">
        <f t="shared" si="0"/>
        <v>-736576233.06000006</v>
      </c>
      <c r="C15" s="12">
        <f t="shared" si="1"/>
        <v>577428308.38</v>
      </c>
      <c r="D15" s="12"/>
      <c r="E15" s="12">
        <v>577428308.38</v>
      </c>
      <c r="F15" s="12"/>
      <c r="G15" s="12">
        <v>-1314004541.4400001</v>
      </c>
      <c r="H15" s="13"/>
      <c r="I15" s="12">
        <v>1588151229.1199999</v>
      </c>
      <c r="J15" s="12">
        <v>1014674065.98</v>
      </c>
      <c r="K15" s="13"/>
    </row>
    <row r="16" spans="1:11" x14ac:dyDescent="0.2">
      <c r="A16" s="15">
        <v>37407</v>
      </c>
      <c r="B16" s="12">
        <f t="shared" si="0"/>
        <v>-665439082.84000003</v>
      </c>
      <c r="C16" s="12">
        <f t="shared" si="1"/>
        <v>612828253.84000003</v>
      </c>
      <c r="D16" s="12"/>
      <c r="E16" s="12">
        <v>612828253.84000003</v>
      </c>
      <c r="F16" s="12"/>
      <c r="G16" s="12">
        <v>-1278267336.6800001</v>
      </c>
      <c r="H16" s="13"/>
      <c r="I16" s="12">
        <v>1537517769.78</v>
      </c>
      <c r="J16" s="12">
        <v>982323921.29999995</v>
      </c>
      <c r="K16" s="13"/>
    </row>
    <row r="17" spans="1:11" x14ac:dyDescent="0.2">
      <c r="A17" s="15">
        <v>37437</v>
      </c>
      <c r="B17" s="12">
        <f t="shared" si="0"/>
        <v>-673959080.88999987</v>
      </c>
      <c r="C17" s="12">
        <f t="shared" si="1"/>
        <v>569573949.21000004</v>
      </c>
      <c r="D17" s="12"/>
      <c r="E17" s="12">
        <v>569573949.21000004</v>
      </c>
      <c r="F17" s="12"/>
      <c r="G17" s="12">
        <v>-1243533030.0999999</v>
      </c>
      <c r="H17" s="13"/>
      <c r="I17" s="12">
        <v>1488035334.02</v>
      </c>
      <c r="J17" s="12">
        <v>950709512.50999999</v>
      </c>
      <c r="K17" s="13"/>
    </row>
    <row r="18" spans="1:11" x14ac:dyDescent="0.2">
      <c r="A18" s="15">
        <v>37468</v>
      </c>
      <c r="B18" s="12">
        <f t="shared" si="0"/>
        <v>-619290349.14999998</v>
      </c>
      <c r="C18" s="12">
        <f t="shared" si="1"/>
        <v>593835083.64999998</v>
      </c>
      <c r="D18" s="12"/>
      <c r="E18" s="12">
        <v>593835083.64999998</v>
      </c>
      <c r="F18" s="12"/>
      <c r="G18" s="12">
        <v>-1213125432.8</v>
      </c>
      <c r="H18" s="13"/>
      <c r="I18" s="12">
        <v>1437315148.72</v>
      </c>
      <c r="J18" s="12">
        <v>918305604.04999995</v>
      </c>
      <c r="K18" s="13"/>
    </row>
    <row r="19" spans="1:11" x14ac:dyDescent="0.2">
      <c r="A19" s="15">
        <v>37499</v>
      </c>
      <c r="B19" s="12">
        <f t="shared" si="0"/>
        <v>-608076978.73000014</v>
      </c>
      <c r="C19" s="12">
        <f t="shared" si="1"/>
        <v>574499811.92999995</v>
      </c>
      <c r="D19" s="12"/>
      <c r="E19" s="12">
        <v>574499811.92999995</v>
      </c>
      <c r="F19" s="12"/>
      <c r="G19" s="12">
        <v>-1182576790.6600001</v>
      </c>
      <c r="H19" s="13"/>
      <c r="I19" s="12">
        <v>1386400719.8099999</v>
      </c>
      <c r="J19" s="12">
        <v>885778101.44000006</v>
      </c>
      <c r="K19" s="13"/>
    </row>
    <row r="20" spans="1:11" x14ac:dyDescent="0.2">
      <c r="A20" s="15">
        <v>37529</v>
      </c>
      <c r="B20" s="12">
        <f t="shared" si="0"/>
        <v>-592882938.33000004</v>
      </c>
      <c r="C20" s="12">
        <f t="shared" si="1"/>
        <v>559999204.57000005</v>
      </c>
      <c r="D20" s="12"/>
      <c r="E20" s="12">
        <v>559999204.57000005</v>
      </c>
      <c r="F20" s="12"/>
      <c r="G20" s="12">
        <v>-1152882142.9000001</v>
      </c>
      <c r="H20" s="13"/>
      <c r="I20" s="12">
        <v>1335695675.6400001</v>
      </c>
      <c r="J20" s="12">
        <v>853383999.5</v>
      </c>
      <c r="K20" s="13"/>
    </row>
    <row r="21" spans="1:11" x14ac:dyDescent="0.2">
      <c r="A21" s="15">
        <v>37560</v>
      </c>
      <c r="B21" s="12">
        <f t="shared" si="0"/>
        <v>-497488459.13000011</v>
      </c>
      <c r="C21" s="12">
        <f t="shared" si="1"/>
        <v>624571688.54999995</v>
      </c>
      <c r="D21" s="12"/>
      <c r="E21" s="12">
        <v>624571688.54999995</v>
      </c>
      <c r="F21" s="12"/>
      <c r="G21" s="12">
        <v>-1122060147.6800001</v>
      </c>
      <c r="H21" s="13"/>
      <c r="I21" s="12">
        <v>1285211363.25</v>
      </c>
      <c r="J21" s="12">
        <v>821130444.45000005</v>
      </c>
      <c r="K21" s="13"/>
    </row>
    <row r="22" spans="1:11" x14ac:dyDescent="0.2">
      <c r="A22" s="15">
        <v>37590</v>
      </c>
      <c r="B22" s="12">
        <f t="shared" si="0"/>
        <v>-431427218.17999995</v>
      </c>
      <c r="C22" s="12">
        <f t="shared" si="1"/>
        <v>660319306.39999998</v>
      </c>
      <c r="D22" s="12"/>
      <c r="E22" s="16">
        <v>660319306.39999998</v>
      </c>
      <c r="F22" s="12"/>
      <c r="G22" s="12">
        <v>-1091746524.5799999</v>
      </c>
      <c r="H22" s="13"/>
      <c r="I22" s="12">
        <v>1278304425.8199999</v>
      </c>
      <c r="J22" s="12">
        <v>816718313.98000002</v>
      </c>
      <c r="K22" s="13"/>
    </row>
    <row r="23" spans="1:11" x14ac:dyDescent="0.2">
      <c r="A23" s="15">
        <v>37621</v>
      </c>
      <c r="B23" s="12">
        <f t="shared" si="0"/>
        <v>-402048860.52999997</v>
      </c>
      <c r="C23" s="17">
        <f t="shared" si="1"/>
        <v>658236478.33000004</v>
      </c>
      <c r="D23" s="18"/>
      <c r="E23" s="18">
        <v>658236478.33000004</v>
      </c>
      <c r="F23" s="18"/>
      <c r="G23" s="18">
        <v>-1060285338.86</v>
      </c>
      <c r="H23" s="13"/>
      <c r="I23" s="17">
        <v>1271939417.1199999</v>
      </c>
      <c r="J23" s="18">
        <v>812651451.09000003</v>
      </c>
      <c r="K23" s="13"/>
    </row>
    <row r="24" spans="1:11" x14ac:dyDescent="0.2">
      <c r="A24" s="15"/>
      <c r="B24" s="19" t="s">
        <v>14</v>
      </c>
      <c r="C24" s="12">
        <f>SUM(C12:C23)</f>
        <v>7694538061.3400002</v>
      </c>
      <c r="D24" s="12"/>
      <c r="E24" s="12"/>
      <c r="F24" s="12"/>
      <c r="G24" s="12"/>
      <c r="H24" s="13"/>
      <c r="I24" s="12">
        <f>SUM(I12:I23)</f>
        <v>17784702697.009998</v>
      </c>
      <c r="J24" s="20" t="s">
        <v>15</v>
      </c>
      <c r="K24" s="13"/>
    </row>
    <row r="25" spans="1:11" x14ac:dyDescent="0.2">
      <c r="A25" s="15"/>
      <c r="B25" s="19" t="s">
        <v>16</v>
      </c>
      <c r="C25" s="21">
        <f>C24/12</f>
        <v>641211505.11166668</v>
      </c>
      <c r="D25" s="22"/>
      <c r="E25" s="22"/>
      <c r="F25" s="22"/>
      <c r="G25" s="22"/>
      <c r="I25" s="24">
        <f>I24/12</f>
        <v>1482058558.0841665</v>
      </c>
      <c r="J25" s="20" t="s">
        <v>16</v>
      </c>
    </row>
    <row r="26" spans="1:11" x14ac:dyDescent="0.2">
      <c r="A26" s="15"/>
      <c r="B26" s="19" t="s">
        <v>17</v>
      </c>
      <c r="C26" s="24"/>
      <c r="D26" s="24"/>
      <c r="E26" s="24"/>
      <c r="F26" s="24"/>
      <c r="G26" s="24"/>
      <c r="I26" s="24"/>
      <c r="J26" s="20"/>
    </row>
    <row r="27" spans="1:11" x14ac:dyDescent="0.2">
      <c r="A27" s="15"/>
      <c r="B27" s="19" t="s">
        <v>2</v>
      </c>
      <c r="C27" s="25">
        <v>168889000</v>
      </c>
      <c r="D27" s="25"/>
      <c r="E27" s="25"/>
      <c r="F27" s="25"/>
      <c r="G27" s="25"/>
      <c r="I27" s="25">
        <v>48575000</v>
      </c>
      <c r="J27" s="20"/>
    </row>
    <row r="28" spans="1:11" x14ac:dyDescent="0.2">
      <c r="A28" s="15"/>
      <c r="B28" s="19"/>
      <c r="C28" s="26"/>
      <c r="D28" s="27"/>
      <c r="E28" s="27"/>
      <c r="F28" s="27"/>
      <c r="G28" s="27"/>
      <c r="I28" s="21"/>
      <c r="J28" s="20"/>
    </row>
    <row r="29" spans="1:11" x14ac:dyDescent="0.2">
      <c r="A29" s="15"/>
      <c r="B29" s="19" t="s">
        <v>18</v>
      </c>
      <c r="C29" s="22">
        <f>SUM(C25:C28)</f>
        <v>810100505.11166668</v>
      </c>
      <c r="D29" s="22"/>
      <c r="E29" s="22"/>
      <c r="F29" s="22"/>
      <c r="G29" s="22"/>
      <c r="I29" s="24">
        <f>SUM(I25:I27)</f>
        <v>1530633558.0841665</v>
      </c>
      <c r="J29" s="20"/>
    </row>
    <row r="30" spans="1:11" x14ac:dyDescent="0.2">
      <c r="B30" s="19" t="s">
        <v>19</v>
      </c>
      <c r="C30" s="2">
        <v>2.7029000000000001E-2</v>
      </c>
      <c r="D30" s="2"/>
      <c r="E30" s="2"/>
      <c r="F30" s="2"/>
      <c r="G30" s="2"/>
      <c r="I30" s="2">
        <v>3.3000000000000002E-2</v>
      </c>
      <c r="J30" s="20" t="s">
        <v>20</v>
      </c>
    </row>
    <row r="31" spans="1:11" x14ac:dyDescent="0.2">
      <c r="B31" s="19" t="s">
        <v>21</v>
      </c>
      <c r="C31" s="24">
        <f>C29*C30</f>
        <v>21896206.552663241</v>
      </c>
      <c r="D31" s="24"/>
      <c r="E31" s="24"/>
      <c r="F31" s="24"/>
      <c r="G31" s="24"/>
      <c r="I31" s="24">
        <f>I29*I30</f>
        <v>50510907.416777499</v>
      </c>
      <c r="J31" s="20" t="s">
        <v>22</v>
      </c>
    </row>
    <row r="32" spans="1:11" x14ac:dyDescent="0.2">
      <c r="I32" s="28">
        <v>1.573</v>
      </c>
      <c r="J32" t="s">
        <v>23</v>
      </c>
    </row>
    <row r="33" spans="2:10" x14ac:dyDescent="0.2">
      <c r="B33" s="2" t="s">
        <v>24</v>
      </c>
      <c r="C33" s="29">
        <f>I33</f>
        <v>32111193.526241258</v>
      </c>
      <c r="D33" s="22"/>
      <c r="E33" s="22"/>
      <c r="F33" s="22"/>
      <c r="G33" s="22"/>
      <c r="I33" s="30">
        <f>I31/I32</f>
        <v>32111193.526241258</v>
      </c>
      <c r="J33" s="20" t="s">
        <v>25</v>
      </c>
    </row>
    <row r="34" spans="2:10" ht="13.5" thickBot="1" x14ac:dyDescent="0.25">
      <c r="B34" s="31" t="s">
        <v>26</v>
      </c>
      <c r="C34" s="32">
        <f>SUM(C31:C33)</f>
        <v>54007400.078904495</v>
      </c>
      <c r="D34" s="22"/>
      <c r="E34" s="22"/>
      <c r="F34" s="22"/>
      <c r="G34" s="22"/>
      <c r="I34" s="19"/>
    </row>
    <row r="35" spans="2:10" ht="13.5" thickTop="1" x14ac:dyDescent="0.2">
      <c r="C35" s="22"/>
      <c r="D35" s="22"/>
      <c r="E35" s="22"/>
      <c r="F35" s="22"/>
      <c r="G35" s="22"/>
      <c r="I35" s="19"/>
    </row>
    <row r="36" spans="2:10" x14ac:dyDescent="0.2">
      <c r="B36" s="20" t="s">
        <v>27</v>
      </c>
      <c r="C36" s="22"/>
      <c r="D36" s="22"/>
      <c r="E36" s="22"/>
      <c r="F36" s="22"/>
      <c r="G36" s="22"/>
      <c r="I36" s="19"/>
    </row>
    <row r="37" spans="2:10" x14ac:dyDescent="0.2">
      <c r="B37" s="19" t="s">
        <v>28</v>
      </c>
      <c r="D37" s="22"/>
      <c r="E37" s="22"/>
      <c r="F37" s="22"/>
      <c r="G37" s="22"/>
      <c r="I37" s="19"/>
    </row>
    <row r="38" spans="2:10" x14ac:dyDescent="0.2">
      <c r="B38" s="19" t="s">
        <v>29</v>
      </c>
      <c r="D38" s="22"/>
      <c r="E38" s="22"/>
      <c r="F38" s="22"/>
      <c r="G38" s="22"/>
      <c r="I38" s="19"/>
    </row>
    <row r="39" spans="2:10" x14ac:dyDescent="0.2">
      <c r="B39" s="19" t="s">
        <v>30</v>
      </c>
      <c r="C39" s="12">
        <f>-(120000*12*0.418)</f>
        <v>-601920</v>
      </c>
      <c r="D39" s="22"/>
      <c r="E39" s="22"/>
      <c r="F39" s="22"/>
      <c r="G39" s="22"/>
      <c r="I39" s="19"/>
    </row>
    <row r="40" spans="2:10" x14ac:dyDescent="0.2">
      <c r="B40" s="33" t="s">
        <v>31</v>
      </c>
      <c r="C40" s="21">
        <f>-(325000*12*0.868)</f>
        <v>-3385200</v>
      </c>
      <c r="D40" s="22"/>
      <c r="E40" s="22"/>
      <c r="F40" s="22"/>
      <c r="G40" s="22"/>
      <c r="I40" s="19"/>
    </row>
    <row r="41" spans="2:10" x14ac:dyDescent="0.2">
      <c r="B41" s="33"/>
      <c r="C41" s="22">
        <f>SUM(C37:C40)</f>
        <v>-3987120</v>
      </c>
      <c r="D41" s="22"/>
      <c r="E41" s="22"/>
      <c r="F41" s="22"/>
      <c r="G41" s="22"/>
      <c r="I41" s="19"/>
    </row>
    <row r="42" spans="2:10" x14ac:dyDescent="0.2">
      <c r="B42" s="33"/>
      <c r="C42" s="22"/>
      <c r="D42" s="22"/>
      <c r="E42" s="22"/>
      <c r="F42" s="22"/>
      <c r="G42" s="22"/>
      <c r="I42" s="19"/>
    </row>
    <row r="43" spans="2:10" ht="13.5" thickBot="1" x14ac:dyDescent="0.25">
      <c r="B43" s="34" t="s">
        <v>32</v>
      </c>
      <c r="C43" s="35">
        <f>+C41+C34</f>
        <v>50020280.078904495</v>
      </c>
      <c r="D43" s="22"/>
      <c r="E43" s="22"/>
      <c r="F43" s="22"/>
      <c r="G43" s="22"/>
      <c r="I43" s="19"/>
    </row>
    <row r="44" spans="2:10" ht="13.5" thickTop="1" x14ac:dyDescent="0.2">
      <c r="B44" s="34"/>
      <c r="C44" s="22"/>
      <c r="D44" s="22"/>
      <c r="E44" s="22"/>
      <c r="F44" s="22"/>
      <c r="G44" s="22"/>
      <c r="I44" s="19"/>
    </row>
    <row r="45" spans="2:10" x14ac:dyDescent="0.2">
      <c r="B45" t="s">
        <v>33</v>
      </c>
      <c r="C45" s="36">
        <v>50000000</v>
      </c>
      <c r="D45" s="36"/>
      <c r="E45" s="36"/>
      <c r="F45" s="36"/>
      <c r="G45" s="36"/>
      <c r="I45" s="19"/>
    </row>
    <row r="46" spans="2:10" x14ac:dyDescent="0.2">
      <c r="B46" t="s">
        <v>34</v>
      </c>
      <c r="C46" s="12">
        <v>4100000</v>
      </c>
      <c r="D46" s="12"/>
      <c r="E46" s="12"/>
      <c r="F46" s="12"/>
      <c r="G46" s="12"/>
      <c r="I46" s="19"/>
    </row>
    <row r="47" spans="2:10" x14ac:dyDescent="0.2">
      <c r="C47" s="12"/>
      <c r="D47" s="12"/>
      <c r="E47" s="12"/>
      <c r="F47" s="12"/>
      <c r="G47" s="12"/>
      <c r="I47" s="19"/>
    </row>
    <row r="48" spans="2:10" x14ac:dyDescent="0.2">
      <c r="B48" s="37" t="s">
        <v>35</v>
      </c>
      <c r="C48" s="12"/>
      <c r="D48" s="12"/>
      <c r="E48" s="62" t="s">
        <v>52</v>
      </c>
      <c r="F48" s="12"/>
      <c r="G48" s="12"/>
      <c r="I48" s="19"/>
    </row>
    <row r="49" spans="1:11" x14ac:dyDescent="0.2">
      <c r="B49" t="s">
        <v>36</v>
      </c>
      <c r="C49" s="12">
        <v>1923989.6628507809</v>
      </c>
      <c r="D49" s="12"/>
      <c r="E49" s="12">
        <v>1869957</v>
      </c>
      <c r="F49" s="12"/>
      <c r="G49" s="12"/>
      <c r="I49" s="19"/>
    </row>
    <row r="50" spans="1:11" x14ac:dyDescent="0.2">
      <c r="B50" t="s">
        <v>37</v>
      </c>
      <c r="C50" s="12">
        <v>1497242.4329373001</v>
      </c>
      <c r="E50" s="12">
        <v>2681250</v>
      </c>
    </row>
    <row r="51" spans="1:11" ht="13.5" thickBot="1" x14ac:dyDescent="0.25">
      <c r="B51" s="19" t="s">
        <v>38</v>
      </c>
      <c r="C51" s="38">
        <f>SUM(C49:C50)</f>
        <v>3421232.0957880812</v>
      </c>
      <c r="E51" s="38">
        <f>SUM(E49:E50)</f>
        <v>4551207</v>
      </c>
    </row>
    <row r="52" spans="1:11" ht="13.5" thickTop="1" x14ac:dyDescent="0.2"/>
    <row r="54" spans="1:11" x14ac:dyDescent="0.2">
      <c r="A54" s="39" t="s">
        <v>39</v>
      </c>
      <c r="B54" s="40"/>
      <c r="C54" s="41">
        <v>122.63800000000001</v>
      </c>
      <c r="D54" s="41" t="s">
        <v>40</v>
      </c>
      <c r="E54" s="41"/>
      <c r="F54" s="41"/>
      <c r="G54" s="41"/>
      <c r="H54" s="42"/>
      <c r="I54" s="43"/>
      <c r="J54" s="40"/>
      <c r="K54" s="44"/>
    </row>
    <row r="55" spans="1:11" x14ac:dyDescent="0.2">
      <c r="A55" s="45" t="s">
        <v>41</v>
      </c>
      <c r="B55" s="46"/>
      <c r="C55" s="47">
        <f>(122.638)+(9.469*4)</f>
        <v>160.51400000000001</v>
      </c>
      <c r="D55" s="47" t="s">
        <v>42</v>
      </c>
      <c r="E55" s="47"/>
      <c r="F55" s="47"/>
      <c r="G55" s="47"/>
      <c r="H55" s="48"/>
      <c r="I55" s="46"/>
      <c r="J55" s="46"/>
      <c r="K55" s="49"/>
    </row>
    <row r="56" spans="1:11" x14ac:dyDescent="0.2">
      <c r="A56" s="50"/>
      <c r="B56" s="37"/>
      <c r="C56" s="37"/>
      <c r="D56" s="37"/>
      <c r="E56" s="37"/>
      <c r="F56" s="37"/>
      <c r="G56" s="37"/>
      <c r="H56" s="51"/>
      <c r="I56" s="37"/>
      <c r="J56" s="37"/>
      <c r="K56" s="52"/>
    </row>
    <row r="58" spans="1:11" x14ac:dyDescent="0.2">
      <c r="A58" s="39" t="s">
        <v>43</v>
      </c>
      <c r="B58" s="40"/>
      <c r="C58" s="53"/>
      <c r="D58" s="46"/>
      <c r="E58" s="46"/>
      <c r="F58" s="46"/>
      <c r="G58" s="46"/>
      <c r="I58" s="39" t="s">
        <v>44</v>
      </c>
      <c r="J58" s="53"/>
    </row>
    <row r="59" spans="1:11" x14ac:dyDescent="0.2">
      <c r="A59" s="54" t="s">
        <v>45</v>
      </c>
      <c r="B59" s="46"/>
      <c r="C59" s="55"/>
      <c r="D59" s="46"/>
      <c r="E59" s="46"/>
      <c r="F59" s="46"/>
      <c r="G59" s="46"/>
      <c r="I59" s="54" t="s">
        <v>45</v>
      </c>
      <c r="J59" s="55"/>
    </row>
    <row r="60" spans="1:11" x14ac:dyDescent="0.2">
      <c r="A60" s="56" t="s">
        <v>46</v>
      </c>
      <c r="B60" s="46"/>
      <c r="C60" s="57">
        <v>2.9228999999999998</v>
      </c>
      <c r="D60" s="47"/>
      <c r="E60" s="47"/>
      <c r="F60" s="47"/>
      <c r="G60" s="47"/>
      <c r="I60" s="45" t="s">
        <v>47</v>
      </c>
      <c r="J60" s="55">
        <v>3.42</v>
      </c>
    </row>
    <row r="61" spans="1:11" x14ac:dyDescent="0.2">
      <c r="A61" s="45" t="s">
        <v>48</v>
      </c>
      <c r="B61" s="46"/>
      <c r="C61" s="57">
        <v>2.9028999999999998</v>
      </c>
      <c r="D61" s="47"/>
      <c r="E61" s="47"/>
      <c r="F61" s="47"/>
      <c r="G61" s="47"/>
      <c r="I61" s="45" t="s">
        <v>49</v>
      </c>
      <c r="J61" s="58">
        <v>0.12</v>
      </c>
    </row>
    <row r="62" spans="1:11" x14ac:dyDescent="0.2">
      <c r="A62" s="45" t="s">
        <v>50</v>
      </c>
      <c r="B62" s="46"/>
      <c r="C62" s="59">
        <v>0.2</v>
      </c>
      <c r="D62" s="47"/>
      <c r="E62" s="47"/>
      <c r="F62" s="47"/>
      <c r="G62" s="47"/>
      <c r="I62" s="45"/>
      <c r="J62" s="55">
        <f>J60-J61</f>
        <v>3.3</v>
      </c>
    </row>
    <row r="63" spans="1:11" x14ac:dyDescent="0.2">
      <c r="A63" s="50"/>
      <c r="B63" s="37" t="s">
        <v>51</v>
      </c>
      <c r="C63" s="59">
        <f>C61-C62</f>
        <v>2.7028999999999996</v>
      </c>
      <c r="D63" s="47"/>
      <c r="E63" s="47"/>
      <c r="F63" s="47"/>
      <c r="G63" s="47"/>
      <c r="I63" s="50"/>
      <c r="J63" s="58"/>
    </row>
    <row r="64" spans="1:11" x14ac:dyDescent="0.2">
      <c r="C64" s="2"/>
      <c r="D64" s="2"/>
      <c r="E64" s="2"/>
      <c r="F64" s="2"/>
      <c r="G64" s="2"/>
      <c r="I64" s="46"/>
      <c r="J64" s="33"/>
    </row>
    <row r="65" spans="9:10" x14ac:dyDescent="0.2">
      <c r="I65" s="60"/>
      <c r="J65" s="61"/>
    </row>
    <row r="66" spans="9:10" x14ac:dyDescent="0.2">
      <c r="I66" s="46"/>
      <c r="J66" s="46"/>
    </row>
  </sheetData>
  <mergeCells count="3">
    <mergeCell ref="A1:K1"/>
    <mergeCell ref="I3:J3"/>
    <mergeCell ref="B3:C3"/>
  </mergeCells>
  <phoneticPr fontId="0" type="noConversion"/>
  <pageMargins left="0.23" right="0.23" top="1.1200000000000001" bottom="1" header="0.66" footer="0.5"/>
  <pageSetup scale="5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ENA TOTAL</vt:lpstr>
      <vt:lpstr>'ENA TOTAL'!Print_Area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Glover</dc:creator>
  <cp:lastModifiedBy>Jan Havlíček</cp:lastModifiedBy>
  <dcterms:created xsi:type="dcterms:W3CDTF">2001-09-28T20:49:31Z</dcterms:created>
  <dcterms:modified xsi:type="dcterms:W3CDTF">2023-09-16T22:01:47Z</dcterms:modified>
</cp:coreProperties>
</file>