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61333-9827-4102-B20C-BAC55D24E946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AA26" i="3"/>
  <c r="AB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T18" i="1"/>
  <c r="U18" i="1"/>
  <c r="X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T27" i="1"/>
  <c r="U27" i="1"/>
  <c r="W27" i="1"/>
  <c r="X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<sst xmlns="http://schemas.openxmlformats.org/spreadsheetml/2006/main" count="133" uniqueCount="75">
  <si>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</si>
  <si>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</si>
  <si>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</si>
  <si>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</si>
  <si>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</si>
  <si>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</si>
  <si>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</si>
  <si>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</si>
  <si>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</si>
  <si>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</si>
  <si>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</si>
  <si>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</si>
  <si>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</si>
  <si>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</si>
  <si>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</si>
  <si>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</si>
  <si>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</si>
  <si>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</si>
  <si>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</si>
  <si>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</si>
  <si>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</si>
  <si>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</si>
  <si>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</si>
  <si>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</si>
  <si>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</si>
  <si>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</si>
  <si>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</si>
  <si>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</si>
  <si>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</si>
  <si>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</si>
  <si>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</si>
  <si>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</si>
  <si>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</si>
  <si>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</si>
  <si>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</si>
  <si>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</si>
  <si>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</si>
  <si>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</si>
  <si>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</si>
  <si>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</si>
  <si>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</si>
  <si>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</si>
  <si>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</si>
  <si>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</si>
  <si>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</si>
  <si>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</si>
  <si>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</si>
  <si>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</si>
  <si>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</si>
  <si>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</si>
  <si>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</si>
  <si>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</si>
  <si>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</si>
  <si>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</si>
  <si>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</si>
  <si>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</si>
  <si>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</si>
  <si>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</si>
  <si>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</si>
  <si>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</si>
  <si>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</si>
  <si>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</si>
  <si>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</si>
  <si>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</si>
  <si>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</si>
  <si>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</si>
  <si>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</si>
  <si>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</si>
  <si>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</si>
  <si>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2Q01*</t>
  </si>
  <si>
    <t>*Entire Q2 Target</t>
  </si>
  <si>
    <t>2Q00**</t>
  </si>
  <si>
    <t>**Transactions per day through May 31,2001</t>
  </si>
  <si>
    <t>2Q Actuals**</t>
  </si>
  <si>
    <t>2Q Target*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</si>
</sst>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828369524688645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0155765224757925"/>
          <c:w val="0.94351346169504491"/>
          <c:h val="0.8290420591639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108</c:v>
                </c:pt>
                <c:pt idx="2">
                  <c:v>167</c:v>
                </c:pt>
                <c:pt idx="3">
                  <c:v>152</c:v>
                </c:pt>
                <c:pt idx="4">
                  <c:v>140</c:v>
                </c:pt>
                <c:pt idx="5">
                  <c:v>32</c:v>
                </c:pt>
                <c:pt idx="6">
                  <c:v>141</c:v>
                </c:pt>
                <c:pt idx="7">
                  <c:v>0</c:v>
                </c:pt>
                <c:pt idx="8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9-4233-B8FC-93EBFCEA342C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203</c:v>
                </c:pt>
                <c:pt idx="2">
                  <c:v>825</c:v>
                </c:pt>
                <c:pt idx="3">
                  <c:v>787</c:v>
                </c:pt>
                <c:pt idx="4">
                  <c:v>447</c:v>
                </c:pt>
                <c:pt idx="5">
                  <c:v>73</c:v>
                </c:pt>
                <c:pt idx="6">
                  <c:v>599</c:v>
                </c:pt>
                <c:pt idx="7">
                  <c:v>0</c:v>
                </c:pt>
                <c:pt idx="8">
                  <c:v>58</c:v>
                </c:pt>
                <c:pt idx="9">
                  <c:v>102</c:v>
                </c:pt>
                <c:pt idx="10">
                  <c:v>165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9-4233-B8FC-93EBFCEA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898511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766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9-4233-B8FC-93EBFCEA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898511"/>
        <c:axId val="1"/>
      </c:lineChart>
      <c:catAx>
        <c:axId val="202689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8985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77123250610847"/>
          <c:y val="6.8395969881022756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9331320-2D2D-9E3B-F61F-1AAF9BAD2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2"/>
  <sheetViews>
    <sheetView topLeftCell="A6" workbookViewId="0">
      <pane xSplit="1" topLeftCell="B1" activePane="topRight" state="frozen"/>
      <selection activeCell="BO9" sqref="BO9"/>
      <selection pane="topRight" activeCell="A6" sqref="A6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customWidth="1"/>
    <col min="19" max="21" width="10.7109375" customWidth="1"/>
    <col min="22" max="22" width="2.28515625" customWidth="1"/>
    <col min="23" max="25" width="10.7109375" customWidth="1"/>
    <col min="26" max="26" width="2.28515625" hidden="1" customWidth="1"/>
    <col min="27" max="29" width="10.7109375" hidden="1" customWidth="1"/>
    <col min="30" max="30" width="2.28515625" customWidth="1"/>
    <col min="31" max="33" width="10.7109375" customWidth="1"/>
    <col min="34" max="34" width="2.28515625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hidden="1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69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((T9*30)+(X9*30)+(AB9*30))/60+0.5</f>
        <v>10</v>
      </c>
      <c r="AG9" s="3">
        <f>AF9-AE9</f>
        <v>10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ROUND((((C9*30)+(G9*30)+(K9*30)+(S9*30)+(W9*30))/150),0)</f>
        <v>0</v>
      </c>
      <c r="BP9" s="3">
        <f>ROUND((((D9*30)+(H9*30)+(L9*30)+(T9*30)+(X9*30))/150),0)</f>
        <v>7</v>
      </c>
      <c r="BQ9" s="3">
        <f t="shared" ref="BQ9:BQ18" si="0">BP9-BO9</f>
        <v>7</v>
      </c>
      <c r="BR9" s="5">
        <f>BQ9/BP9</f>
        <v>1</v>
      </c>
    </row>
    <row r="10" spans="1:70" ht="12.75" hidden="1" customHeight="1" x14ac:dyDescent="0.2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5">((AI10*30)+(AM10*30)+(AQ10*30))/90</f>
        <v>0</v>
      </c>
      <c r="AV10" s="3">
        <f t="shared" ref="AV10:AV18" si="6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7">((AY10*30)+(BC10*30)+(BG10*30))/90</f>
        <v>0</v>
      </c>
      <c r="BL10" s="3">
        <f t="shared" ref="BL10:BL18" si="8">((AZ10*30)+(BD10*30)+(BH10*30))/90</f>
        <v>0</v>
      </c>
      <c r="BM10" s="3">
        <f>BL10-BK10</f>
        <v>0</v>
      </c>
      <c r="BO10" s="3">
        <f>ROUND((((C10*30)+(G10*30)+(K10*30))/90),0)</f>
        <v>0</v>
      </c>
      <c r="BP10" s="3">
        <f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59</v>
      </c>
      <c r="C11" s="3">
        <v>0</v>
      </c>
      <c r="D11" s="3">
        <v>196</v>
      </c>
      <c r="E11" s="3">
        <f t="shared" ref="E11:E18" si="9">D11-C11</f>
        <v>196</v>
      </c>
      <c r="F11" s="5"/>
      <c r="G11" s="3">
        <v>0</v>
      </c>
      <c r="H11" s="3">
        <v>186</v>
      </c>
      <c r="I11" s="3">
        <f t="shared" ref="I11:I18" si="10">H11-G11</f>
        <v>186</v>
      </c>
      <c r="K11" s="3">
        <v>152</v>
      </c>
      <c r="L11" s="3">
        <v>227</v>
      </c>
      <c r="M11" s="3">
        <f t="shared" ref="M11:M18" si="11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196</v>
      </c>
      <c r="U11" s="3">
        <f t="shared" ref="U11:U18" si="12">T11-S11</f>
        <v>42</v>
      </c>
      <c r="W11" s="3">
        <v>233</v>
      </c>
      <c r="X11" s="3">
        <v>208</v>
      </c>
      <c r="Y11" s="3">
        <f t="shared" ref="Y11:Y18" si="13">X11-W11</f>
        <v>-25</v>
      </c>
      <c r="AA11" s="3">
        <v>265</v>
      </c>
      <c r="AB11" s="3">
        <v>0</v>
      </c>
      <c r="AC11" s="3">
        <f t="shared" ref="AC11:AC18" si="14">AB11-AA11</f>
        <v>-265</v>
      </c>
      <c r="AE11" s="3">
        <f t="shared" si="4"/>
        <v>217.33333333333334</v>
      </c>
      <c r="AF11" s="3">
        <f>((T11*30)+(X11*30)+(AB11*30))/60+0.25</f>
        <v>202.25</v>
      </c>
      <c r="AG11" s="3">
        <f t="shared" ref="AG11:AG18" si="15">AF11-AE11</f>
        <v>-15.083333333333343</v>
      </c>
      <c r="AI11" s="3">
        <v>250</v>
      </c>
      <c r="AJ11" s="3">
        <v>0</v>
      </c>
      <c r="AK11" s="3">
        <f t="shared" ref="AK11:AK18" si="16">AJ11-AI11</f>
        <v>-250</v>
      </c>
      <c r="AM11" s="3">
        <v>209</v>
      </c>
      <c r="AN11" s="3">
        <v>0</v>
      </c>
      <c r="AO11" s="3">
        <f t="shared" ref="AO11:AO18" si="17">AN11-AM11</f>
        <v>-209</v>
      </c>
      <c r="AQ11" s="3">
        <v>271</v>
      </c>
      <c r="AR11" s="3">
        <v>0</v>
      </c>
      <c r="AS11" s="3">
        <f t="shared" ref="AS11:AS18" si="18">AR11-AQ11</f>
        <v>-271</v>
      </c>
      <c r="AU11" s="3">
        <f t="shared" si="5"/>
        <v>243.33333333333334</v>
      </c>
      <c r="AV11" s="3">
        <f t="shared" si="6"/>
        <v>0</v>
      </c>
      <c r="AW11" s="3">
        <f t="shared" ref="AW11:AW18" si="19">AV11-AU11</f>
        <v>-243.33333333333334</v>
      </c>
      <c r="AY11" s="3">
        <v>193</v>
      </c>
      <c r="AZ11" s="3">
        <v>0</v>
      </c>
      <c r="BA11" s="3">
        <f t="shared" ref="BA11:BA18" si="20">AZ11-AY11</f>
        <v>-193</v>
      </c>
      <c r="BC11" s="3">
        <v>213</v>
      </c>
      <c r="BD11" s="3">
        <v>0</v>
      </c>
      <c r="BE11" s="3">
        <f t="shared" ref="BE11:BE18" si="21">BD11-BC11</f>
        <v>-213</v>
      </c>
      <c r="BG11" s="3">
        <v>113</v>
      </c>
      <c r="BH11" s="3">
        <v>0</v>
      </c>
      <c r="BI11" s="3">
        <f t="shared" ref="BI11:BI18" si="22">BH11-BG11</f>
        <v>-113</v>
      </c>
      <c r="BK11" s="3">
        <f t="shared" si="7"/>
        <v>173</v>
      </c>
      <c r="BL11" s="3">
        <f t="shared" si="8"/>
        <v>0</v>
      </c>
      <c r="BM11" s="3">
        <f t="shared" ref="BM11:BM18" si="23">BL11-BK11</f>
        <v>-173</v>
      </c>
      <c r="BO11" s="3">
        <f>ROUND((((C11*30)+(G11*30)+(K11*30)+(S11*30)+(W11*30))/150),0)</f>
        <v>108</v>
      </c>
      <c r="BP11" s="3">
        <f>ROUND((((D11*30)+(H11*30)+(L11*30)+(T11*30)+(X11*30))/150),0)</f>
        <v>203</v>
      </c>
      <c r="BQ11" s="3">
        <f t="shared" si="0"/>
        <v>95</v>
      </c>
      <c r="BR11" s="5">
        <f>BQ11/BP11</f>
        <v>0.46798029556650245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61</v>
      </c>
      <c r="C14" s="3">
        <v>0</v>
      </c>
      <c r="D14" s="3">
        <v>675</v>
      </c>
      <c r="E14" s="3">
        <f t="shared" si="9"/>
        <v>675</v>
      </c>
      <c r="F14" s="5"/>
      <c r="G14" s="3">
        <v>0</v>
      </c>
      <c r="H14" s="3">
        <v>910</v>
      </c>
      <c r="I14" s="3">
        <f t="shared" si="10"/>
        <v>910</v>
      </c>
      <c r="K14" s="3">
        <v>269</v>
      </c>
      <c r="L14" s="3">
        <v>924</v>
      </c>
      <c r="M14" s="3">
        <f t="shared" si="11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771</v>
      </c>
      <c r="U14" s="3">
        <f t="shared" si="12"/>
        <v>524</v>
      </c>
      <c r="W14" s="3">
        <v>318</v>
      </c>
      <c r="X14" s="3">
        <v>845</v>
      </c>
      <c r="Y14" s="3">
        <f t="shared" si="13"/>
        <v>527</v>
      </c>
      <c r="AA14" s="3">
        <v>437</v>
      </c>
      <c r="AB14" s="3">
        <v>0</v>
      </c>
      <c r="AC14" s="3">
        <f t="shared" si="14"/>
        <v>-437</v>
      </c>
      <c r="AE14" s="3">
        <f t="shared" si="4"/>
        <v>334</v>
      </c>
      <c r="AF14" s="3">
        <f>((T14*30)+(X14*30)+(AB14*30))/60+0.25</f>
        <v>808.25</v>
      </c>
      <c r="AG14" s="3">
        <f t="shared" si="15"/>
        <v>474.25</v>
      </c>
      <c r="AI14" s="3">
        <v>440</v>
      </c>
      <c r="AJ14" s="3">
        <v>0</v>
      </c>
      <c r="AK14" s="3">
        <f t="shared" si="16"/>
        <v>-440</v>
      </c>
      <c r="AM14" s="3">
        <v>492</v>
      </c>
      <c r="AN14" s="3">
        <v>0</v>
      </c>
      <c r="AO14" s="3">
        <f t="shared" si="17"/>
        <v>-492</v>
      </c>
      <c r="AQ14" s="3">
        <v>567</v>
      </c>
      <c r="AR14" s="3">
        <v>0</v>
      </c>
      <c r="AS14" s="3">
        <f t="shared" si="18"/>
        <v>-567</v>
      </c>
      <c r="AU14" s="3">
        <f t="shared" si="5"/>
        <v>499.66666666666669</v>
      </c>
      <c r="AV14" s="3">
        <f t="shared" si="6"/>
        <v>0</v>
      </c>
      <c r="AW14" s="3">
        <f t="shared" si="19"/>
        <v>-499.66666666666669</v>
      </c>
      <c r="AY14" s="3">
        <v>498</v>
      </c>
      <c r="AZ14" s="3">
        <v>0</v>
      </c>
      <c r="BA14" s="3">
        <f t="shared" si="20"/>
        <v>-498</v>
      </c>
      <c r="BC14" s="3">
        <v>684</v>
      </c>
      <c r="BD14" s="3">
        <v>0</v>
      </c>
      <c r="BE14" s="3">
        <f t="shared" si="21"/>
        <v>-684</v>
      </c>
      <c r="BG14" s="3">
        <v>533</v>
      </c>
      <c r="BH14" s="3">
        <v>0</v>
      </c>
      <c r="BI14" s="3">
        <f t="shared" si="22"/>
        <v>-533</v>
      </c>
      <c r="BK14" s="3">
        <f t="shared" si="7"/>
        <v>571.66666666666663</v>
      </c>
      <c r="BL14" s="3">
        <f t="shared" si="8"/>
        <v>0</v>
      </c>
      <c r="BM14" s="3">
        <f t="shared" si="23"/>
        <v>-571.66666666666663</v>
      </c>
      <c r="BO14" s="3">
        <f t="shared" ref="BO14:BP18" si="24">ROUND((((C14*30)+(G14*30)+(K14*30)+(S14*30)+(W14*30))/150),0)</f>
        <v>167</v>
      </c>
      <c r="BP14" s="3">
        <f t="shared" si="24"/>
        <v>825</v>
      </c>
      <c r="BQ14" s="3">
        <f t="shared" si="0"/>
        <v>658</v>
      </c>
      <c r="BR14" s="5">
        <f>BQ14/BP14</f>
        <v>0.7975757575757576</v>
      </c>
    </row>
    <row r="15" spans="1:70" x14ac:dyDescent="0.2">
      <c r="A15" t="s">
        <v>62</v>
      </c>
      <c r="C15" s="3">
        <v>0</v>
      </c>
      <c r="D15" s="3">
        <v>632</v>
      </c>
      <c r="E15" s="3">
        <f t="shared" si="9"/>
        <v>632</v>
      </c>
      <c r="F15" s="5"/>
      <c r="G15" s="3">
        <v>0</v>
      </c>
      <c r="H15" s="3">
        <v>773</v>
      </c>
      <c r="I15" s="3">
        <f t="shared" si="10"/>
        <v>773</v>
      </c>
      <c r="K15" s="3">
        <v>223</v>
      </c>
      <c r="L15" s="3">
        <v>850</v>
      </c>
      <c r="M15" s="3">
        <f t="shared" si="11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873</v>
      </c>
      <c r="U15" s="3">
        <f t="shared" si="12"/>
        <v>618</v>
      </c>
      <c r="W15" s="3">
        <v>282</v>
      </c>
      <c r="X15" s="3">
        <v>807</v>
      </c>
      <c r="Y15" s="3">
        <f t="shared" si="13"/>
        <v>525</v>
      </c>
      <c r="AA15" s="3">
        <v>374</v>
      </c>
      <c r="AB15" s="3">
        <v>0</v>
      </c>
      <c r="AC15" s="3">
        <f t="shared" si="14"/>
        <v>-374</v>
      </c>
      <c r="AE15" s="3">
        <f t="shared" si="4"/>
        <v>303.66666666666669</v>
      </c>
      <c r="AF15" s="3">
        <f>((T15*30)+(X15*30)+(AB15*30))/60+0.25</f>
        <v>840.25</v>
      </c>
      <c r="AG15" s="3">
        <f t="shared" si="15"/>
        <v>536.58333333333326</v>
      </c>
      <c r="AI15" s="3">
        <v>359</v>
      </c>
      <c r="AJ15" s="3">
        <v>0</v>
      </c>
      <c r="AK15" s="3">
        <f t="shared" si="16"/>
        <v>-359</v>
      </c>
      <c r="AM15" s="3">
        <v>402</v>
      </c>
      <c r="AN15" s="3">
        <v>0</v>
      </c>
      <c r="AO15" s="3">
        <f t="shared" si="17"/>
        <v>-402</v>
      </c>
      <c r="AQ15" s="3">
        <v>528</v>
      </c>
      <c r="AR15" s="3">
        <v>0</v>
      </c>
      <c r="AS15" s="3">
        <f t="shared" si="18"/>
        <v>-528</v>
      </c>
      <c r="AU15" s="3">
        <f t="shared" si="5"/>
        <v>429.66666666666669</v>
      </c>
      <c r="AV15" s="3">
        <f t="shared" si="6"/>
        <v>0</v>
      </c>
      <c r="AW15" s="3">
        <f t="shared" si="19"/>
        <v>-429.66666666666669</v>
      </c>
      <c r="AY15" s="3">
        <v>591</v>
      </c>
      <c r="AZ15" s="3">
        <v>0</v>
      </c>
      <c r="BA15" s="3">
        <f t="shared" si="20"/>
        <v>-591</v>
      </c>
      <c r="BC15" s="3">
        <v>937</v>
      </c>
      <c r="BD15" s="3">
        <v>0</v>
      </c>
      <c r="BE15" s="3">
        <f t="shared" si="21"/>
        <v>-937</v>
      </c>
      <c r="BG15" s="3">
        <v>777</v>
      </c>
      <c r="BH15" s="3">
        <v>0</v>
      </c>
      <c r="BI15" s="3">
        <f t="shared" si="22"/>
        <v>-777</v>
      </c>
      <c r="BK15" s="3">
        <f t="shared" si="7"/>
        <v>768.33333333333337</v>
      </c>
      <c r="BL15" s="3">
        <f t="shared" si="8"/>
        <v>0</v>
      </c>
      <c r="BM15" s="3">
        <f t="shared" si="23"/>
        <v>-768.33333333333337</v>
      </c>
      <c r="BO15" s="3">
        <f t="shared" si="24"/>
        <v>152</v>
      </c>
      <c r="BP15" s="3">
        <f t="shared" si="24"/>
        <v>787</v>
      </c>
      <c r="BQ15" s="3">
        <f t="shared" si="0"/>
        <v>635</v>
      </c>
      <c r="BR15" s="5">
        <f>BQ15/BP15</f>
        <v>0.80686149936467599</v>
      </c>
    </row>
    <row r="16" spans="1:70" x14ac:dyDescent="0.2">
      <c r="A16" t="s">
        <v>63</v>
      </c>
      <c r="C16" s="3">
        <v>0</v>
      </c>
      <c r="D16" s="3">
        <v>453</v>
      </c>
      <c r="E16" s="3">
        <f t="shared" si="9"/>
        <v>453</v>
      </c>
      <c r="F16" s="5"/>
      <c r="G16" s="3">
        <v>0</v>
      </c>
      <c r="H16" s="3">
        <v>421</v>
      </c>
      <c r="I16" s="3">
        <f t="shared" si="10"/>
        <v>421</v>
      </c>
      <c r="K16" s="3">
        <v>192</v>
      </c>
      <c r="L16" s="3">
        <v>413</v>
      </c>
      <c r="M16" s="3">
        <f t="shared" si="11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461</v>
      </c>
      <c r="U16" s="3">
        <f t="shared" si="12"/>
        <v>272</v>
      </c>
      <c r="W16" s="3">
        <v>321</v>
      </c>
      <c r="X16" s="3">
        <v>487</v>
      </c>
      <c r="Y16" s="3">
        <f t="shared" si="13"/>
        <v>166</v>
      </c>
      <c r="AA16" s="3">
        <v>310</v>
      </c>
      <c r="AB16" s="3">
        <v>0</v>
      </c>
      <c r="AC16" s="3">
        <f t="shared" si="14"/>
        <v>-310</v>
      </c>
      <c r="AE16" s="3">
        <f t="shared" si="4"/>
        <v>273.33333333333331</v>
      </c>
      <c r="AF16" s="3">
        <f>((T16*30)+(X16*30)+(AB16*30))/60+0.25</f>
        <v>474.25</v>
      </c>
      <c r="AG16" s="3">
        <f t="shared" si="15"/>
        <v>200.91666666666669</v>
      </c>
      <c r="AI16" s="3">
        <v>327</v>
      </c>
      <c r="AJ16" s="3">
        <v>0</v>
      </c>
      <c r="AK16" s="3">
        <f t="shared" si="16"/>
        <v>-327</v>
      </c>
      <c r="AM16" s="3">
        <v>355</v>
      </c>
      <c r="AN16" s="3">
        <v>0</v>
      </c>
      <c r="AO16" s="3">
        <f t="shared" si="17"/>
        <v>-355</v>
      </c>
      <c r="AQ16" s="3">
        <v>388</v>
      </c>
      <c r="AR16" s="3">
        <v>0</v>
      </c>
      <c r="AS16" s="3">
        <f t="shared" si="18"/>
        <v>-388</v>
      </c>
      <c r="AU16" s="3">
        <f t="shared" si="5"/>
        <v>356.66666666666669</v>
      </c>
      <c r="AV16" s="3">
        <f t="shared" si="6"/>
        <v>0</v>
      </c>
      <c r="AW16" s="3">
        <f t="shared" si="19"/>
        <v>-356.66666666666669</v>
      </c>
      <c r="AY16" s="3">
        <v>328</v>
      </c>
      <c r="AZ16" s="3">
        <v>0</v>
      </c>
      <c r="BA16" s="3">
        <f t="shared" si="20"/>
        <v>-328</v>
      </c>
      <c r="BC16" s="3">
        <v>510</v>
      </c>
      <c r="BD16" s="3">
        <v>0</v>
      </c>
      <c r="BE16" s="3">
        <f t="shared" si="21"/>
        <v>-510</v>
      </c>
      <c r="BG16" s="3">
        <v>477</v>
      </c>
      <c r="BH16" s="3">
        <v>0</v>
      </c>
      <c r="BI16" s="3">
        <f t="shared" si="22"/>
        <v>-477</v>
      </c>
      <c r="BK16" s="3">
        <f t="shared" si="7"/>
        <v>438.33333333333331</v>
      </c>
      <c r="BL16" s="3">
        <f t="shared" si="8"/>
        <v>0</v>
      </c>
      <c r="BM16" s="3">
        <f t="shared" si="23"/>
        <v>-438.33333333333331</v>
      </c>
      <c r="BO16" s="3">
        <f t="shared" si="24"/>
        <v>140</v>
      </c>
      <c r="BP16" s="3">
        <f t="shared" si="24"/>
        <v>447</v>
      </c>
      <c r="BQ16" s="3">
        <f t="shared" si="0"/>
        <v>307</v>
      </c>
      <c r="BR16" s="5">
        <f>BQ16/BP16</f>
        <v>0.68680089485458617</v>
      </c>
    </row>
    <row r="17" spans="1:70" x14ac:dyDescent="0.2">
      <c r="A17" t="s">
        <v>64</v>
      </c>
      <c r="C17" s="3">
        <v>0</v>
      </c>
      <c r="D17" s="3">
        <v>90</v>
      </c>
      <c r="E17" s="3">
        <f t="shared" si="9"/>
        <v>90</v>
      </c>
      <c r="F17" s="5"/>
      <c r="G17" s="3">
        <v>0</v>
      </c>
      <c r="H17" s="3">
        <v>80</v>
      </c>
      <c r="I17" s="3">
        <f t="shared" si="10"/>
        <v>80</v>
      </c>
      <c r="K17" s="3">
        <v>39</v>
      </c>
      <c r="L17" s="3">
        <v>67</v>
      </c>
      <c r="M17" s="3">
        <f t="shared" si="11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61</v>
      </c>
      <c r="U17" s="3">
        <f t="shared" si="12"/>
        <v>9</v>
      </c>
      <c r="W17" s="3">
        <v>70</v>
      </c>
      <c r="X17" s="3">
        <v>66</v>
      </c>
      <c r="Y17" s="3">
        <f t="shared" si="13"/>
        <v>-4</v>
      </c>
      <c r="AA17" s="3">
        <v>80</v>
      </c>
      <c r="AB17" s="3">
        <v>0</v>
      </c>
      <c r="AC17" s="3">
        <f t="shared" si="14"/>
        <v>-80</v>
      </c>
      <c r="AE17" s="3">
        <f t="shared" si="4"/>
        <v>67.333333333333329</v>
      </c>
      <c r="AF17" s="3">
        <f>((T17*30)+(X17*30)+(AB17*30))/60+0.25</f>
        <v>63.75</v>
      </c>
      <c r="AG17" s="3">
        <f t="shared" si="15"/>
        <v>-3.5833333333333286</v>
      </c>
      <c r="AI17" s="3">
        <v>70</v>
      </c>
      <c r="AJ17" s="3">
        <v>0</v>
      </c>
      <c r="AK17" s="3">
        <f t="shared" si="16"/>
        <v>-70</v>
      </c>
      <c r="AM17" s="3">
        <v>53</v>
      </c>
      <c r="AN17" s="3">
        <v>0</v>
      </c>
      <c r="AO17" s="3">
        <f t="shared" si="17"/>
        <v>-53</v>
      </c>
      <c r="AQ17" s="3">
        <v>57</v>
      </c>
      <c r="AR17" s="3">
        <v>0</v>
      </c>
      <c r="AS17" s="3">
        <f t="shared" si="18"/>
        <v>-57</v>
      </c>
      <c r="AU17" s="3">
        <f t="shared" si="5"/>
        <v>60</v>
      </c>
      <c r="AV17" s="3">
        <f t="shared" si="6"/>
        <v>0</v>
      </c>
      <c r="AW17" s="3">
        <f t="shared" si="19"/>
        <v>-60</v>
      </c>
      <c r="AY17" s="3">
        <v>59</v>
      </c>
      <c r="AZ17" s="3">
        <v>0</v>
      </c>
      <c r="BA17" s="3">
        <f t="shared" si="20"/>
        <v>-59</v>
      </c>
      <c r="BC17" s="3">
        <v>72</v>
      </c>
      <c r="BD17" s="3">
        <v>0</v>
      </c>
      <c r="BE17" s="3">
        <f t="shared" si="21"/>
        <v>-72</v>
      </c>
      <c r="BG17" s="3">
        <v>74</v>
      </c>
      <c r="BH17" s="3">
        <v>0</v>
      </c>
      <c r="BI17" s="3">
        <f t="shared" si="22"/>
        <v>-74</v>
      </c>
      <c r="BK17" s="3">
        <f t="shared" si="7"/>
        <v>68.333333333333329</v>
      </c>
      <c r="BL17" s="3">
        <f t="shared" si="8"/>
        <v>0</v>
      </c>
      <c r="BM17" s="3">
        <f t="shared" si="23"/>
        <v>-68.333333333333329</v>
      </c>
      <c r="BO17" s="3">
        <f t="shared" si="24"/>
        <v>32</v>
      </c>
      <c r="BP17" s="3">
        <f t="shared" si="24"/>
        <v>73</v>
      </c>
      <c r="BQ17" s="3">
        <f t="shared" si="0"/>
        <v>41</v>
      </c>
      <c r="BR17" s="5">
        <v>0</v>
      </c>
    </row>
    <row r="18" spans="1:70" x14ac:dyDescent="0.2">
      <c r="A18" t="s">
        <v>65</v>
      </c>
      <c r="C18" s="3">
        <v>0</v>
      </c>
      <c r="D18" s="3">
        <v>619</v>
      </c>
      <c r="E18" s="3">
        <f t="shared" si="9"/>
        <v>619</v>
      </c>
      <c r="F18" s="5"/>
      <c r="G18" s="3">
        <v>0</v>
      </c>
      <c r="H18" s="3">
        <v>586</v>
      </c>
      <c r="I18" s="3">
        <f t="shared" si="10"/>
        <v>586</v>
      </c>
      <c r="K18" s="3">
        <v>165</v>
      </c>
      <c r="L18" s="3">
        <f>551+15</f>
        <v>566</v>
      </c>
      <c r="M18" s="3">
        <f t="shared" si="11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f>576+15</f>
        <v>591</v>
      </c>
      <c r="U18" s="3">
        <f t="shared" si="12"/>
        <v>409</v>
      </c>
      <c r="W18" s="3">
        <v>358</v>
      </c>
      <c r="X18" s="3">
        <f>615+18</f>
        <v>633</v>
      </c>
      <c r="Y18" s="3">
        <f t="shared" si="13"/>
        <v>275</v>
      </c>
      <c r="AA18" s="3">
        <v>486</v>
      </c>
      <c r="AB18" s="3">
        <v>0</v>
      </c>
      <c r="AC18" s="3">
        <f t="shared" si="14"/>
        <v>-486</v>
      </c>
      <c r="AE18" s="3">
        <f t="shared" si="4"/>
        <v>342</v>
      </c>
      <c r="AF18" s="3">
        <f>((T18*30)+(X18*30)+(AB18*30))/60+0.25</f>
        <v>612.25</v>
      </c>
      <c r="AG18" s="3">
        <f t="shared" si="15"/>
        <v>270.25</v>
      </c>
      <c r="AI18" s="3">
        <v>398</v>
      </c>
      <c r="AJ18" s="3">
        <v>0</v>
      </c>
      <c r="AK18" s="3">
        <f t="shared" si="16"/>
        <v>-398</v>
      </c>
      <c r="AM18" s="3">
        <v>407</v>
      </c>
      <c r="AN18" s="3">
        <v>0</v>
      </c>
      <c r="AO18" s="3">
        <f t="shared" si="17"/>
        <v>-407</v>
      </c>
      <c r="AQ18" s="3">
        <v>481</v>
      </c>
      <c r="AR18" s="3">
        <v>0</v>
      </c>
      <c r="AS18" s="3">
        <f t="shared" si="18"/>
        <v>-481</v>
      </c>
      <c r="AU18" s="3">
        <f t="shared" si="5"/>
        <v>428.66666666666669</v>
      </c>
      <c r="AV18" s="3">
        <f t="shared" si="6"/>
        <v>0</v>
      </c>
      <c r="AW18" s="3">
        <f t="shared" si="19"/>
        <v>-428.66666666666669</v>
      </c>
      <c r="AY18" s="3">
        <v>494</v>
      </c>
      <c r="AZ18" s="3">
        <v>0</v>
      </c>
      <c r="BA18" s="3">
        <f t="shared" si="20"/>
        <v>-494</v>
      </c>
      <c r="BC18" s="3">
        <v>714</v>
      </c>
      <c r="BD18" s="3">
        <v>0</v>
      </c>
      <c r="BE18" s="3">
        <f t="shared" si="21"/>
        <v>-714</v>
      </c>
      <c r="BG18" s="3">
        <v>658</v>
      </c>
      <c r="BH18" s="3">
        <v>0</v>
      </c>
      <c r="BI18" s="3">
        <f t="shared" si="22"/>
        <v>-658</v>
      </c>
      <c r="BK18" s="3">
        <f t="shared" si="7"/>
        <v>622</v>
      </c>
      <c r="BL18" s="3">
        <f t="shared" si="8"/>
        <v>0</v>
      </c>
      <c r="BM18" s="3">
        <f t="shared" si="23"/>
        <v>-622</v>
      </c>
      <c r="BO18" s="3">
        <f t="shared" si="24"/>
        <v>141</v>
      </c>
      <c r="BP18" s="3">
        <f t="shared" si="24"/>
        <v>599</v>
      </c>
      <c r="BQ18" s="3">
        <f t="shared" si="0"/>
        <v>458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>((S21*30)+(W21*30)+(AA21*30))/90</f>
        <v>0</v>
      </c>
      <c r="AF21" s="3">
        <f>((T21*30)+(X21*30)+(AB21*30))/60</f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5">((AI21*30)+(AM21*30)+(AQ21*30))/90</f>
        <v>0</v>
      </c>
      <c r="AV21" s="3">
        <f t="shared" si="25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6">((AY21*30)+(BC21*30)+(BG21*30))/90</f>
        <v>0</v>
      </c>
      <c r="BL21" s="3">
        <f t="shared" si="26"/>
        <v>0</v>
      </c>
      <c r="BM21" s="3">
        <f>BL21-BK21</f>
        <v>0</v>
      </c>
      <c r="BO21" s="3">
        <f t="shared" ref="BO21:BP24" si="27">ROUND((((C21*30)+(G21*30)+(K21*30)+(S21*30)+(W21*30))/150),0)</f>
        <v>0</v>
      </c>
      <c r="BP21" s="3">
        <f t="shared" si="27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59</v>
      </c>
      <c r="U22" s="3">
        <f>T22-S22</f>
        <v>44</v>
      </c>
      <c r="W22" s="3">
        <v>15</v>
      </c>
      <c r="X22" s="3">
        <v>59</v>
      </c>
      <c r="Y22" s="3">
        <f>X22-W22</f>
        <v>44</v>
      </c>
      <c r="AA22" s="3">
        <v>12</v>
      </c>
      <c r="AB22" s="3">
        <v>0</v>
      </c>
      <c r="AC22" s="3">
        <f>AB22-AA22</f>
        <v>-12</v>
      </c>
      <c r="AE22" s="3">
        <f>((S22*30)+(W22*30)+(AA22*30))/90</f>
        <v>14</v>
      </c>
      <c r="AF22" s="3">
        <f>((T22*30)+(X22*30)+(AB22*30))/60</f>
        <v>59</v>
      </c>
      <c r="AG22" s="3">
        <f>AF22-AE22+0.25</f>
        <v>45.25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5"/>
        <v>23.666666666666668</v>
      </c>
      <c r="AV22" s="3">
        <f t="shared" si="25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6"/>
        <v>27</v>
      </c>
      <c r="BL22" s="3">
        <f t="shared" si="26"/>
        <v>0</v>
      </c>
      <c r="BM22" s="3">
        <f>BL22-BK22</f>
        <v>-27</v>
      </c>
      <c r="BO22" s="3">
        <f t="shared" si="27"/>
        <v>9</v>
      </c>
      <c r="BP22" s="3">
        <f t="shared" si="27"/>
        <v>58</v>
      </c>
      <c r="BQ22" s="3">
        <f>BP22-BO22</f>
        <v>49</v>
      </c>
      <c r="BR22" s="5">
        <f>BQ22/BP22</f>
        <v>0.84482758620689657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109</v>
      </c>
      <c r="Y23" s="3">
        <f>X23-W23</f>
        <v>82</v>
      </c>
      <c r="AA23" s="3">
        <v>21</v>
      </c>
      <c r="AB23" s="3">
        <v>0</v>
      </c>
      <c r="AC23" s="3">
        <f>AB23-AA23</f>
        <v>-21</v>
      </c>
      <c r="AE23" s="3">
        <f>((S23*30)+(W23*30)+(AA23*30))/90</f>
        <v>25.666666666666668</v>
      </c>
      <c r="AF23" s="3">
        <f>((T23*30)+(X23*30)+(AB23*30))/60</f>
        <v>107.5</v>
      </c>
      <c r="AG23" s="3">
        <f>AF23-AE23+0.25</f>
        <v>82.083333333333329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5"/>
        <v>46</v>
      </c>
      <c r="AV23" s="3">
        <f t="shared" si="25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6"/>
        <v>67</v>
      </c>
      <c r="BL23" s="3">
        <f t="shared" si="26"/>
        <v>0</v>
      </c>
      <c r="BM23" s="3">
        <f>BL23-BK23</f>
        <v>-67</v>
      </c>
      <c r="BO23" s="3">
        <f t="shared" si="27"/>
        <v>16</v>
      </c>
      <c r="BP23" s="3">
        <f t="shared" si="27"/>
        <v>102</v>
      </c>
      <c r="BQ23" s="3">
        <f>BP23-BO23</f>
        <v>86</v>
      </c>
      <c r="BR23" s="5">
        <f>BQ23/BP23</f>
        <v>0.84313725490196079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178</v>
      </c>
      <c r="Y24" s="3">
        <f>X24-W24</f>
        <v>162</v>
      </c>
      <c r="AA24" s="3">
        <v>16</v>
      </c>
      <c r="AB24" s="3">
        <v>0</v>
      </c>
      <c r="AC24" s="3">
        <f>AB24-AA24</f>
        <v>-16</v>
      </c>
      <c r="AE24" s="3">
        <f>((S24*30)+(W24*30)+(AA24*30))/90</f>
        <v>16.666666666666668</v>
      </c>
      <c r="AF24" s="3">
        <f>((T24*30)+(X24*30)+(AB24*30))/60</f>
        <v>192.5</v>
      </c>
      <c r="AG24" s="3">
        <f>AF24-AE24</f>
        <v>175.83333333333334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5"/>
        <v>45.333333333333336</v>
      </c>
      <c r="AV24" s="3">
        <f t="shared" si="25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6"/>
        <v>66.333333333333329</v>
      </c>
      <c r="BL24" s="3">
        <f t="shared" si="26"/>
        <v>0</v>
      </c>
      <c r="BM24" s="3">
        <f>BL24-BK24</f>
        <v>-66.333333333333329</v>
      </c>
      <c r="BO24" s="3">
        <f t="shared" si="27"/>
        <v>12</v>
      </c>
      <c r="BP24" s="3">
        <f t="shared" si="27"/>
        <v>165</v>
      </c>
      <c r="BQ24" s="3">
        <f>BP24-BO24</f>
        <v>153</v>
      </c>
      <c r="BR24" s="5">
        <f>BQ24/BP24</f>
        <v>0.92727272727272725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74+39+85</f>
        <v>198</v>
      </c>
      <c r="Y27" s="4">
        <f>X27-W27</f>
        <v>163</v>
      </c>
      <c r="AA27" s="3">
        <f>16+14+17</f>
        <v>47</v>
      </c>
      <c r="AB27" s="3">
        <v>0</v>
      </c>
      <c r="AC27" s="3">
        <f>AB27-AA27</f>
        <v>-47</v>
      </c>
      <c r="AE27" s="4">
        <f>((S27*30)+(W27*30)+(AA27*30))/90</f>
        <v>49.333333333333336</v>
      </c>
      <c r="AF27" s="4">
        <f>((T27*30)+(X27*30)+(AB27*30))/60</f>
        <v>187.5</v>
      </c>
      <c r="AG27" s="4">
        <f>AF27-AE27</f>
        <v>138.16666666666666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>ROUND((((C27*30)+(G27*30)+(K27*30)+(S27*30)+(W27*30))/150),0)</f>
        <v>29</v>
      </c>
      <c r="BP27" s="4">
        <f>ROUND((((D27*30)+(H27*30)+(L27*30)+(T27*30)+(X27*30))/150),0)</f>
        <v>139</v>
      </c>
      <c r="BQ27" s="4">
        <f>BP27-BO27</f>
        <v>110</v>
      </c>
      <c r="BR27" s="5"/>
    </row>
    <row r="28" spans="1:70" s="1" customFormat="1" x14ac:dyDescent="0.2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3512</v>
      </c>
      <c r="U28" s="10">
        <f>SUM(U9:U27)</f>
        <v>2305</v>
      </c>
      <c r="W28" s="10">
        <f>SUM(W9:W27)</f>
        <v>1675</v>
      </c>
      <c r="X28" s="10">
        <f>SUM(X9:X27)</f>
        <v>3599</v>
      </c>
      <c r="Y28" s="10">
        <f>SUM(Y9:Y27)</f>
        <v>1924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3557.5</v>
      </c>
      <c r="AG28" s="10">
        <f>SUM(AG9:AG27)</f>
        <v>1914.6666666666665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806</v>
      </c>
      <c r="BP28" s="10">
        <f>SUM(BP9:BP27)</f>
        <v>3405</v>
      </c>
      <c r="BQ28" s="10">
        <f>SUM(BQ9:BQ27)</f>
        <v>2599</v>
      </c>
      <c r="BR28" s="11">
        <f>BQ28/BP28</f>
        <v>0.76328928046989719</v>
      </c>
    </row>
    <row r="31" spans="1:70" x14ac:dyDescent="0.2">
      <c r="A31" t="s">
        <v>70</v>
      </c>
    </row>
    <row r="32" spans="1:70" x14ac:dyDescent="0.2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workbookViewId="0">
      <pane xSplit="1" topLeftCell="B1" activePane="topRight" state="frozen"/>
      <selection activeCell="D4" sqref="D4"/>
      <selection pane="topRight"/>
    </sheetView>
  </sheetViews>
  <sheetFormatPr defaultRowHeight="12.75" x14ac:dyDescent="0.2"/>
  <cols>
    <col min="1" max="1" width="33.57031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customWidth="1"/>
    <col min="22" max="22" width="2.28515625" customWidth="1"/>
    <col min="23" max="25" width="11.7109375" customWidth="1"/>
    <col min="26" max="26" width="2.28515625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hidden="1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54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'Year Over Year'!AF9</f>
        <v>10</v>
      </c>
      <c r="AF9" s="3">
        <f>((T9+X9+AB9)*30)/90</f>
        <v>9</v>
      </c>
      <c r="AG9" s="13">
        <f>-(AF9-AE9)</f>
        <v>1</v>
      </c>
      <c r="AI9" s="3">
        <f>'Year Over Year'!AF9</f>
        <v>10</v>
      </c>
      <c r="AJ9" s="13">
        <f>$BT9</f>
        <v>9</v>
      </c>
      <c r="AK9" s="13">
        <f>-(AJ9-AI9)</f>
        <v>1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10</v>
      </c>
      <c r="AV9" s="3">
        <f>AJ9+AN9+AR9</f>
        <v>27</v>
      </c>
      <c r="AW9" s="13">
        <f>-(AV9-AU9)</f>
        <v>-17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7</v>
      </c>
      <c r="BP9" s="13">
        <f>ROUND((((D9*30)+(H9*30)+(L9*30)+(T9*30))/120),0)</f>
        <v>9</v>
      </c>
      <c r="BQ9" s="13">
        <f>-(BP9-BO9)</f>
        <v>-2</v>
      </c>
      <c r="BR9" s="14">
        <f>BQ9/BP9</f>
        <v>-0.22222222222222221</v>
      </c>
      <c r="BT9" s="13">
        <v>9</v>
      </c>
    </row>
    <row r="10" spans="1:72" ht="12.75" hidden="1" customHeight="1" x14ac:dyDescent="0.2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ROUND((((C10*30)+(G10*30)+(K10*30))/90),0)</f>
        <v>0</v>
      </c>
      <c r="BP10" s="13">
        <f>ROUND((((D10*30)+(H10*30)+(L10*30))/90),0)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208</v>
      </c>
      <c r="X11" s="13">
        <f t="shared" ref="X11:X27" si="23">$BT11</f>
        <v>220</v>
      </c>
      <c r="Y11" s="13">
        <f t="shared" si="6"/>
        <v>-12</v>
      </c>
      <c r="AA11" s="3">
        <f>'Year Over Year'!AB11</f>
        <v>0</v>
      </c>
      <c r="AB11" s="13">
        <f t="shared" ref="AB11:AB27" si="24">$BT11</f>
        <v>220</v>
      </c>
      <c r="AC11" s="13">
        <f t="shared" si="7"/>
        <v>-220</v>
      </c>
      <c r="AE11" s="3">
        <f>'Year Over Year'!AF11</f>
        <v>202.25</v>
      </c>
      <c r="AF11" s="3">
        <f>((T11+X11+AB11)*30)/90</f>
        <v>220</v>
      </c>
      <c r="AG11" s="13">
        <f t="shared" si="8"/>
        <v>-17.75</v>
      </c>
      <c r="AI11" s="3">
        <f>'Year Over Year'!AF11</f>
        <v>202.25</v>
      </c>
      <c r="AJ11" s="13">
        <f t="shared" ref="AJ11:AJ27" si="25">$BT11</f>
        <v>220</v>
      </c>
      <c r="AK11" s="13">
        <f t="shared" si="9"/>
        <v>-17.75</v>
      </c>
      <c r="AM11" s="3">
        <f>'Year Over Year'!AN11</f>
        <v>0</v>
      </c>
      <c r="AN11" s="13">
        <f t="shared" ref="AN11:AN27" si="26">$BT11</f>
        <v>220</v>
      </c>
      <c r="AO11" s="13">
        <f t="shared" si="10"/>
        <v>-220</v>
      </c>
      <c r="AQ11" s="3">
        <f>'Year Over Year'!AR11</f>
        <v>0</v>
      </c>
      <c r="AR11" s="13">
        <f t="shared" ref="AR11:AR27" si="27">$BT11</f>
        <v>220</v>
      </c>
      <c r="AS11" s="13">
        <f t="shared" si="11"/>
        <v>-220</v>
      </c>
      <c r="AU11" s="3">
        <f t="shared" si="12"/>
        <v>202.25</v>
      </c>
      <c r="AV11" s="3">
        <f t="shared" si="13"/>
        <v>660</v>
      </c>
      <c r="AW11" s="13">
        <f t="shared" si="14"/>
        <v>-457.75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203</v>
      </c>
      <c r="BP11" s="13">
        <f>ROUND((((D11*30)+(H11*30)+(L11*30)+(T11*30))/120),0)</f>
        <v>220</v>
      </c>
      <c r="BQ11" s="13">
        <f t="shared" si="21"/>
        <v>-17</v>
      </c>
      <c r="BR11" s="14">
        <f t="shared" ref="BR11:BR24" si="31">BQ11/BP11</f>
        <v>-7.7272727272727271E-2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61</v>
      </c>
      <c r="C14" s="3">
        <f>'Year Over Year'!D14</f>
        <v>675</v>
      </c>
      <c r="D14" s="13">
        <v>660</v>
      </c>
      <c r="E14" s="13">
        <f t="shared" si="1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2"/>
        <v>183.99999999999989</v>
      </c>
      <c r="K14" s="3">
        <f>'Year Over Year'!L14</f>
        <v>924</v>
      </c>
      <c r="L14" s="13">
        <f>726*1.1</f>
        <v>798.6</v>
      </c>
      <c r="M14" s="13">
        <f t="shared" si="3"/>
        <v>125.39999999999998</v>
      </c>
      <c r="O14" s="3">
        <f t="shared" ref="O14:P18" si="32">ROUND((((C14*30)+(G14*30)+(K14*30))/90),0)</f>
        <v>836</v>
      </c>
      <c r="P14" s="3">
        <f t="shared" si="32"/>
        <v>728</v>
      </c>
      <c r="Q14" s="13">
        <f t="shared" si="4"/>
        <v>108</v>
      </c>
      <c r="S14" s="3">
        <f>'Year Over Year'!T14</f>
        <v>771</v>
      </c>
      <c r="T14" s="13">
        <f>799*1.1</f>
        <v>878.90000000000009</v>
      </c>
      <c r="U14" s="13">
        <f t="shared" si="5"/>
        <v>-107.90000000000009</v>
      </c>
      <c r="W14" s="3">
        <f>'Year Over Year'!X14</f>
        <v>845</v>
      </c>
      <c r="X14" s="13">
        <f>879*1.1</f>
        <v>966.90000000000009</v>
      </c>
      <c r="Y14" s="13">
        <f t="shared" si="6"/>
        <v>-121.90000000000009</v>
      </c>
      <c r="AA14" s="3">
        <f>'Year Over Year'!AB14</f>
        <v>0</v>
      </c>
      <c r="AB14" s="13">
        <f>967*1.1</f>
        <v>1063.7</v>
      </c>
      <c r="AC14" s="13">
        <f t="shared" si="7"/>
        <v>-1063.7</v>
      </c>
      <c r="AE14" s="3">
        <f>'Year Over Year'!AF14</f>
        <v>808.25</v>
      </c>
      <c r="AF14" s="3">
        <f>((T14+X14+AB14)*30)/90</f>
        <v>969.83333333333337</v>
      </c>
      <c r="AG14" s="13">
        <f t="shared" si="8"/>
        <v>-161.58333333333337</v>
      </c>
      <c r="AI14" s="3">
        <f>'Year Over Year'!AF14</f>
        <v>808.25</v>
      </c>
      <c r="AJ14" s="13">
        <f>1064*1.1</f>
        <v>1170.4000000000001</v>
      </c>
      <c r="AK14" s="13">
        <f t="shared" si="9"/>
        <v>-362.15000000000009</v>
      </c>
      <c r="AM14" s="3">
        <f>'Year Over Year'!AN14</f>
        <v>0</v>
      </c>
      <c r="AN14" s="13">
        <f>1170*1.1</f>
        <v>1287</v>
      </c>
      <c r="AO14" s="13">
        <f t="shared" si="10"/>
        <v>-1287</v>
      </c>
      <c r="AQ14" s="3">
        <f>'Year Over Year'!AR14</f>
        <v>0</v>
      </c>
      <c r="AR14" s="13">
        <f>1287*1.1</f>
        <v>1415.7</v>
      </c>
      <c r="AS14" s="13">
        <f t="shared" si="11"/>
        <v>-1415.7</v>
      </c>
      <c r="AU14" s="3">
        <f t="shared" si="12"/>
        <v>808.25</v>
      </c>
      <c r="AV14" s="3">
        <f t="shared" si="13"/>
        <v>3873.1000000000004</v>
      </c>
      <c r="AW14" s="13">
        <f t="shared" si="14"/>
        <v>-3064.8500000000004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825</v>
      </c>
      <c r="BP14" s="13">
        <f>ROUND((((D14*30)+(H14*30)+(L14*30)+(T14*30))/120),0)</f>
        <v>766</v>
      </c>
      <c r="BQ14" s="13">
        <f t="shared" si="21"/>
        <v>59</v>
      </c>
      <c r="BR14" s="14">
        <v>0</v>
      </c>
      <c r="BT14" s="13">
        <v>1883</v>
      </c>
    </row>
    <row r="15" spans="1:72" x14ac:dyDescent="0.2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807</v>
      </c>
      <c r="X15" s="13">
        <f t="shared" si="23"/>
        <v>650</v>
      </c>
      <c r="Y15" s="13">
        <f t="shared" si="6"/>
        <v>157</v>
      </c>
      <c r="AA15" s="3">
        <f>'Year Over Year'!AB15</f>
        <v>0</v>
      </c>
      <c r="AB15" s="13">
        <f t="shared" si="24"/>
        <v>650</v>
      </c>
      <c r="AC15" s="13">
        <f t="shared" si="7"/>
        <v>-650</v>
      </c>
      <c r="AE15" s="3">
        <f>'Year Over Year'!AF15</f>
        <v>840.25</v>
      </c>
      <c r="AF15" s="3">
        <f>((T15+X15+AB15)*30)/90</f>
        <v>650</v>
      </c>
      <c r="AG15" s="13">
        <f t="shared" si="8"/>
        <v>190.25</v>
      </c>
      <c r="AI15" s="3">
        <f>'Year Over Year'!AF15</f>
        <v>840.25</v>
      </c>
      <c r="AJ15" s="13">
        <f t="shared" si="25"/>
        <v>650</v>
      </c>
      <c r="AK15" s="13">
        <f t="shared" si="9"/>
        <v>190.25</v>
      </c>
      <c r="AM15" s="3">
        <f>'Year Over Year'!AN15</f>
        <v>0</v>
      </c>
      <c r="AN15" s="13">
        <f t="shared" si="26"/>
        <v>650</v>
      </c>
      <c r="AO15" s="13">
        <f t="shared" si="10"/>
        <v>-650</v>
      </c>
      <c r="AQ15" s="3">
        <f>'Year Over Year'!AR15</f>
        <v>0</v>
      </c>
      <c r="AR15" s="13">
        <f t="shared" si="27"/>
        <v>650</v>
      </c>
      <c r="AS15" s="13">
        <f t="shared" si="11"/>
        <v>-650</v>
      </c>
      <c r="AU15" s="3">
        <f t="shared" si="12"/>
        <v>840.25</v>
      </c>
      <c r="AV15" s="3">
        <f t="shared" si="13"/>
        <v>1950</v>
      </c>
      <c r="AW15" s="13">
        <f t="shared" si="14"/>
        <v>-1109.75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787</v>
      </c>
      <c r="BP15" s="13">
        <f>ROUND((((D15*30)+(H15*30)+(L15*30)+(T15*30))/120),0)</f>
        <v>650</v>
      </c>
      <c r="BQ15" s="13">
        <f t="shared" si="21"/>
        <v>137</v>
      </c>
      <c r="BR15" s="14">
        <f t="shared" si="31"/>
        <v>0.21076923076923076</v>
      </c>
      <c r="BT15" s="13">
        <v>650</v>
      </c>
    </row>
    <row r="16" spans="1:72" x14ac:dyDescent="0.2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487</v>
      </c>
      <c r="X16" s="13">
        <f t="shared" si="23"/>
        <v>440</v>
      </c>
      <c r="Y16" s="13">
        <f t="shared" si="6"/>
        <v>47</v>
      </c>
      <c r="AA16" s="3">
        <f>'Year Over Year'!AB16</f>
        <v>0</v>
      </c>
      <c r="AB16" s="13">
        <f t="shared" si="24"/>
        <v>440</v>
      </c>
      <c r="AC16" s="13">
        <f t="shared" si="7"/>
        <v>-440</v>
      </c>
      <c r="AE16" s="3">
        <f>'Year Over Year'!AF16</f>
        <v>474.25</v>
      </c>
      <c r="AF16" s="3">
        <f>((T16+X16+AB16)*30)/90</f>
        <v>440</v>
      </c>
      <c r="AG16" s="13">
        <f t="shared" si="8"/>
        <v>34.25</v>
      </c>
      <c r="AI16" s="3">
        <f>'Year Over Year'!AF16</f>
        <v>474.25</v>
      </c>
      <c r="AJ16" s="13">
        <f t="shared" si="25"/>
        <v>440</v>
      </c>
      <c r="AK16" s="13">
        <f t="shared" si="9"/>
        <v>34.25</v>
      </c>
      <c r="AM16" s="3">
        <f>'Year Over Year'!AN16</f>
        <v>0</v>
      </c>
      <c r="AN16" s="13">
        <f t="shared" si="26"/>
        <v>440</v>
      </c>
      <c r="AO16" s="13">
        <f t="shared" si="10"/>
        <v>-440</v>
      </c>
      <c r="AQ16" s="3">
        <f>'Year Over Year'!AR16</f>
        <v>0</v>
      </c>
      <c r="AR16" s="13">
        <f t="shared" si="27"/>
        <v>440</v>
      </c>
      <c r="AS16" s="13">
        <f t="shared" si="11"/>
        <v>-440</v>
      </c>
      <c r="AU16" s="3">
        <f t="shared" si="12"/>
        <v>474.25</v>
      </c>
      <c r="AV16" s="3">
        <f t="shared" si="13"/>
        <v>1320</v>
      </c>
      <c r="AW16" s="13">
        <f t="shared" si="14"/>
        <v>-845.75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447</v>
      </c>
      <c r="BP16" s="13">
        <f>ROUND((((D16*30)+(H16*30)+(L16*30)+(T16*30))/120),0)</f>
        <v>440</v>
      </c>
      <c r="BQ16" s="13">
        <f t="shared" si="21"/>
        <v>7</v>
      </c>
      <c r="BR16" s="14">
        <f t="shared" si="31"/>
        <v>1.5909090909090907E-2</v>
      </c>
      <c r="BT16" s="13">
        <v>440</v>
      </c>
    </row>
    <row r="17" spans="1:72" x14ac:dyDescent="0.2">
      <c r="A17" t="s">
        <v>64</v>
      </c>
      <c r="C17" s="3">
        <f>'Year Over Year'!D17</f>
        <v>90</v>
      </c>
      <c r="D17" s="13">
        <f t="shared" si="33"/>
        <v>80</v>
      </c>
      <c r="E17" s="13">
        <f t="shared" si="1"/>
        <v>10</v>
      </c>
      <c r="F17" s="14"/>
      <c r="G17" s="3">
        <f>'Year Over Year'!H17</f>
        <v>80</v>
      </c>
      <c r="H17" s="13">
        <f t="shared" si="34"/>
        <v>80</v>
      </c>
      <c r="I17" s="13">
        <f t="shared" si="2"/>
        <v>0</v>
      </c>
      <c r="K17" s="3">
        <f>'Year Over Year'!L17</f>
        <v>67</v>
      </c>
      <c r="L17" s="13">
        <f t="shared" si="35"/>
        <v>80</v>
      </c>
      <c r="M17" s="13">
        <f t="shared" si="3"/>
        <v>-13</v>
      </c>
      <c r="O17" s="3">
        <f t="shared" si="32"/>
        <v>79</v>
      </c>
      <c r="P17" s="3">
        <f t="shared" si="32"/>
        <v>80</v>
      </c>
      <c r="Q17" s="13">
        <f t="shared" si="4"/>
        <v>-1</v>
      </c>
      <c r="S17" s="3">
        <f>'Year Over Year'!T17</f>
        <v>61</v>
      </c>
      <c r="T17" s="13">
        <f t="shared" si="22"/>
        <v>80</v>
      </c>
      <c r="U17" s="13">
        <f t="shared" si="5"/>
        <v>-19</v>
      </c>
      <c r="W17" s="3">
        <f>'Year Over Year'!X17</f>
        <v>66</v>
      </c>
      <c r="X17" s="13">
        <f t="shared" si="23"/>
        <v>80</v>
      </c>
      <c r="Y17" s="13">
        <f t="shared" si="6"/>
        <v>-14</v>
      </c>
      <c r="AA17" s="3">
        <f>'Year Over Year'!AB17</f>
        <v>0</v>
      </c>
      <c r="AB17" s="13">
        <f t="shared" si="24"/>
        <v>80</v>
      </c>
      <c r="AC17" s="13">
        <f t="shared" si="7"/>
        <v>-80</v>
      </c>
      <c r="AE17" s="3">
        <f>'Year Over Year'!AF17</f>
        <v>63.75</v>
      </c>
      <c r="AF17" s="3">
        <f>((T17+X17+AB17)*30)/90</f>
        <v>80</v>
      </c>
      <c r="AG17" s="13">
        <f t="shared" si="8"/>
        <v>-16.25</v>
      </c>
      <c r="AI17" s="3">
        <f>'Year Over Year'!AF17</f>
        <v>63.75</v>
      </c>
      <c r="AJ17" s="13">
        <f t="shared" si="25"/>
        <v>80</v>
      </c>
      <c r="AK17" s="13">
        <f t="shared" si="9"/>
        <v>-16.25</v>
      </c>
      <c r="AM17" s="3">
        <f>'Year Over Year'!AN17</f>
        <v>0</v>
      </c>
      <c r="AN17" s="13">
        <f t="shared" si="26"/>
        <v>80</v>
      </c>
      <c r="AO17" s="13">
        <f t="shared" si="10"/>
        <v>-80</v>
      </c>
      <c r="AQ17" s="3">
        <f>'Year Over Year'!AR17</f>
        <v>0</v>
      </c>
      <c r="AR17" s="13">
        <f t="shared" si="27"/>
        <v>80</v>
      </c>
      <c r="AS17" s="13">
        <f t="shared" si="11"/>
        <v>-80</v>
      </c>
      <c r="AU17" s="3">
        <f t="shared" si="12"/>
        <v>63.75</v>
      </c>
      <c r="AV17" s="3">
        <f t="shared" si="13"/>
        <v>240</v>
      </c>
      <c r="AW17" s="13">
        <f t="shared" si="14"/>
        <v>-176.25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73</v>
      </c>
      <c r="BP17" s="13">
        <f>ROUND((((D17*30)+(H17*30)+(L17*30)+(T17*30))/120),0)</f>
        <v>80</v>
      </c>
      <c r="BQ17" s="13">
        <f t="shared" si="21"/>
        <v>-7</v>
      </c>
      <c r="BR17" s="14">
        <f t="shared" si="31"/>
        <v>-8.7499999999999994E-2</v>
      </c>
      <c r="BT17" s="13">
        <v>80</v>
      </c>
    </row>
    <row r="18" spans="1:72" x14ac:dyDescent="0.2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633</v>
      </c>
      <c r="X18" s="13">
        <f t="shared" si="23"/>
        <v>1136</v>
      </c>
      <c r="Y18" s="13">
        <f t="shared" si="6"/>
        <v>-503</v>
      </c>
      <c r="AA18" s="3">
        <f>'Year Over Year'!AB18</f>
        <v>0</v>
      </c>
      <c r="AB18" s="13">
        <f t="shared" si="24"/>
        <v>1136</v>
      </c>
      <c r="AC18" s="13">
        <f t="shared" si="7"/>
        <v>-1136</v>
      </c>
      <c r="AE18" s="3">
        <f>'Year Over Year'!AF18</f>
        <v>612.25</v>
      </c>
      <c r="AF18" s="3">
        <f>((T18+X18+AB18)*30)/90</f>
        <v>1136</v>
      </c>
      <c r="AG18" s="13">
        <f t="shared" si="8"/>
        <v>-523.75</v>
      </c>
      <c r="AI18" s="3">
        <f>'Year Over Year'!AF18</f>
        <v>612.25</v>
      </c>
      <c r="AJ18" s="13">
        <f t="shared" si="25"/>
        <v>1136</v>
      </c>
      <c r="AK18" s="13">
        <f t="shared" si="9"/>
        <v>-523.75</v>
      </c>
      <c r="AM18" s="3">
        <f>'Year Over Year'!AN18</f>
        <v>0</v>
      </c>
      <c r="AN18" s="13">
        <f t="shared" si="26"/>
        <v>1136</v>
      </c>
      <c r="AO18" s="13">
        <f t="shared" si="10"/>
        <v>-1136</v>
      </c>
      <c r="AQ18" s="3">
        <f>'Year Over Year'!AR18</f>
        <v>0</v>
      </c>
      <c r="AR18" s="13">
        <f t="shared" si="27"/>
        <v>1136</v>
      </c>
      <c r="AS18" s="13">
        <f t="shared" si="11"/>
        <v>-1136</v>
      </c>
      <c r="AU18" s="3">
        <f t="shared" si="12"/>
        <v>612.25</v>
      </c>
      <c r="AV18" s="3">
        <f t="shared" si="13"/>
        <v>3408</v>
      </c>
      <c r="AW18" s="13">
        <f t="shared" si="14"/>
        <v>-2795.75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599</v>
      </c>
      <c r="BP18" s="13">
        <f>ROUND((((D18*30)+(H18*30)+(L18*30)+(T18*30))/120),0)</f>
        <v>1136</v>
      </c>
      <c r="BQ18" s="13">
        <f>-(BP18-BO18)</f>
        <v>-537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Year'!AF21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ROUND((((D21*30)+(H21*30)+(L21*30)+(T21*30))/120),0)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3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4"/>
        <v>100</v>
      </c>
      <c r="I22" s="13">
        <f>-(H22-G22)</f>
        <v>-26</v>
      </c>
      <c r="K22" s="3">
        <f>'Year Over Year'!L22</f>
        <v>57</v>
      </c>
      <c r="L22" s="13">
        <f t="shared" si="35"/>
        <v>100</v>
      </c>
      <c r="M22" s="13">
        <f>-(L22-K22)</f>
        <v>-43</v>
      </c>
      <c r="O22" s="3">
        <f t="shared" si="36"/>
        <v>58</v>
      </c>
      <c r="P22" s="3">
        <f t="shared" si="36"/>
        <v>100</v>
      </c>
      <c r="Q22" s="13">
        <f>-(P22-O22)</f>
        <v>-42</v>
      </c>
      <c r="S22" s="3">
        <f>'Year Over Year'!T22</f>
        <v>59</v>
      </c>
      <c r="T22" s="13">
        <f t="shared" si="22"/>
        <v>100</v>
      </c>
      <c r="U22" s="13">
        <f>-(T22-S22)</f>
        <v>-41</v>
      </c>
      <c r="W22" s="3">
        <f>'Year Over Year'!X22</f>
        <v>59</v>
      </c>
      <c r="X22" s="13">
        <f t="shared" si="23"/>
        <v>100</v>
      </c>
      <c r="Y22" s="13">
        <f>-(X22-W22)</f>
        <v>-41</v>
      </c>
      <c r="AA22" s="3">
        <f>'Year Over Year'!AB22</f>
        <v>0</v>
      </c>
      <c r="AB22" s="13">
        <f t="shared" si="24"/>
        <v>100</v>
      </c>
      <c r="AC22" s="13">
        <f>-(AB22-AA22)</f>
        <v>-100</v>
      </c>
      <c r="AE22" s="3">
        <f>'Year Over Year'!AF22</f>
        <v>59</v>
      </c>
      <c r="AF22" s="3">
        <f>((T22+X22+AB22)*30)/90</f>
        <v>100</v>
      </c>
      <c r="AG22" s="13">
        <f>-(AF22-AE22)</f>
        <v>-41</v>
      </c>
      <c r="AI22" s="3">
        <f>'Year Over Year'!AF22</f>
        <v>59</v>
      </c>
      <c r="AJ22" s="13">
        <f t="shared" si="25"/>
        <v>100</v>
      </c>
      <c r="AK22" s="13">
        <f>-(AJ22-AI22)</f>
        <v>-41</v>
      </c>
      <c r="AM22" s="3">
        <f>'Year Over Year'!AN22</f>
        <v>0</v>
      </c>
      <c r="AN22" s="13">
        <f t="shared" si="26"/>
        <v>100</v>
      </c>
      <c r="AO22" s="13">
        <f>-(AN22-AM22)</f>
        <v>-100</v>
      </c>
      <c r="AQ22" s="3">
        <f>'Year Over Year'!AR22</f>
        <v>0</v>
      </c>
      <c r="AR22" s="13">
        <f t="shared" si="27"/>
        <v>100</v>
      </c>
      <c r="AS22" s="13">
        <f>-(AR22-AQ22)</f>
        <v>-100</v>
      </c>
      <c r="AU22" s="3">
        <f t="shared" si="12"/>
        <v>59</v>
      </c>
      <c r="AV22" s="3">
        <f t="shared" si="13"/>
        <v>300</v>
      </c>
      <c r="AW22" s="13">
        <f>-(AV22-AU22)</f>
        <v>-241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58</v>
      </c>
      <c r="BP22" s="13">
        <f>ROUND((((D22*30)+(H22*30)+(L22*30)+(T22*30))/120),0)</f>
        <v>100</v>
      </c>
      <c r="BQ22" s="13">
        <f t="shared" si="21"/>
        <v>-42</v>
      </c>
      <c r="BR22" s="14">
        <f t="shared" si="31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109</v>
      </c>
      <c r="X23" s="13">
        <f t="shared" si="23"/>
        <v>130</v>
      </c>
      <c r="Y23" s="13">
        <f>-(X23-W23)</f>
        <v>-21</v>
      </c>
      <c r="AA23" s="3">
        <f>'Year Over Year'!AB23</f>
        <v>0</v>
      </c>
      <c r="AB23" s="13">
        <f t="shared" si="24"/>
        <v>130</v>
      </c>
      <c r="AC23" s="13">
        <f>-(AB23-AA23)</f>
        <v>-130</v>
      </c>
      <c r="AE23" s="3">
        <f>'Year Over Year'!AF23</f>
        <v>107.5</v>
      </c>
      <c r="AF23" s="3">
        <f>((T23+X23+AB23)*30)/90</f>
        <v>130</v>
      </c>
      <c r="AG23" s="13">
        <f>-(AF23-AE23)</f>
        <v>-22.5</v>
      </c>
      <c r="AI23" s="3">
        <f>'Year Over Year'!AF23</f>
        <v>107.5</v>
      </c>
      <c r="AJ23" s="13">
        <f t="shared" si="25"/>
        <v>130</v>
      </c>
      <c r="AK23" s="13">
        <f>-(AJ23-AI23)</f>
        <v>-22.5</v>
      </c>
      <c r="AM23" s="3">
        <f>'Year Over Year'!AN23</f>
        <v>0</v>
      </c>
      <c r="AN23" s="13">
        <f t="shared" si="26"/>
        <v>130</v>
      </c>
      <c r="AO23" s="13">
        <f>-(AN23-AM23)</f>
        <v>-130</v>
      </c>
      <c r="AQ23" s="3">
        <f>'Year Over Year'!AR23</f>
        <v>0</v>
      </c>
      <c r="AR23" s="13">
        <f t="shared" si="27"/>
        <v>130</v>
      </c>
      <c r="AS23" s="13">
        <f>-(AR23-AQ23)</f>
        <v>-130</v>
      </c>
      <c r="AU23" s="3">
        <f t="shared" si="12"/>
        <v>107.5</v>
      </c>
      <c r="AV23" s="3">
        <f t="shared" si="13"/>
        <v>390</v>
      </c>
      <c r="AW23" s="13">
        <f>-(AV23-AU23)</f>
        <v>-282.5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102</v>
      </c>
      <c r="BP23" s="13">
        <f>ROUND((((D23*30)+(H23*30)+(L23*30)+(T23*30))/120),0)</f>
        <v>130</v>
      </c>
      <c r="BQ23" s="13">
        <f t="shared" si="21"/>
        <v>-28</v>
      </c>
      <c r="BR23" s="14">
        <f t="shared" si="31"/>
        <v>-0.2153846153846154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178</v>
      </c>
      <c r="X24" s="13">
        <f t="shared" si="23"/>
        <v>250</v>
      </c>
      <c r="Y24" s="13">
        <f>-(X24-W24)</f>
        <v>-72</v>
      </c>
      <c r="AA24" s="3">
        <f>'Year Over Year'!AB24</f>
        <v>0</v>
      </c>
      <c r="AB24" s="13">
        <f t="shared" si="24"/>
        <v>250</v>
      </c>
      <c r="AC24" s="13">
        <f>-(AB24-AA24)</f>
        <v>-250</v>
      </c>
      <c r="AE24" s="3">
        <f>'Year Over Year'!AF24</f>
        <v>192.5</v>
      </c>
      <c r="AF24" s="3">
        <f>((T24+X24+AB24)*30)/90</f>
        <v>250</v>
      </c>
      <c r="AG24" s="13">
        <f>-(AF24-AE24)</f>
        <v>-57.5</v>
      </c>
      <c r="AI24" s="3">
        <f>'Year Over Year'!AF24</f>
        <v>192.5</v>
      </c>
      <c r="AJ24" s="13">
        <f t="shared" si="25"/>
        <v>250</v>
      </c>
      <c r="AK24" s="13">
        <f>-(AJ24-AI24)</f>
        <v>-57.5</v>
      </c>
      <c r="AM24" s="3">
        <f>'Year Over Year'!AN24</f>
        <v>0</v>
      </c>
      <c r="AN24" s="13">
        <f t="shared" si="26"/>
        <v>250</v>
      </c>
      <c r="AO24" s="13">
        <f>-(AN24-AM24)</f>
        <v>-250</v>
      </c>
      <c r="AQ24" s="3">
        <f>'Year Over Year'!AR24</f>
        <v>0</v>
      </c>
      <c r="AR24" s="13">
        <f t="shared" si="27"/>
        <v>250</v>
      </c>
      <c r="AS24" s="13">
        <f>-(AR24-AQ24)</f>
        <v>-250</v>
      </c>
      <c r="AU24" s="3">
        <f t="shared" si="12"/>
        <v>192.5</v>
      </c>
      <c r="AV24" s="3">
        <f t="shared" si="13"/>
        <v>750</v>
      </c>
      <c r="AW24" s="13">
        <f>-(AV24-AU24)</f>
        <v>-557.5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165</v>
      </c>
      <c r="BP24" s="13">
        <f>ROUND((((D24*30)+(H24*30)+(L24*30)+(T24*30))/120),0)</f>
        <v>250</v>
      </c>
      <c r="BQ24" s="13">
        <f t="shared" si="21"/>
        <v>-85</v>
      </c>
      <c r="BR24" s="14">
        <f t="shared" si="31"/>
        <v>-0.34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Year'!AF26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198</v>
      </c>
      <c r="X27" s="15">
        <f t="shared" si="23"/>
        <v>100</v>
      </c>
      <c r="Y27" s="15">
        <f>-(X27-W27)</f>
        <v>98</v>
      </c>
      <c r="AA27" s="3">
        <f>'Year Over Year'!AB27</f>
        <v>0</v>
      </c>
      <c r="AB27" s="13">
        <f t="shared" si="24"/>
        <v>100</v>
      </c>
      <c r="AC27" s="13">
        <f>-(AB27-AA27)</f>
        <v>-100</v>
      </c>
      <c r="AE27" s="4">
        <f>'Year Over Year'!AF27</f>
        <v>187.5</v>
      </c>
      <c r="AF27" s="4">
        <f>((T27+X27+AB27)*30)/90</f>
        <v>100</v>
      </c>
      <c r="AG27" s="15">
        <f>-(AF27-AE27)</f>
        <v>87.5</v>
      </c>
      <c r="AI27" s="3">
        <f>'Year Over Year'!AF27</f>
        <v>187.5</v>
      </c>
      <c r="AJ27" s="13">
        <f t="shared" si="25"/>
        <v>100</v>
      </c>
      <c r="AK27" s="13">
        <f>-(AJ27-AI27)</f>
        <v>87.5</v>
      </c>
      <c r="AM27" s="3">
        <f>'Year Over Year'!AN27</f>
        <v>0</v>
      </c>
      <c r="AN27" s="13">
        <f t="shared" si="26"/>
        <v>100</v>
      </c>
      <c r="AO27" s="13">
        <f>-(AN27-AM27)</f>
        <v>-100</v>
      </c>
      <c r="AQ27" s="3">
        <f>'Year Over Year'!AR27</f>
        <v>0</v>
      </c>
      <c r="AR27" s="13">
        <f t="shared" si="27"/>
        <v>100</v>
      </c>
      <c r="AS27" s="13">
        <f>-(AR27-AQ27)</f>
        <v>-100</v>
      </c>
      <c r="AU27" s="3">
        <f t="shared" si="12"/>
        <v>187.5</v>
      </c>
      <c r="AV27" s="3">
        <f t="shared" si="13"/>
        <v>300</v>
      </c>
      <c r="AW27" s="13">
        <f>-(AV27-AU27)</f>
        <v>-112.5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3">
        <f t="shared" si="18"/>
        <v>0</v>
      </c>
      <c r="BL27" s="3">
        <f t="shared" si="19"/>
        <v>300</v>
      </c>
      <c r="BM27" s="13">
        <f>-(BL27-BK27)</f>
        <v>-300</v>
      </c>
      <c r="BO27" s="15">
        <f>'Year Over Year'!BP27</f>
        <v>139</v>
      </c>
      <c r="BP27" s="15">
        <f>ROUND((((D27*30)+(H27*30)+(L27*30)+(T27*30))/120),0)</f>
        <v>100</v>
      </c>
      <c r="BQ27" s="15">
        <f>-(BP27-BO27)</f>
        <v>39</v>
      </c>
      <c r="BR27" s="14"/>
      <c r="BT27" s="15">
        <v>100</v>
      </c>
    </row>
    <row r="28" spans="1:72" s="1" customFormat="1" x14ac:dyDescent="0.2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3512</v>
      </c>
      <c r="T28" s="10">
        <f>SUM(T9:T27)</f>
        <v>4013.9</v>
      </c>
      <c r="U28" s="10">
        <f>SUM(U9:U27)</f>
        <v>-501.90000000000009</v>
      </c>
      <c r="W28" s="10">
        <f>SUM(W9:W27)</f>
        <v>3599</v>
      </c>
      <c r="X28" s="10">
        <f>SUM(X9:X27)</f>
        <v>4101.8999999999996</v>
      </c>
      <c r="Y28" s="10">
        <f>SUM(Y9:Y27)</f>
        <v>-502.90000000000009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3557.5</v>
      </c>
      <c r="AF28" s="10">
        <f>SUM(AF9:AF27)</f>
        <v>4104.8333333333339</v>
      </c>
      <c r="AG28" s="10">
        <f>SUM(AG9:AG27)</f>
        <v>-547.33333333333337</v>
      </c>
      <c r="AI28" s="10">
        <f>SUM(AI9:AI27)</f>
        <v>3557.5</v>
      </c>
      <c r="AJ28" s="10">
        <f>SUM(AJ9:AJ27)</f>
        <v>4305.3999999999996</v>
      </c>
      <c r="AK28" s="10">
        <f>SUM(AK9:AK27)</f>
        <v>-747.90000000000009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3557.5</v>
      </c>
      <c r="AV28" s="10">
        <f>SUM(AV9:AV27)</f>
        <v>13278.1</v>
      </c>
      <c r="AW28" s="10">
        <f>SUM(AW9:AW27)</f>
        <v>-9720.6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3405</v>
      </c>
      <c r="BP28" s="10">
        <f>SUM(BP9:BP27)</f>
        <v>3901</v>
      </c>
      <c r="BQ28" s="10">
        <f>SUM(BQ9:BQ27)</f>
        <v>-496</v>
      </c>
      <c r="BR28" s="11">
        <f>BQ28/BP28</f>
        <v>-0.12714688541399641</v>
      </c>
      <c r="BT28" s="10">
        <f>SUM(BT9:BT27)</f>
        <v>5018</v>
      </c>
    </row>
    <row r="31" spans="1:72" x14ac:dyDescent="0.2">
      <c r="A31" t="s">
        <v>70</v>
      </c>
    </row>
    <row r="32" spans="1:72" x14ac:dyDescent="0.2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2001-06-11T19:29:10Z</cp:lastPrinted>
  <dcterms:created xsi:type="dcterms:W3CDTF">2001-02-23T21:22:57Z</dcterms:created>
  <dcterms:modified xsi:type="dcterms:W3CDTF">2023-09-16T22:04:32Z</dcterms:modified>
</cp:coreProperties>
</file>