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6BD0FB-89C8-46BC-8FB1-52B8985E6E02}" xr6:coauthVersionLast="47" xr6:coauthVersionMax="47" xr10:uidLastSave="{00000000-0000-0000-0000-000000000000}"/>
  <bookViews>
    <workbookView xWindow="-120" yWindow="-120" windowWidth="38640" windowHeight="15720" tabRatio="719"/>
  </bookViews>
  <sheets>
    <sheet name="total by value" sheetId="2" r:id="rId1"/>
    <sheet name="total by commodity" sheetId="23" r:id="rId2"/>
    <sheet name="summary by team" sheetId="4" r:id="rId3"/>
    <sheet name="ERCOT" sheetId="9" r:id="rId4"/>
    <sheet name="Midwest" sheetId="13" r:id="rId5"/>
    <sheet name="Northeast" sheetId="14" r:id="rId6"/>
    <sheet name="Southeast" sheetId="15" r:id="rId7"/>
    <sheet name="Development" sheetId="8" r:id="rId8"/>
    <sheet name="West Power" sheetId="18" r:id="rId9"/>
    <sheet name="Canada" sheetId="5" r:id="rId10"/>
    <sheet name="Central Gas" sheetId="6" r:id="rId11"/>
    <sheet name="Derivatives" sheetId="7" r:id="rId12"/>
    <sheet name="East Gas" sheetId="10" r:id="rId13"/>
    <sheet name="Gas Assets" sheetId="11" r:id="rId14"/>
    <sheet name="Mexico" sheetId="12" r:id="rId15"/>
    <sheet name="Texas" sheetId="16" r:id="rId16"/>
    <sheet name="West Gas" sheetId="17" r:id="rId17"/>
    <sheet name="Enron Capital Res" sheetId="2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Canada!$A$6:$G$15</definedName>
    <definedName name="_xlnm._FilterDatabase" localSheetId="10" hidden="1">'Central Gas'!$A$6:$G$12</definedName>
    <definedName name="_xlnm._FilterDatabase" localSheetId="11" hidden="1">Derivatives!$A$6:$G$25</definedName>
    <definedName name="_xlnm._FilterDatabase" localSheetId="7" hidden="1">Development!$A$6:$G$6</definedName>
    <definedName name="_xlnm._FilterDatabase" localSheetId="12" hidden="1">'East Gas'!$A$6:$G$19</definedName>
    <definedName name="_xlnm._FilterDatabase" localSheetId="17" hidden="1">'Enron Capital Res'!$A$6:$G$6</definedName>
    <definedName name="_xlnm._FilterDatabase" localSheetId="3" hidden="1">ERCOT!$A$6:$G$7</definedName>
    <definedName name="_xlnm._FilterDatabase" localSheetId="13" hidden="1">'Gas Assets'!$A$6:$G$6</definedName>
    <definedName name="_xlnm._FilterDatabase" localSheetId="14" hidden="1">Mexico!$A$6:$G$7</definedName>
    <definedName name="_xlnm._FilterDatabase" localSheetId="4" hidden="1">Midwest!$A$6:$G$9</definedName>
    <definedName name="_xlnm._FilterDatabase" localSheetId="5" hidden="1">Northeast!$A$6:$G$12</definedName>
    <definedName name="_xlnm._FilterDatabase" localSheetId="6" hidden="1">Southeast!$A$6:$G$10</definedName>
    <definedName name="_xlnm._FilterDatabase" localSheetId="15" hidden="1">Texas!$A$6:$G$6</definedName>
    <definedName name="_xlnm._FilterDatabase" localSheetId="0" hidden="1">'total by value'!$A$6:$G$94</definedName>
    <definedName name="_xlnm._FilterDatabase" localSheetId="16" hidden="1">'West Gas'!$A$6:$G$12</definedName>
    <definedName name="_xlnm._FilterDatabase" localSheetId="8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9">Canada!Derivatives</definedName>
    <definedName name="Derivatives" localSheetId="10">'Central Gas'!Derivatives</definedName>
    <definedName name="Derivatives" localSheetId="11">Derivatives!Derivatives</definedName>
    <definedName name="Derivatives" localSheetId="7">Development!Derivatives</definedName>
    <definedName name="Derivatives" localSheetId="12">'East Gas'!Derivatives</definedName>
    <definedName name="Derivatives" localSheetId="17">'Enron Capital Res'!Derivatives</definedName>
    <definedName name="Derivatives" localSheetId="3">ERCOT!Derivatives</definedName>
    <definedName name="Derivatives" localSheetId="13">'Gas Assets'!Derivatives</definedName>
    <definedName name="Derivatives" localSheetId="14">Mexico!Derivatives</definedName>
    <definedName name="Derivatives" localSheetId="4">Midwest!Derivatives</definedName>
    <definedName name="Derivatives" localSheetId="5">Northeast!Derivatives</definedName>
    <definedName name="Derivatives" localSheetId="6">Southeast!Derivatives</definedName>
    <definedName name="Derivatives" localSheetId="2">'summary by team'!Derivatives</definedName>
    <definedName name="Derivatives" localSheetId="15">Texas!Derivatives</definedName>
    <definedName name="Derivatives" localSheetId="16">'West Gas'!Derivatives</definedName>
    <definedName name="Derivatives" localSheetId="8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9">Canada!Macro4</definedName>
    <definedName name="Macro4" localSheetId="10">'Central Gas'!Macro4</definedName>
    <definedName name="Macro4" localSheetId="11">Derivatives!Macro4</definedName>
    <definedName name="Macro4" localSheetId="7">Development!Macro4</definedName>
    <definedName name="Macro4" localSheetId="12">'East Gas'!Macro4</definedName>
    <definedName name="Macro4" localSheetId="17">'Enron Capital Res'!Macro4</definedName>
    <definedName name="Macro4" localSheetId="3">ERCOT!Macro4</definedName>
    <definedName name="Macro4" localSheetId="13">'Gas Assets'!Macro4</definedName>
    <definedName name="Macro4" localSheetId="14">Mexico!Macro4</definedName>
    <definedName name="Macro4" localSheetId="4">Midwest!Macro4</definedName>
    <definedName name="Macro4" localSheetId="5">Northeast!Macro4</definedName>
    <definedName name="Macro4" localSheetId="6">Southeast!Macro4</definedName>
    <definedName name="Macro4" localSheetId="2">'summary by team'!Macro4</definedName>
    <definedName name="Macro4" localSheetId="15">Texas!Macro4</definedName>
    <definedName name="Macro4" localSheetId="0">'total by value'!Macro4</definedName>
    <definedName name="Macro4" localSheetId="16">'West Gas'!Macro4</definedName>
    <definedName name="Macro4" localSheetId="8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9">[3]Canada!$AI$9:$AI$17</definedName>
    <definedName name="orignames" localSheetId="10">[3]Canada!$AI$9:$AI$17</definedName>
    <definedName name="orignames" localSheetId="11">[3]Canada!$AI$9:$AI$17</definedName>
    <definedName name="orignames" localSheetId="7">[3]Canada!$AI$9:$AI$17</definedName>
    <definedName name="orignames" localSheetId="12">[3]Canada!$AI$9:$AI$17</definedName>
    <definedName name="orignames" localSheetId="17">[3]Canada!$AI$9:$AI$17</definedName>
    <definedName name="orignames" localSheetId="3">[3]Canada!$AI$9:$AI$17</definedName>
    <definedName name="orignames" localSheetId="13">[3]Canada!$AI$9:$AI$17</definedName>
    <definedName name="orignames" localSheetId="14">[3]Canada!$AI$9:$AI$17</definedName>
    <definedName name="orignames" localSheetId="4">[3]Canada!$AI$9:$AI$17</definedName>
    <definedName name="orignames" localSheetId="5">[3]Canada!$AI$9:$AI$17</definedName>
    <definedName name="orignames" localSheetId="6">[3]Canada!$AI$9:$AI$17</definedName>
    <definedName name="orignames" localSheetId="2">'[1]Orig Sched'!$AQ$9:$AQ$35</definedName>
    <definedName name="orignames" localSheetId="15">[3]Canada!$AI$9:$AI$17</definedName>
    <definedName name="orignames" localSheetId="0">[3]Canada!$AI$9:$AI$17</definedName>
    <definedName name="orignames" localSheetId="16">[3]Canada!$AI$9:$AI$17</definedName>
    <definedName name="orignames" localSheetId="8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9">Canada!$A$1:$I$18</definedName>
    <definedName name="_xlnm.Print_Area" localSheetId="10">'Central Gas'!$A$1:$I$15</definedName>
    <definedName name="_xlnm.Print_Area" localSheetId="11">Derivatives!$A$1:$I$28</definedName>
    <definedName name="_xlnm.Print_Area" localSheetId="7">Development!$A$1:$I$9</definedName>
    <definedName name="_xlnm.Print_Area" localSheetId="12">'East Gas'!$A$1:$I$22</definedName>
    <definedName name="_xlnm.Print_Area" localSheetId="17">'Enron Capital Res'!$A$1:$I$9</definedName>
    <definedName name="_xlnm.Print_Area" localSheetId="3">ERCOT!$A$1:$I$10</definedName>
    <definedName name="_xlnm.Print_Area" localSheetId="13">'Gas Assets'!$A$1:$I$9</definedName>
    <definedName name="_xlnm.Print_Area" localSheetId="14">Mexico!$A$1:$I$10</definedName>
    <definedName name="_xlnm.Print_Area" localSheetId="4">Midwest!$A$1:$I$12</definedName>
    <definedName name="_xlnm.Print_Area" localSheetId="5">Northeast!$A$1:$I$15</definedName>
    <definedName name="_xlnm.Print_Area" localSheetId="6">Southeast!$A$1:$I$13</definedName>
    <definedName name="_xlnm.Print_Area" localSheetId="2">'summary by team'!$A$1:$E$22</definedName>
    <definedName name="_xlnm.Print_Area" localSheetId="15">Texas!$A$1:$I$9</definedName>
    <definedName name="_xlnm.Print_Area" localSheetId="0">'total by value'!$A$1:$I$97</definedName>
    <definedName name="_xlnm.Print_Area" localSheetId="16">'West Gas'!$A$1:$I$17</definedName>
    <definedName name="_xlnm.Print_Area" localSheetId="8">'West Power'!$A$1:$I$10</definedName>
    <definedName name="_xlnm.Print_Titles" localSheetId="1">'total by commodity'!$1:$5</definedName>
    <definedName name="_xlnm.Print_Titles" localSheetId="0">'total by value'!$1:$5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G17" i="5"/>
  <c r="I17" i="5"/>
  <c r="I6" i="6"/>
  <c r="I7" i="6"/>
  <c r="I8" i="6"/>
  <c r="I9" i="6"/>
  <c r="G14" i="6"/>
  <c r="I14" i="6"/>
  <c r="I6" i="7"/>
  <c r="I7" i="7"/>
  <c r="I8" i="7"/>
  <c r="I9" i="7"/>
  <c r="I10" i="7"/>
  <c r="G11" i="7"/>
  <c r="I11" i="7"/>
  <c r="I12" i="7"/>
  <c r="I13" i="7"/>
  <c r="I14" i="7"/>
  <c r="I15" i="7"/>
  <c r="I16" i="7"/>
  <c r="I17" i="7"/>
  <c r="I18" i="7"/>
  <c r="I19" i="7"/>
  <c r="G20" i="7"/>
  <c r="I20" i="7"/>
  <c r="I21" i="7"/>
  <c r="I22" i="7"/>
  <c r="G23" i="7"/>
  <c r="I23" i="7"/>
  <c r="I24" i="7"/>
  <c r="I25" i="7"/>
  <c r="G27" i="7"/>
  <c r="I27" i="7"/>
  <c r="I6" i="8"/>
  <c r="G8" i="8"/>
  <c r="I8" i="8"/>
  <c r="G6" i="10"/>
  <c r="I6" i="10"/>
  <c r="G7" i="10"/>
  <c r="I7" i="10"/>
  <c r="I8" i="10"/>
  <c r="G9" i="10"/>
  <c r="I9" i="10"/>
  <c r="I10" i="10"/>
  <c r="I11" i="10"/>
  <c r="G12" i="10"/>
  <c r="I12" i="10"/>
  <c r="I13" i="10"/>
  <c r="I14" i="10"/>
  <c r="I15" i="10"/>
  <c r="I16" i="10"/>
  <c r="I17" i="10"/>
  <c r="G21" i="10"/>
  <c r="I21" i="10"/>
  <c r="I6" i="22"/>
  <c r="G8" i="22"/>
  <c r="I8" i="22"/>
  <c r="I6" i="9"/>
  <c r="I7" i="9"/>
  <c r="G9" i="9"/>
  <c r="I9" i="9"/>
  <c r="G8" i="11"/>
  <c r="I8" i="11"/>
  <c r="I6" i="12"/>
  <c r="I7" i="12"/>
  <c r="G9" i="12"/>
  <c r="I9" i="12"/>
  <c r="G6" i="13"/>
  <c r="I6" i="13"/>
  <c r="I7" i="13"/>
  <c r="I8" i="13"/>
  <c r="I9" i="13"/>
  <c r="G11" i="13"/>
  <c r="I11" i="13"/>
  <c r="I6" i="14"/>
  <c r="I7" i="14"/>
  <c r="I8" i="14"/>
  <c r="I9" i="14"/>
  <c r="I10" i="14"/>
  <c r="I11" i="14"/>
  <c r="I12" i="14"/>
  <c r="G14" i="14"/>
  <c r="I14" i="14"/>
  <c r="I6" i="15"/>
  <c r="I7" i="15"/>
  <c r="I8" i="15"/>
  <c r="I9" i="15"/>
  <c r="I10" i="15"/>
  <c r="G12" i="15"/>
  <c r="I12" i="15"/>
  <c r="E6" i="4"/>
  <c r="E7" i="4"/>
  <c r="E8" i="4"/>
  <c r="E9" i="4"/>
  <c r="E10" i="4"/>
  <c r="E11" i="4"/>
  <c r="E12" i="4"/>
  <c r="E13" i="4"/>
  <c r="E14" i="4"/>
  <c r="E15" i="4"/>
  <c r="C16" i="4"/>
  <c r="E16" i="4"/>
  <c r="E17" i="4"/>
  <c r="E18" i="4"/>
  <c r="E19" i="4"/>
  <c r="E20" i="4"/>
  <c r="C22" i="4"/>
  <c r="E22" i="4"/>
  <c r="I6" i="16"/>
  <c r="G8" i="16"/>
  <c r="I8" i="16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G19" i="23"/>
  <c r="I19" i="23"/>
  <c r="I20" i="23"/>
  <c r="I21" i="23"/>
  <c r="I22" i="23"/>
  <c r="G23" i="23"/>
  <c r="I23" i="23"/>
  <c r="I24" i="23"/>
  <c r="I25" i="23"/>
  <c r="I26" i="23"/>
  <c r="I27" i="23"/>
  <c r="G28" i="23"/>
  <c r="I28" i="23"/>
  <c r="I29" i="23"/>
  <c r="G30" i="23"/>
  <c r="I30" i="23"/>
  <c r="I31" i="23"/>
  <c r="I32" i="23"/>
  <c r="I33" i="23"/>
  <c r="I34" i="23"/>
  <c r="I35" i="23"/>
  <c r="I36" i="23"/>
  <c r="G37" i="23"/>
  <c r="I37" i="23"/>
  <c r="I38" i="23"/>
  <c r="I39" i="23"/>
  <c r="I40" i="23"/>
  <c r="I41" i="23"/>
  <c r="I42" i="23"/>
  <c r="I43" i="23"/>
  <c r="I44" i="23"/>
  <c r="I45" i="23"/>
  <c r="I46" i="23"/>
  <c r="G47" i="23"/>
  <c r="I47" i="23"/>
  <c r="G48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G60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G72" i="23"/>
  <c r="I72" i="23"/>
  <c r="I73" i="23"/>
  <c r="I74" i="23"/>
  <c r="G75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G96" i="23"/>
  <c r="I96" i="23"/>
  <c r="I6" i="2"/>
  <c r="I7" i="2"/>
  <c r="G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I24" i="2"/>
  <c r="I25" i="2"/>
  <c r="I26" i="2"/>
  <c r="I27" i="2"/>
  <c r="G28" i="2"/>
  <c r="I28" i="2"/>
  <c r="I29" i="2"/>
  <c r="I30" i="2"/>
  <c r="I31" i="2"/>
  <c r="G32" i="2"/>
  <c r="I32" i="2"/>
  <c r="I33" i="2"/>
  <c r="G34" i="2"/>
  <c r="I34" i="2"/>
  <c r="I35" i="2"/>
  <c r="G36" i="2"/>
  <c r="I36" i="2"/>
  <c r="I37" i="2"/>
  <c r="I38" i="2"/>
  <c r="I39" i="2"/>
  <c r="I40" i="2"/>
  <c r="I41" i="2"/>
  <c r="I42" i="2"/>
  <c r="G43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G58" i="2"/>
  <c r="I58" i="2"/>
  <c r="G59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G82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96" i="2"/>
  <c r="I96" i="2"/>
  <c r="I6" i="17"/>
  <c r="I7" i="17"/>
  <c r="I8" i="17"/>
  <c r="I9" i="17"/>
  <c r="I10" i="17"/>
  <c r="I11" i="17"/>
  <c r="I12" i="17"/>
  <c r="G13" i="17"/>
  <c r="G16" i="17"/>
  <c r="I16" i="17"/>
  <c r="I6" i="18"/>
  <c r="G7" i="18"/>
  <c r="I7" i="18"/>
  <c r="G9" i="18"/>
  <c r="I9" i="18"/>
</calcChain>
</file>

<file path=xl/sharedStrings.xml><?xml version="1.0" encoding="utf-8"?>
<sst xmlns="http://schemas.openxmlformats.org/spreadsheetml/2006/main" count="964" uniqueCount="124">
  <si>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</si>
  <si>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</si>
  <si>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</si>
  <si>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</si>
  <si>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</si>
  <si>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</si>
  <si>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</si>
  <si>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</si>
  <si>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</si>
  <si>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</si>
  <si>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</si>
  <si>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</si>
  <si>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</si>
  <si>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</si>
  <si>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</si>
  <si>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</si>
  <si>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</si>
  <si>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</si>
  <si>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</si>
  <si>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</si>
  <si>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</si>
  <si>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</si>
  <si>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</si>
  <si>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</si>
  <si>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</si>
  <si>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</si>
  <si>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</si>
  <si>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</si>
  <si>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</si>
  <si>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</si>
  <si>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</si>
  <si>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</si>
  <si>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</si>
  <si>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</si>
  <si>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</si>
  <si>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</si>
  <si>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</si>
  <si>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</si>
  <si>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</si>
  <si>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</si>
  <si>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</si>
  <si>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</si>
  <si>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</si>
  <si>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</si>
  <si>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</si>
  <si>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</si>
  <si>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</si>
  <si>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</si>
  <si>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</si>
  <si>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</si>
  <si>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</si>
  <si>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</si>
  <si>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</si>
  <si>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</si>
  <si>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</si>
  <si>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</si>
  <si>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</si>
  <si>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</si>
  <si>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</si>
  <si>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</si>
  <si>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</si>
  <si>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</si>
  <si>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</si>
  <si>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</si>
  <si>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</si>
  <si>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</si>
  <si>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</si>
  <si>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</si>
  <si>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</si>
  <si>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</si>
  <si>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</si>
  <si>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</si>
  <si>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</si>
  <si>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</si>
  <si>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</si>
  <si>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</si>
  <si>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</si>
  <si>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</si>
  <si>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</si>
  <si>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</si>
  <si>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</si>
  <si>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</si>
  <si>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</si>
  <si>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</si>
  <si>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</si>
  <si>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</si>
  <si>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</si>
  <si>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</si>
  <si>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</si>
  <si>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</si>
  <si>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</si>
  <si>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</si>
  <si>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</si>
  <si>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</si>
  <si>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</si>
  <si>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</si>
  <si>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</si>
  <si>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</si>
  <si>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</si>
  <si>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</si>
  <si>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</si>
  <si>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</si>
  <si>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</si>
  <si>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</si>
  <si>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</si>
  <si>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</si>
  <si>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</si>
  <si>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Southeast Orig</t>
  </si>
  <si>
    <t>Northeast Origination</t>
  </si>
  <si>
    <t>Southeast Origination</t>
  </si>
  <si>
    <t>West Origination</t>
  </si>
  <si>
    <t>Baughman</t>
  </si>
  <si>
    <t>Culota</t>
  </si>
  <si>
    <t>Duran</t>
  </si>
  <si>
    <t>West Power</t>
  </si>
  <si>
    <t>Loving</t>
  </si>
  <si>
    <t>Luce</t>
  </si>
  <si>
    <t>Thompson</t>
  </si>
  <si>
    <t>ECR</t>
  </si>
  <si>
    <t>Smith</t>
  </si>
  <si>
    <t>Enron Capital Res Total</t>
  </si>
  <si>
    <t>For the Quarter Ended September 30</t>
  </si>
  <si>
    <t>For Quarter Ended September 30</t>
  </si>
  <si>
    <t>Enron Capital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</si>
</sst>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93"/>
  <sheetViews>
    <sheetView tabSelected="1" workbookViewId="0">
      <selection sqref="A1:I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8.8554687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37" si="0">G6/$G$96</f>
        <v>0.44936340640319078</v>
      </c>
    </row>
    <row r="7" spans="1:9" s="25" customFormat="1" ht="12.75" customHeight="1" x14ac:dyDescent="0.2">
      <c r="A7" s="3" t="s">
        <v>48</v>
      </c>
      <c r="B7" s="3"/>
      <c r="C7" s="3" t="s">
        <v>8</v>
      </c>
      <c r="D7" s="3"/>
      <c r="E7" s="20" t="s">
        <v>77</v>
      </c>
      <c r="F7" s="3"/>
      <c r="G7" s="4">
        <v>18060000</v>
      </c>
      <c r="I7" s="24">
        <f t="shared" si="0"/>
        <v>0.1616634087578013</v>
      </c>
    </row>
    <row r="8" spans="1:9" customFormat="1" x14ac:dyDescent="0.2">
      <c r="A8" s="26" t="s">
        <v>7</v>
      </c>
      <c r="B8" s="21"/>
      <c r="C8" s="21" t="s">
        <v>8</v>
      </c>
      <c r="D8" s="21"/>
      <c r="E8" s="20" t="s">
        <v>114</v>
      </c>
      <c r="F8" s="21"/>
      <c r="G8" s="4">
        <f>11017547+4005124</f>
        <v>15022671</v>
      </c>
      <c r="H8" s="25"/>
      <c r="I8" s="24">
        <f t="shared" si="0"/>
        <v>0.13447487278554637</v>
      </c>
    </row>
    <row r="9" spans="1:9" customFormat="1" x14ac:dyDescent="0.2">
      <c r="A9" s="6" t="s">
        <v>17</v>
      </c>
      <c r="B9" s="6"/>
      <c r="C9" s="6" t="s">
        <v>13</v>
      </c>
      <c r="D9" s="6"/>
      <c r="E9" s="6" t="s">
        <v>14</v>
      </c>
      <c r="F9" s="6"/>
      <c r="G9" s="4">
        <v>3982771</v>
      </c>
      <c r="H9" s="4"/>
      <c r="I9" s="24">
        <f t="shared" si="0"/>
        <v>3.56516243721881E-2</v>
      </c>
    </row>
    <row r="10" spans="1:9" customFormat="1" x14ac:dyDescent="0.2">
      <c r="A10" s="6" t="s">
        <v>15</v>
      </c>
      <c r="B10" s="6"/>
      <c r="C10" s="6" t="s">
        <v>13</v>
      </c>
      <c r="D10" s="6"/>
      <c r="E10" s="6" t="s">
        <v>16</v>
      </c>
      <c r="F10" s="6"/>
      <c r="G10" s="4">
        <v>2682395</v>
      </c>
      <c r="H10" s="4"/>
      <c r="I10" s="24">
        <f t="shared" si="0"/>
        <v>2.4011357659738785E-2</v>
      </c>
    </row>
    <row r="11" spans="1:9" customFormat="1" x14ac:dyDescent="0.2">
      <c r="A11" s="5" t="s">
        <v>9</v>
      </c>
      <c r="B11" s="5"/>
      <c r="C11" s="5" t="s">
        <v>8</v>
      </c>
      <c r="D11" s="5"/>
      <c r="E11" s="5" t="s">
        <v>10</v>
      </c>
      <c r="F11" s="5"/>
      <c r="G11" s="4">
        <v>2579000</v>
      </c>
      <c r="H11" s="4"/>
      <c r="I11" s="24">
        <f t="shared" si="0"/>
        <v>2.3085821217406953E-2</v>
      </c>
    </row>
    <row r="12" spans="1:9" customFormat="1" x14ac:dyDescent="0.2">
      <c r="A12" s="6" t="s">
        <v>12</v>
      </c>
      <c r="B12" s="6"/>
      <c r="C12" s="6" t="s">
        <v>13</v>
      </c>
      <c r="D12" s="6"/>
      <c r="E12" s="6" t="s">
        <v>14</v>
      </c>
      <c r="F12" s="6"/>
      <c r="G12" s="4">
        <v>2088368</v>
      </c>
      <c r="H12" s="4"/>
      <c r="I12" s="24">
        <f t="shared" si="0"/>
        <v>1.8693947376562128E-2</v>
      </c>
    </row>
    <row r="13" spans="1:9" customFormat="1" x14ac:dyDescent="0.2">
      <c r="A13" s="3" t="s">
        <v>116</v>
      </c>
      <c r="B13" s="3"/>
      <c r="C13" s="3" t="s">
        <v>13</v>
      </c>
      <c r="D13" s="3"/>
      <c r="E13" s="3" t="s">
        <v>40</v>
      </c>
      <c r="F13" s="3"/>
      <c r="G13" s="4">
        <v>1880000</v>
      </c>
      <c r="H13" s="4"/>
      <c r="I13" s="24">
        <f t="shared" si="0"/>
        <v>1.6828749084422286E-2</v>
      </c>
    </row>
    <row r="14" spans="1:9" customFormat="1" x14ac:dyDescent="0.2">
      <c r="A14" s="5" t="s">
        <v>11</v>
      </c>
      <c r="B14" s="5"/>
      <c r="C14" s="5" t="s">
        <v>8</v>
      </c>
      <c r="D14" s="5"/>
      <c r="E14" s="5" t="s">
        <v>107</v>
      </c>
      <c r="F14" s="5"/>
      <c r="G14" s="4">
        <v>1718408</v>
      </c>
      <c r="H14" s="23"/>
      <c r="I14" s="24">
        <f t="shared" si="0"/>
        <v>1.5382264391842515E-2</v>
      </c>
    </row>
    <row r="15" spans="1:9" customFormat="1" x14ac:dyDescent="0.2">
      <c r="A15" s="21" t="s">
        <v>19</v>
      </c>
      <c r="B15" s="28"/>
      <c r="C15" s="21" t="s">
        <v>13</v>
      </c>
      <c r="D15" s="21"/>
      <c r="E15" s="21" t="s">
        <v>79</v>
      </c>
      <c r="F15" s="30"/>
      <c r="G15" s="27">
        <v>1444860</v>
      </c>
      <c r="H15" s="23"/>
      <c r="I15" s="24">
        <f t="shared" si="0"/>
        <v>1.2933609788360841E-2</v>
      </c>
    </row>
    <row r="16" spans="1:9" customFormat="1" x14ac:dyDescent="0.2">
      <c r="A16" s="3" t="s">
        <v>36</v>
      </c>
      <c r="B16" s="3"/>
      <c r="C16" s="3" t="s">
        <v>13</v>
      </c>
      <c r="D16" s="3"/>
      <c r="E16" s="3" t="s">
        <v>16</v>
      </c>
      <c r="F16" s="3"/>
      <c r="G16" s="4">
        <v>1251566</v>
      </c>
      <c r="H16" s="4"/>
      <c r="I16" s="24">
        <f t="shared" si="0"/>
        <v>1.1203345838613862E-2</v>
      </c>
    </row>
    <row r="17" spans="1:9" customFormat="1" x14ac:dyDescent="0.2">
      <c r="A17" s="3" t="s">
        <v>35</v>
      </c>
      <c r="B17" s="3"/>
      <c r="C17" s="3" t="s">
        <v>13</v>
      </c>
      <c r="D17" s="3"/>
      <c r="E17" s="3" t="s">
        <v>14</v>
      </c>
      <c r="F17" s="3"/>
      <c r="G17" s="4">
        <v>1170272</v>
      </c>
      <c r="H17" s="4"/>
      <c r="I17" s="24">
        <f t="shared" si="0"/>
        <v>1.0475645664109062E-2</v>
      </c>
    </row>
    <row r="18" spans="1:9" customFormat="1" x14ac:dyDescent="0.2">
      <c r="A18" s="3" t="s">
        <v>24</v>
      </c>
      <c r="B18" s="3"/>
      <c r="C18" s="3" t="s">
        <v>13</v>
      </c>
      <c r="D18" s="3"/>
      <c r="E18" s="3" t="s">
        <v>16</v>
      </c>
      <c r="F18" s="3"/>
      <c r="G18" s="4">
        <v>1169290</v>
      </c>
      <c r="H18" s="4"/>
      <c r="I18" s="24">
        <f t="shared" si="0"/>
        <v>1.0466855328151134E-2</v>
      </c>
    </row>
    <row r="19" spans="1:9" customFormat="1" x14ac:dyDescent="0.2">
      <c r="A19" s="21" t="s">
        <v>29</v>
      </c>
      <c r="B19" s="21"/>
      <c r="C19" s="21" t="s">
        <v>13</v>
      </c>
      <c r="D19" s="21"/>
      <c r="E19" s="21" t="s">
        <v>16</v>
      </c>
      <c r="F19" s="21"/>
      <c r="G19" s="27">
        <v>766207</v>
      </c>
      <c r="H19" s="4"/>
      <c r="I19" s="24">
        <f t="shared" si="0"/>
        <v>6.8586730583659284E-3</v>
      </c>
    </row>
    <row r="20" spans="1:9" customFormat="1" x14ac:dyDescent="0.2">
      <c r="A20" s="3" t="s">
        <v>18</v>
      </c>
      <c r="B20" s="3"/>
      <c r="C20" s="3" t="s">
        <v>13</v>
      </c>
      <c r="D20" s="3"/>
      <c r="E20" s="3" t="s">
        <v>14</v>
      </c>
      <c r="F20" s="3"/>
      <c r="G20" s="4">
        <v>762008</v>
      </c>
      <c r="H20" s="4"/>
      <c r="I20" s="24">
        <f t="shared" si="0"/>
        <v>6.8210858682566256E-3</v>
      </c>
    </row>
    <row r="21" spans="1:9" customFormat="1" x14ac:dyDescent="0.2">
      <c r="A21" s="3" t="s">
        <v>20</v>
      </c>
      <c r="B21" s="3"/>
      <c r="C21" s="3" t="s">
        <v>13</v>
      </c>
      <c r="D21" s="3"/>
      <c r="E21" s="3" t="s">
        <v>16</v>
      </c>
      <c r="F21" s="3"/>
      <c r="G21" s="4">
        <v>747474</v>
      </c>
      <c r="H21" s="4"/>
      <c r="I21" s="24">
        <f t="shared" si="0"/>
        <v>6.6909853154943954E-3</v>
      </c>
    </row>
    <row r="22" spans="1:9" customFormat="1" x14ac:dyDescent="0.2">
      <c r="A22" s="3" t="s">
        <v>21</v>
      </c>
      <c r="B22" s="3"/>
      <c r="C22" s="3" t="s">
        <v>13</v>
      </c>
      <c r="D22" s="3"/>
      <c r="E22" s="3" t="s">
        <v>14</v>
      </c>
      <c r="F22" s="3"/>
      <c r="G22" s="4">
        <v>581649</v>
      </c>
      <c r="H22" s="4"/>
      <c r="I22" s="24">
        <f t="shared" si="0"/>
        <v>5.2066090830878388E-3</v>
      </c>
    </row>
    <row r="23" spans="1:9" customFormat="1" x14ac:dyDescent="0.2">
      <c r="A23" s="3" t="s">
        <v>28</v>
      </c>
      <c r="B23" s="3"/>
      <c r="C23" s="3" t="s">
        <v>13</v>
      </c>
      <c r="D23" s="3"/>
      <c r="E23" s="3" t="s">
        <v>23</v>
      </c>
      <c r="F23" s="3"/>
      <c r="G23" s="4">
        <v>479509</v>
      </c>
      <c r="H23" s="4"/>
      <c r="I23" s="24">
        <f t="shared" si="0"/>
        <v>4.2923067259160877E-3</v>
      </c>
    </row>
    <row r="24" spans="1:9" customFormat="1" x14ac:dyDescent="0.2">
      <c r="A24" s="21" t="s">
        <v>30</v>
      </c>
      <c r="B24" s="21"/>
      <c r="C24" s="21" t="s">
        <v>13</v>
      </c>
      <c r="D24" s="21"/>
      <c r="E24" s="21" t="s">
        <v>16</v>
      </c>
      <c r="F24" s="21"/>
      <c r="G24" s="32">
        <f>253991+142876</f>
        <v>396867</v>
      </c>
      <c r="H24" s="4"/>
      <c r="I24" s="24">
        <f t="shared" si="0"/>
        <v>3.5525399802592652E-3</v>
      </c>
    </row>
    <row r="25" spans="1:9" customFormat="1" x14ac:dyDescent="0.2">
      <c r="A25" s="3" t="s">
        <v>22</v>
      </c>
      <c r="B25" s="3"/>
      <c r="C25" s="3" t="s">
        <v>13</v>
      </c>
      <c r="D25" s="3"/>
      <c r="E25" s="3" t="s">
        <v>23</v>
      </c>
      <c r="F25" s="3"/>
      <c r="G25" s="4">
        <v>370641</v>
      </c>
      <c r="H25" s="30"/>
      <c r="I25" s="24">
        <f t="shared" si="0"/>
        <v>3.3177789305315745E-3</v>
      </c>
    </row>
    <row r="26" spans="1:9" customFormat="1" x14ac:dyDescent="0.2">
      <c r="A26" s="3" t="s">
        <v>25</v>
      </c>
      <c r="B26" s="3"/>
      <c r="C26" s="3" t="s">
        <v>13</v>
      </c>
      <c r="D26" s="3"/>
      <c r="E26" s="3" t="s">
        <v>16</v>
      </c>
      <c r="F26" s="3"/>
      <c r="G26" s="4">
        <v>311404</v>
      </c>
      <c r="H26" s="23"/>
      <c r="I26" s="24">
        <f t="shared" si="0"/>
        <v>2.7875211595135303E-3</v>
      </c>
    </row>
    <row r="27" spans="1:9" customFormat="1" x14ac:dyDescent="0.2">
      <c r="A27" s="5" t="s">
        <v>56</v>
      </c>
      <c r="B27" s="5"/>
      <c r="C27" s="5" t="s">
        <v>13</v>
      </c>
      <c r="D27" s="5"/>
      <c r="E27" s="5" t="s">
        <v>23</v>
      </c>
      <c r="F27" s="5"/>
      <c r="G27" s="4">
        <v>298111</v>
      </c>
      <c r="H27" s="4"/>
      <c r="I27" s="24">
        <f t="shared" si="0"/>
        <v>2.6685293714394744E-3</v>
      </c>
    </row>
    <row r="28" spans="1:9" customFormat="1" x14ac:dyDescent="0.2">
      <c r="A28" s="6" t="s">
        <v>37</v>
      </c>
      <c r="B28" s="6"/>
      <c r="C28" s="6" t="s">
        <v>13</v>
      </c>
      <c r="D28" s="6"/>
      <c r="E28" s="6" t="s">
        <v>38</v>
      </c>
      <c r="F28" s="6"/>
      <c r="G28" s="4">
        <f>178053+85069</f>
        <v>263122</v>
      </c>
      <c r="H28" s="4"/>
      <c r="I28" s="24">
        <f t="shared" si="0"/>
        <v>2.3553266577613619E-3</v>
      </c>
    </row>
    <row r="29" spans="1:9" customFormat="1" x14ac:dyDescent="0.2">
      <c r="A29" s="21" t="s">
        <v>80</v>
      </c>
      <c r="B29" s="21"/>
      <c r="C29" s="21" t="s">
        <v>13</v>
      </c>
      <c r="D29" s="21"/>
      <c r="E29" s="21" t="s">
        <v>14</v>
      </c>
      <c r="F29" s="21"/>
      <c r="G29" s="27">
        <v>248911</v>
      </c>
      <c r="H29" s="4"/>
      <c r="I29" s="24">
        <f t="shared" si="0"/>
        <v>2.2281174273152313E-3</v>
      </c>
    </row>
    <row r="30" spans="1:9" customFormat="1" x14ac:dyDescent="0.2">
      <c r="A30" s="26" t="s">
        <v>7</v>
      </c>
      <c r="B30" s="21"/>
      <c r="C30" s="21" t="s">
        <v>13</v>
      </c>
      <c r="D30" s="21"/>
      <c r="E30" s="20" t="s">
        <v>14</v>
      </c>
      <c r="F30" s="21"/>
      <c r="G30" s="4">
        <v>247870</v>
      </c>
      <c r="H30" s="4"/>
      <c r="I30" s="24">
        <f t="shared" si="0"/>
        <v>2.2187989550828467E-3</v>
      </c>
    </row>
    <row r="31" spans="1:9" customFormat="1" x14ac:dyDescent="0.2">
      <c r="A31" s="5" t="s">
        <v>43</v>
      </c>
      <c r="B31" s="5"/>
      <c r="C31" s="5" t="s">
        <v>13</v>
      </c>
      <c r="D31" s="5"/>
      <c r="E31" s="5" t="s">
        <v>23</v>
      </c>
      <c r="F31" s="5"/>
      <c r="G31" s="4">
        <v>238257</v>
      </c>
      <c r="H31" s="4"/>
      <c r="I31" s="24">
        <f t="shared" si="0"/>
        <v>2.1327485481953193E-3</v>
      </c>
    </row>
    <row r="32" spans="1:9" customFormat="1" x14ac:dyDescent="0.2">
      <c r="A32" s="6" t="s">
        <v>31</v>
      </c>
      <c r="B32" s="6"/>
      <c r="C32" s="6" t="s">
        <v>8</v>
      </c>
      <c r="D32" s="6"/>
      <c r="E32" s="6" t="s">
        <v>82</v>
      </c>
      <c r="F32" s="6"/>
      <c r="G32" s="4">
        <f>189300+33300</f>
        <v>222600</v>
      </c>
      <c r="H32" s="4"/>
      <c r="I32" s="24">
        <f t="shared" si="0"/>
        <v>1.99259550329383E-3</v>
      </c>
    </row>
    <row r="33" spans="1:9" customFormat="1" x14ac:dyDescent="0.2">
      <c r="A33" s="5" t="s">
        <v>39</v>
      </c>
      <c r="B33" s="5"/>
      <c r="C33" s="5" t="s">
        <v>13</v>
      </c>
      <c r="D33" s="5"/>
      <c r="E33" s="5" t="s">
        <v>40</v>
      </c>
      <c r="F33" s="5"/>
      <c r="G33" s="4">
        <v>221528</v>
      </c>
      <c r="H33" s="4"/>
      <c r="I33" s="24">
        <f t="shared" si="0"/>
        <v>1.9829995357307979E-3</v>
      </c>
    </row>
    <row r="34" spans="1:9" customFormat="1" x14ac:dyDescent="0.2">
      <c r="A34" s="3" t="s">
        <v>55</v>
      </c>
      <c r="B34" s="3"/>
      <c r="C34" s="3" t="s">
        <v>13</v>
      </c>
      <c r="D34" s="3"/>
      <c r="E34" s="3" t="s">
        <v>38</v>
      </c>
      <c r="F34" s="3"/>
      <c r="G34" s="4">
        <f>191911+26899</f>
        <v>218810</v>
      </c>
      <c r="H34" s="4"/>
      <c r="I34" s="24">
        <f t="shared" si="0"/>
        <v>1.9586694612566172E-3</v>
      </c>
    </row>
    <row r="35" spans="1:9" customFormat="1" x14ac:dyDescent="0.2">
      <c r="A35" s="7" t="s">
        <v>57</v>
      </c>
      <c r="B35" s="7"/>
      <c r="C35" s="7" t="s">
        <v>13</v>
      </c>
      <c r="D35" s="7"/>
      <c r="E35" s="7" t="s">
        <v>40</v>
      </c>
      <c r="F35" s="7"/>
      <c r="G35" s="4">
        <v>188259</v>
      </c>
      <c r="H35" s="4"/>
      <c r="I35" s="24">
        <f t="shared" si="0"/>
        <v>1.6851933371724759E-3</v>
      </c>
    </row>
    <row r="36" spans="1:9" customFormat="1" x14ac:dyDescent="0.2">
      <c r="A36" s="3" t="s">
        <v>33</v>
      </c>
      <c r="B36" s="3"/>
      <c r="C36" s="3" t="s">
        <v>13</v>
      </c>
      <c r="D36" s="3"/>
      <c r="E36" s="3" t="s">
        <v>14</v>
      </c>
      <c r="F36" s="3"/>
      <c r="G36" s="4">
        <f>166489+1173</f>
        <v>167662</v>
      </c>
      <c r="H36" s="4"/>
      <c r="I36" s="24">
        <f t="shared" si="0"/>
        <v>1.5008200686129835E-3</v>
      </c>
    </row>
    <row r="37" spans="1:9" s="8" customFormat="1" ht="12.75" customHeight="1" x14ac:dyDescent="0.2">
      <c r="A37" s="3" t="s">
        <v>46</v>
      </c>
      <c r="B37" s="3"/>
      <c r="C37" s="3" t="s">
        <v>13</v>
      </c>
      <c r="D37" s="3"/>
      <c r="E37" s="3" t="s">
        <v>23</v>
      </c>
      <c r="F37" s="3"/>
      <c r="G37" s="4">
        <v>154878</v>
      </c>
      <c r="H37" s="23"/>
      <c r="I37" s="24">
        <f t="shared" si="0"/>
        <v>1.386384574838912E-3</v>
      </c>
    </row>
    <row r="38" spans="1:9" customFormat="1" x14ac:dyDescent="0.2">
      <c r="A38" s="21" t="s">
        <v>84</v>
      </c>
      <c r="B38" s="21"/>
      <c r="C38" s="21" t="s">
        <v>13</v>
      </c>
      <c r="D38" s="21"/>
      <c r="E38" s="21" t="s">
        <v>40</v>
      </c>
      <c r="F38" s="31"/>
      <c r="G38" s="32">
        <v>140169</v>
      </c>
      <c r="H38" s="30"/>
      <c r="I38" s="24">
        <f t="shared" ref="I38:I69" si="1">G38/$G$96</f>
        <v>1.2547175161778655E-3</v>
      </c>
    </row>
    <row r="39" spans="1:9" customFormat="1" x14ac:dyDescent="0.2">
      <c r="A39" s="5" t="s">
        <v>34</v>
      </c>
      <c r="B39" s="5"/>
      <c r="C39" s="5" t="s">
        <v>13</v>
      </c>
      <c r="D39" s="5"/>
      <c r="E39" s="5" t="s">
        <v>23</v>
      </c>
      <c r="F39" s="5"/>
      <c r="G39" s="4">
        <v>130849</v>
      </c>
      <c r="H39" s="4"/>
      <c r="I39" s="24">
        <f t="shared" si="1"/>
        <v>1.17128988773807E-3</v>
      </c>
    </row>
    <row r="40" spans="1:9" customFormat="1" x14ac:dyDescent="0.2">
      <c r="A40" s="21" t="s">
        <v>87</v>
      </c>
      <c r="B40" s="21"/>
      <c r="C40" s="21" t="s">
        <v>13</v>
      </c>
      <c r="D40" s="21"/>
      <c r="E40" s="21" t="s">
        <v>38</v>
      </c>
      <c r="F40" s="21"/>
      <c r="G40" s="27">
        <v>101496</v>
      </c>
      <c r="H40" s="4"/>
      <c r="I40" s="24">
        <f t="shared" si="1"/>
        <v>9.0853761546410856E-4</v>
      </c>
    </row>
    <row r="41" spans="1:9" customFormat="1" x14ac:dyDescent="0.2">
      <c r="A41" s="21" t="s">
        <v>33</v>
      </c>
      <c r="B41" s="21"/>
      <c r="C41" s="21" t="s">
        <v>13</v>
      </c>
      <c r="D41" s="21"/>
      <c r="E41" s="21" t="s">
        <v>16</v>
      </c>
      <c r="F41" s="21"/>
      <c r="G41" s="27">
        <v>100796</v>
      </c>
      <c r="H41" s="23"/>
      <c r="I41" s="24">
        <f t="shared" si="1"/>
        <v>9.0227159186884501E-4</v>
      </c>
    </row>
    <row r="42" spans="1:9" customFormat="1" x14ac:dyDescent="0.2">
      <c r="A42" s="21" t="s">
        <v>49</v>
      </c>
      <c r="B42" s="21"/>
      <c r="C42" s="21" t="s">
        <v>13</v>
      </c>
      <c r="D42" s="21"/>
      <c r="E42" s="21" t="s">
        <v>16</v>
      </c>
      <c r="F42" s="21"/>
      <c r="G42" s="27">
        <v>87263</v>
      </c>
      <c r="H42" s="4"/>
      <c r="I42" s="24">
        <f t="shared" si="1"/>
        <v>7.8113145284784138E-4</v>
      </c>
    </row>
    <row r="43" spans="1:9" customFormat="1" x14ac:dyDescent="0.2">
      <c r="A43" s="6" t="s">
        <v>58</v>
      </c>
      <c r="B43" s="6"/>
      <c r="C43" s="6" t="s">
        <v>13</v>
      </c>
      <c r="D43" s="6"/>
      <c r="E43" s="6" t="s">
        <v>38</v>
      </c>
      <c r="F43" s="6"/>
      <c r="G43" s="4">
        <f>71670+9572</f>
        <v>81242</v>
      </c>
      <c r="H43" s="4"/>
      <c r="I43" s="24">
        <f t="shared" si="1"/>
        <v>7.2723469846629532E-4</v>
      </c>
    </row>
    <row r="44" spans="1:9" customFormat="1" x14ac:dyDescent="0.2">
      <c r="A44" s="7" t="s">
        <v>41</v>
      </c>
      <c r="B44" s="7"/>
      <c r="C44" s="7" t="s">
        <v>8</v>
      </c>
      <c r="D44" s="7"/>
      <c r="E44" s="7" t="s">
        <v>42</v>
      </c>
      <c r="F44" s="7"/>
      <c r="G44" s="4">
        <v>80000</v>
      </c>
      <c r="H44" s="4"/>
      <c r="I44" s="24">
        <f t="shared" si="1"/>
        <v>7.1611698231584188E-4</v>
      </c>
    </row>
    <row r="45" spans="1:9" customFormat="1" x14ac:dyDescent="0.2">
      <c r="A45" s="3" t="s">
        <v>50</v>
      </c>
      <c r="B45" s="3"/>
      <c r="C45" s="3" t="s">
        <v>13</v>
      </c>
      <c r="D45" s="3"/>
      <c r="E45" s="3" t="s">
        <v>16</v>
      </c>
      <c r="F45" s="3"/>
      <c r="G45" s="4">
        <v>79726</v>
      </c>
      <c r="H45" s="23"/>
      <c r="I45" s="24">
        <f t="shared" si="1"/>
        <v>7.1366428165141012E-4</v>
      </c>
    </row>
    <row r="46" spans="1:9" customFormat="1" x14ac:dyDescent="0.2">
      <c r="A46" s="3" t="s">
        <v>45</v>
      </c>
      <c r="B46" s="3"/>
      <c r="C46" s="3" t="s">
        <v>13</v>
      </c>
      <c r="D46" s="3"/>
      <c r="E46" s="3" t="s">
        <v>23</v>
      </c>
      <c r="F46" s="3"/>
      <c r="G46" s="4">
        <v>76203</v>
      </c>
      <c r="H46" s="4"/>
      <c r="I46" s="24">
        <f t="shared" si="1"/>
        <v>6.8212828004267628E-4</v>
      </c>
    </row>
    <row r="47" spans="1:9" customFormat="1" x14ac:dyDescent="0.2">
      <c r="A47" s="3" t="s">
        <v>44</v>
      </c>
      <c r="B47" s="3"/>
      <c r="C47" s="3" t="s">
        <v>8</v>
      </c>
      <c r="D47" s="3"/>
      <c r="E47" s="20" t="s">
        <v>82</v>
      </c>
      <c r="F47" s="3"/>
      <c r="G47" s="4">
        <v>65500</v>
      </c>
      <c r="H47" s="4"/>
      <c r="I47" s="24">
        <f t="shared" si="1"/>
        <v>5.8632077927109555E-4</v>
      </c>
    </row>
    <row r="48" spans="1:9" customFormat="1" x14ac:dyDescent="0.2">
      <c r="A48" s="3" t="s">
        <v>74</v>
      </c>
      <c r="B48" s="3"/>
      <c r="C48" s="3" t="s">
        <v>13</v>
      </c>
      <c r="D48" s="3"/>
      <c r="E48" s="3" t="s">
        <v>38</v>
      </c>
      <c r="F48" s="3"/>
      <c r="G48" s="4">
        <v>63115</v>
      </c>
      <c r="H48" s="4"/>
      <c r="I48" s="24">
        <f t="shared" si="1"/>
        <v>5.6497154173580449E-4</v>
      </c>
    </row>
    <row r="49" spans="1:9" customFormat="1" x14ac:dyDescent="0.2">
      <c r="A49" s="20" t="s">
        <v>81</v>
      </c>
      <c r="B49" s="20"/>
      <c r="C49" s="21" t="s">
        <v>8</v>
      </c>
      <c r="D49" s="20"/>
      <c r="E49" s="7" t="s">
        <v>42</v>
      </c>
      <c r="F49" s="20"/>
      <c r="G49" s="4">
        <v>60000</v>
      </c>
      <c r="H49" s="4"/>
      <c r="I49" s="24">
        <f t="shared" si="1"/>
        <v>5.3708773673688147E-4</v>
      </c>
    </row>
    <row r="50" spans="1:9" customFormat="1" x14ac:dyDescent="0.2">
      <c r="A50" s="20" t="s">
        <v>63</v>
      </c>
      <c r="B50" s="20"/>
      <c r="C50" s="21" t="s">
        <v>8</v>
      </c>
      <c r="D50" s="20"/>
      <c r="E50" s="7" t="s">
        <v>42</v>
      </c>
      <c r="F50" s="20"/>
      <c r="G50" s="4">
        <v>54000</v>
      </c>
      <c r="H50" s="23"/>
      <c r="I50" s="24">
        <f t="shared" si="1"/>
        <v>4.8337896306319329E-4</v>
      </c>
    </row>
    <row r="51" spans="1:9" s="25" customFormat="1" ht="12.75" customHeight="1" x14ac:dyDescent="0.2">
      <c r="A51" s="3" t="s">
        <v>47</v>
      </c>
      <c r="B51" s="3"/>
      <c r="C51" s="3" t="s">
        <v>8</v>
      </c>
      <c r="D51" s="3"/>
      <c r="E51" s="3" t="s">
        <v>42</v>
      </c>
      <c r="F51" s="3"/>
      <c r="G51" s="4">
        <v>50000</v>
      </c>
      <c r="H51" s="4"/>
      <c r="I51" s="24">
        <f t="shared" si="1"/>
        <v>4.475731139474012E-4</v>
      </c>
    </row>
    <row r="52" spans="1:9" s="23" customFormat="1" ht="12.75" customHeight="1" x14ac:dyDescent="0.2">
      <c r="A52" s="3" t="s">
        <v>51</v>
      </c>
      <c r="B52" s="3"/>
      <c r="C52" s="3" t="s">
        <v>13</v>
      </c>
      <c r="D52" s="3"/>
      <c r="E52" s="3" t="s">
        <v>16</v>
      </c>
      <c r="F52" s="3"/>
      <c r="G52" s="4">
        <v>37948</v>
      </c>
      <c r="I52" s="24">
        <f t="shared" si="1"/>
        <v>3.3969009056151962E-4</v>
      </c>
    </row>
    <row r="53" spans="1:9" s="23" customFormat="1" ht="12.75" customHeight="1" x14ac:dyDescent="0.2">
      <c r="A53" s="3" t="s">
        <v>52</v>
      </c>
      <c r="B53" s="3"/>
      <c r="C53" s="3" t="s">
        <v>13</v>
      </c>
      <c r="D53" s="3"/>
      <c r="E53" s="3" t="s">
        <v>16</v>
      </c>
      <c r="F53" s="3"/>
      <c r="G53" s="4">
        <v>36616</v>
      </c>
      <c r="H53" s="4"/>
      <c r="I53" s="24">
        <f t="shared" si="1"/>
        <v>3.2776674280596084E-4</v>
      </c>
    </row>
    <row r="54" spans="1:9" s="23" customFormat="1" ht="12.75" customHeight="1" x14ac:dyDescent="0.2">
      <c r="A54" s="3" t="s">
        <v>53</v>
      </c>
      <c r="B54" s="3"/>
      <c r="C54" s="3" t="s">
        <v>13</v>
      </c>
      <c r="D54" s="3"/>
      <c r="E54" s="3" t="s">
        <v>16</v>
      </c>
      <c r="F54" s="3"/>
      <c r="G54" s="4">
        <v>29707</v>
      </c>
      <c r="I54" s="24">
        <f t="shared" si="1"/>
        <v>2.6592108992070892E-4</v>
      </c>
    </row>
    <row r="55" spans="1:9" s="23" customFormat="1" ht="12.75" customHeight="1" x14ac:dyDescent="0.2">
      <c r="A55" s="3" t="s">
        <v>54</v>
      </c>
      <c r="B55" s="3"/>
      <c r="C55" s="3" t="s">
        <v>13</v>
      </c>
      <c r="D55" s="3"/>
      <c r="E55" s="3" t="s">
        <v>38</v>
      </c>
      <c r="F55" s="3"/>
      <c r="G55" s="4">
        <v>29515</v>
      </c>
      <c r="H55" s="4"/>
      <c r="I55" s="24">
        <f t="shared" si="1"/>
        <v>2.642024091631509E-4</v>
      </c>
    </row>
    <row r="56" spans="1:9" s="23" customFormat="1" ht="12.75" customHeight="1" x14ac:dyDescent="0.2">
      <c r="A56" s="3" t="s">
        <v>117</v>
      </c>
      <c r="B56" s="3"/>
      <c r="C56" s="3" t="s">
        <v>13</v>
      </c>
      <c r="D56" s="3"/>
      <c r="E56" s="3" t="s">
        <v>118</v>
      </c>
      <c r="F56" s="3"/>
      <c r="G56" s="4">
        <v>28200</v>
      </c>
      <c r="H56" s="4"/>
      <c r="I56" s="24">
        <f t="shared" si="1"/>
        <v>2.5243123626633425E-4</v>
      </c>
    </row>
    <row r="57" spans="1:9" s="25" customFormat="1" ht="12.75" customHeight="1" x14ac:dyDescent="0.2">
      <c r="A57" s="3" t="s">
        <v>119</v>
      </c>
      <c r="B57" s="3"/>
      <c r="C57" s="3" t="s">
        <v>13</v>
      </c>
      <c r="D57" s="3"/>
      <c r="E57" s="3" t="s">
        <v>16</v>
      </c>
      <c r="F57" s="3"/>
      <c r="G57" s="4">
        <v>28086</v>
      </c>
      <c r="H57" s="4"/>
      <c r="I57" s="24">
        <f t="shared" si="1"/>
        <v>2.5141076956653418E-4</v>
      </c>
    </row>
    <row r="58" spans="1:9" s="23" customFormat="1" ht="12.75" customHeight="1" x14ac:dyDescent="0.2">
      <c r="A58" s="3" t="s">
        <v>60</v>
      </c>
      <c r="B58" s="3"/>
      <c r="C58" s="3" t="s">
        <v>13</v>
      </c>
      <c r="D58" s="3"/>
      <c r="E58" s="3" t="s">
        <v>38</v>
      </c>
      <c r="F58" s="3"/>
      <c r="G58" s="4">
        <f>22593+3918</f>
        <v>26511</v>
      </c>
      <c r="H58" s="4"/>
      <c r="I58" s="24">
        <f t="shared" si="1"/>
        <v>2.3731221647719104E-4</v>
      </c>
    </row>
    <row r="59" spans="1:9" s="25" customFormat="1" ht="12.75" customHeight="1" x14ac:dyDescent="0.2">
      <c r="A59" s="21" t="s">
        <v>61</v>
      </c>
      <c r="B59" s="28"/>
      <c r="C59" s="21" t="s">
        <v>13</v>
      </c>
      <c r="D59" s="21"/>
      <c r="E59" s="21" t="s">
        <v>16</v>
      </c>
      <c r="F59" s="30"/>
      <c r="G59" s="27">
        <f>25942+29</f>
        <v>25971</v>
      </c>
      <c r="H59" s="4"/>
      <c r="I59" s="24">
        <f t="shared" si="1"/>
        <v>2.3247842684655912E-4</v>
      </c>
    </row>
    <row r="60" spans="1:9" s="25" customFormat="1" ht="12.75" customHeight="1" x14ac:dyDescent="0.2">
      <c r="A60" s="21" t="s">
        <v>83</v>
      </c>
      <c r="B60" s="21"/>
      <c r="C60" s="21" t="s">
        <v>13</v>
      </c>
      <c r="D60" s="21"/>
      <c r="E60" s="21" t="s">
        <v>38</v>
      </c>
      <c r="F60" s="21"/>
      <c r="G60" s="27">
        <v>23970</v>
      </c>
      <c r="H60" s="4"/>
      <c r="I60" s="24">
        <f t="shared" si="1"/>
        <v>2.1456655082638412E-4</v>
      </c>
    </row>
    <row r="61" spans="1:9" s="23" customFormat="1" ht="12.75" customHeight="1" x14ac:dyDescent="0.2">
      <c r="A61" s="3" t="s">
        <v>41</v>
      </c>
      <c r="B61" s="3"/>
      <c r="C61" s="3" t="s">
        <v>8</v>
      </c>
      <c r="D61" s="3"/>
      <c r="E61" s="3" t="s">
        <v>107</v>
      </c>
      <c r="F61" s="3"/>
      <c r="G61" s="4">
        <v>23632</v>
      </c>
      <c r="H61" s="30"/>
      <c r="I61" s="24">
        <f t="shared" si="1"/>
        <v>2.1154095657609969E-4</v>
      </c>
    </row>
    <row r="62" spans="1:9" s="23" customFormat="1" ht="12.75" customHeight="1" x14ac:dyDescent="0.2">
      <c r="A62" s="6" t="s">
        <v>59</v>
      </c>
      <c r="B62" s="6"/>
      <c r="C62" s="6" t="s">
        <v>8</v>
      </c>
      <c r="D62" s="6"/>
      <c r="E62" s="6" t="s">
        <v>42</v>
      </c>
      <c r="F62" s="6"/>
      <c r="G62" s="4">
        <v>20800</v>
      </c>
      <c r="H62" s="4"/>
      <c r="I62" s="24">
        <f t="shared" si="1"/>
        <v>1.8619041540211888E-4</v>
      </c>
    </row>
    <row r="63" spans="1:9" s="25" customFormat="1" ht="12.75" customHeight="1" x14ac:dyDescent="0.2">
      <c r="A63" s="5" t="s">
        <v>113</v>
      </c>
      <c r="B63" s="5"/>
      <c r="C63" s="5" t="s">
        <v>8</v>
      </c>
      <c r="D63" s="5"/>
      <c r="E63" s="7" t="s">
        <v>42</v>
      </c>
      <c r="F63" s="5"/>
      <c r="G63" s="4">
        <v>15500</v>
      </c>
      <c r="H63" s="23"/>
      <c r="I63" s="24">
        <f t="shared" si="1"/>
        <v>1.3874766532369438E-4</v>
      </c>
    </row>
    <row r="64" spans="1:9" s="25" customFormat="1" ht="12.75" customHeight="1" x14ac:dyDescent="0.2">
      <c r="A64" s="6" t="s">
        <v>67</v>
      </c>
      <c r="B64" s="6"/>
      <c r="C64" s="6" t="s">
        <v>13</v>
      </c>
      <c r="D64" s="6"/>
      <c r="E64" s="6" t="s">
        <v>14</v>
      </c>
      <c r="F64" s="6"/>
      <c r="G64" s="4">
        <v>14969</v>
      </c>
      <c r="H64" s="4"/>
      <c r="I64" s="24">
        <f t="shared" si="1"/>
        <v>1.3399443885357297E-4</v>
      </c>
    </row>
    <row r="65" spans="1:9" s="23" customFormat="1" ht="12.75" customHeight="1" x14ac:dyDescent="0.2">
      <c r="A65" s="21" t="s">
        <v>30</v>
      </c>
      <c r="B65" s="21"/>
      <c r="C65" s="21" t="s">
        <v>13</v>
      </c>
      <c r="D65" s="21"/>
      <c r="E65" s="21" t="s">
        <v>40</v>
      </c>
      <c r="F65" s="21"/>
      <c r="G65" s="32">
        <v>10775</v>
      </c>
      <c r="I65" s="24">
        <f t="shared" si="1"/>
        <v>9.6452006055664953E-5</v>
      </c>
    </row>
    <row r="66" spans="1:9" s="25" customFormat="1" ht="12.75" customHeight="1" x14ac:dyDescent="0.2">
      <c r="A66" s="3" t="s">
        <v>62</v>
      </c>
      <c r="B66" s="3"/>
      <c r="C66" s="3" t="s">
        <v>8</v>
      </c>
      <c r="D66" s="3"/>
      <c r="E66" s="3" t="s">
        <v>42</v>
      </c>
      <c r="F66" s="3"/>
      <c r="G66" s="4">
        <v>10000</v>
      </c>
      <c r="H66" s="23"/>
      <c r="I66" s="24">
        <f t="shared" si="1"/>
        <v>8.9514622789480235E-5</v>
      </c>
    </row>
    <row r="67" spans="1:9" s="23" customFormat="1" ht="12.75" customHeight="1" x14ac:dyDescent="0.2">
      <c r="A67" s="20" t="s">
        <v>85</v>
      </c>
      <c r="B67" s="21"/>
      <c r="C67" s="21" t="s">
        <v>8</v>
      </c>
      <c r="D67" s="21"/>
      <c r="E67" s="20" t="s">
        <v>77</v>
      </c>
      <c r="F67" s="21"/>
      <c r="G67" s="4">
        <v>10000</v>
      </c>
      <c r="H67" s="4"/>
      <c r="I67" s="24">
        <f t="shared" si="1"/>
        <v>8.9514622789480235E-5</v>
      </c>
    </row>
    <row r="68" spans="1:9" s="23" customFormat="1" ht="12.75" customHeight="1" x14ac:dyDescent="0.2">
      <c r="A68" s="3" t="s">
        <v>112</v>
      </c>
      <c r="B68" s="3"/>
      <c r="C68" s="3" t="s">
        <v>13</v>
      </c>
      <c r="D68" s="3"/>
      <c r="E68" s="7" t="s">
        <v>40</v>
      </c>
      <c r="F68" s="3"/>
      <c r="G68" s="4">
        <v>9125</v>
      </c>
      <c r="H68" s="4"/>
      <c r="I68" s="24">
        <f t="shared" si="1"/>
        <v>8.168209329540071E-5</v>
      </c>
    </row>
    <row r="69" spans="1:9" s="23" customFormat="1" ht="12.75" customHeight="1" x14ac:dyDescent="0.2">
      <c r="A69" s="3" t="s">
        <v>62</v>
      </c>
      <c r="B69" s="3"/>
      <c r="C69" s="3" t="s">
        <v>8</v>
      </c>
      <c r="D69" s="3"/>
      <c r="E69" s="6" t="s">
        <v>82</v>
      </c>
      <c r="F69" s="3"/>
      <c r="G69" s="4">
        <v>8800</v>
      </c>
      <c r="H69" s="4"/>
      <c r="I69" s="24">
        <f t="shared" si="1"/>
        <v>7.8772868054742613E-5</v>
      </c>
    </row>
    <row r="70" spans="1:9" s="23" customFormat="1" ht="12.75" customHeight="1" x14ac:dyDescent="0.2">
      <c r="A70" s="6" t="s">
        <v>71</v>
      </c>
      <c r="B70" s="6"/>
      <c r="C70" s="6" t="s">
        <v>13</v>
      </c>
      <c r="D70" s="6"/>
      <c r="E70" s="6" t="s">
        <v>38</v>
      </c>
      <c r="F70" s="6"/>
      <c r="G70" s="4">
        <v>8210</v>
      </c>
      <c r="H70" s="4"/>
      <c r="I70" s="24">
        <f t="shared" ref="I70:I94" si="2">G70/$G$96</f>
        <v>7.3491505310163278E-5</v>
      </c>
    </row>
    <row r="71" spans="1:9" s="25" customFormat="1" ht="12.75" customHeight="1" x14ac:dyDescent="0.2">
      <c r="A71" s="3" t="s">
        <v>31</v>
      </c>
      <c r="B71" s="3"/>
      <c r="C71" s="3" t="s">
        <v>8</v>
      </c>
      <c r="D71" s="3"/>
      <c r="E71" s="3" t="s">
        <v>42</v>
      </c>
      <c r="F71" s="3"/>
      <c r="G71" s="4">
        <v>8200</v>
      </c>
      <c r="H71" s="4"/>
      <c r="I71" s="24">
        <f t="shared" si="2"/>
        <v>7.3401990687373795E-5</v>
      </c>
    </row>
    <row r="72" spans="1:9" s="25" customFormat="1" ht="12.75" customHeight="1" x14ac:dyDescent="0.2">
      <c r="A72" s="5" t="s">
        <v>69</v>
      </c>
      <c r="B72" s="5"/>
      <c r="C72" s="5" t="s">
        <v>13</v>
      </c>
      <c r="D72" s="5"/>
      <c r="E72" s="5" t="s">
        <v>40</v>
      </c>
      <c r="F72" s="5"/>
      <c r="G72" s="4">
        <v>7866</v>
      </c>
      <c r="H72" s="23"/>
      <c r="I72" s="24">
        <f t="shared" si="2"/>
        <v>7.041220228620515E-5</v>
      </c>
    </row>
    <row r="73" spans="1:9" s="23" customFormat="1" ht="12.75" customHeight="1" x14ac:dyDescent="0.2">
      <c r="A73" s="3" t="s">
        <v>55</v>
      </c>
      <c r="B73" s="3"/>
      <c r="C73" s="3" t="s">
        <v>13</v>
      </c>
      <c r="D73" s="3"/>
      <c r="E73" s="3" t="s">
        <v>16</v>
      </c>
      <c r="F73" s="3"/>
      <c r="G73" s="4">
        <v>7600</v>
      </c>
      <c r="H73" s="4"/>
      <c r="I73" s="24">
        <f t="shared" si="2"/>
        <v>6.8031113320004977E-5</v>
      </c>
    </row>
    <row r="74" spans="1:9" s="23" customFormat="1" ht="12.75" customHeight="1" x14ac:dyDescent="0.2">
      <c r="A74" s="3" t="s">
        <v>63</v>
      </c>
      <c r="B74" s="3"/>
      <c r="C74" s="3" t="s">
        <v>8</v>
      </c>
      <c r="D74" s="3"/>
      <c r="E74" s="3" t="s">
        <v>42</v>
      </c>
      <c r="F74" s="3"/>
      <c r="G74" s="4">
        <v>5000</v>
      </c>
      <c r="H74" s="30"/>
      <c r="I74" s="24">
        <f t="shared" si="2"/>
        <v>4.4757311394740118E-5</v>
      </c>
    </row>
    <row r="75" spans="1:9" s="23" customFormat="1" ht="12.75" customHeight="1" x14ac:dyDescent="0.2">
      <c r="A75" s="21" t="s">
        <v>86</v>
      </c>
      <c r="B75" s="28"/>
      <c r="C75" s="21" t="s">
        <v>13</v>
      </c>
      <c r="D75" s="21"/>
      <c r="E75" s="21" t="s">
        <v>79</v>
      </c>
      <c r="F75" s="30"/>
      <c r="G75" s="27">
        <v>4515</v>
      </c>
      <c r="H75" s="4"/>
      <c r="I75" s="24">
        <f t="shared" si="2"/>
        <v>4.0415852189450326E-5</v>
      </c>
    </row>
    <row r="76" spans="1:9" s="23" customFormat="1" ht="12.75" customHeight="1" x14ac:dyDescent="0.2">
      <c r="A76" s="3" t="s">
        <v>64</v>
      </c>
      <c r="B76" s="3"/>
      <c r="C76" s="3" t="s">
        <v>8</v>
      </c>
      <c r="D76" s="3"/>
      <c r="E76" s="3" t="s">
        <v>107</v>
      </c>
      <c r="F76" s="3"/>
      <c r="G76" s="4">
        <v>4500</v>
      </c>
      <c r="H76" s="4"/>
      <c r="I76" s="24">
        <f t="shared" si="2"/>
        <v>4.0281580255266107E-5</v>
      </c>
    </row>
    <row r="77" spans="1:9" s="23" customFormat="1" ht="12.75" customHeight="1" x14ac:dyDescent="0.2">
      <c r="A77" s="3" t="s">
        <v>65</v>
      </c>
      <c r="B77" s="3"/>
      <c r="C77" s="3" t="s">
        <v>13</v>
      </c>
      <c r="D77" s="3"/>
      <c r="E77" s="3" t="s">
        <v>23</v>
      </c>
      <c r="F77" s="3"/>
      <c r="G77" s="4">
        <v>4021</v>
      </c>
      <c r="H77" s="4"/>
      <c r="I77" s="24">
        <f t="shared" si="2"/>
        <v>3.599382982365E-5</v>
      </c>
    </row>
    <row r="78" spans="1:9" s="23" customFormat="1" ht="12.75" customHeight="1" x14ac:dyDescent="0.2">
      <c r="A78" s="5" t="s">
        <v>66</v>
      </c>
      <c r="B78" s="5"/>
      <c r="C78" s="5" t="s">
        <v>8</v>
      </c>
      <c r="D78" s="5"/>
      <c r="E78" s="5" t="s">
        <v>107</v>
      </c>
      <c r="F78" s="5"/>
      <c r="G78" s="4">
        <v>3500</v>
      </c>
      <c r="H78" s="4"/>
      <c r="I78" s="24">
        <f t="shared" si="2"/>
        <v>3.133011797631808E-5</v>
      </c>
    </row>
    <row r="79" spans="1:9" s="25" customFormat="1" ht="12.75" customHeight="1" x14ac:dyDescent="0.2">
      <c r="A79" s="3" t="s">
        <v>111</v>
      </c>
      <c r="B79" s="3"/>
      <c r="C79" s="3" t="s">
        <v>8</v>
      </c>
      <c r="D79" s="3"/>
      <c r="E79" s="20" t="s">
        <v>82</v>
      </c>
      <c r="F79" s="3"/>
      <c r="G79" s="4">
        <v>2640</v>
      </c>
      <c r="H79" s="4"/>
      <c r="I79" s="24">
        <f t="shared" si="2"/>
        <v>2.3631860416422783E-5</v>
      </c>
    </row>
    <row r="80" spans="1:9" s="25" customFormat="1" ht="12.75" customHeight="1" x14ac:dyDescent="0.2">
      <c r="A80" s="21" t="s">
        <v>58</v>
      </c>
      <c r="B80" s="21"/>
      <c r="C80" s="21" t="s">
        <v>13</v>
      </c>
      <c r="D80" s="21"/>
      <c r="E80" s="21" t="s">
        <v>16</v>
      </c>
      <c r="F80" s="21"/>
      <c r="G80" s="27">
        <v>2315</v>
      </c>
      <c r="H80" s="4"/>
      <c r="I80" s="24">
        <f t="shared" si="2"/>
        <v>2.0722635175764676E-5</v>
      </c>
    </row>
    <row r="81" spans="1:9" s="25" customFormat="1" ht="12.75" customHeight="1" x14ac:dyDescent="0.2">
      <c r="A81" s="21" t="s">
        <v>61</v>
      </c>
      <c r="B81" s="21"/>
      <c r="C81" s="21" t="s">
        <v>13</v>
      </c>
      <c r="D81" s="21"/>
      <c r="E81" s="21" t="s">
        <v>38</v>
      </c>
      <c r="F81" s="21"/>
      <c r="G81" s="27">
        <v>2250</v>
      </c>
      <c r="H81" s="23"/>
      <c r="I81" s="24">
        <f t="shared" si="2"/>
        <v>2.0140790127633054E-5</v>
      </c>
    </row>
    <row r="82" spans="1:9" s="25" customFormat="1" ht="12.75" customHeight="1" x14ac:dyDescent="0.2">
      <c r="A82" s="3" t="s">
        <v>60</v>
      </c>
      <c r="B82" s="3"/>
      <c r="C82" s="3" t="s">
        <v>13</v>
      </c>
      <c r="D82" s="3"/>
      <c r="E82" s="3" t="s">
        <v>16</v>
      </c>
      <c r="F82" s="3"/>
      <c r="G82" s="4">
        <f>2022+217</f>
        <v>2239</v>
      </c>
      <c r="H82" s="30"/>
      <c r="I82" s="24">
        <f t="shared" si="2"/>
        <v>2.0042324042564624E-5</v>
      </c>
    </row>
    <row r="83" spans="1:9" s="25" customFormat="1" ht="12.75" customHeight="1" x14ac:dyDescent="0.2">
      <c r="A83" s="26" t="s">
        <v>88</v>
      </c>
      <c r="B83" s="28"/>
      <c r="C83" s="21" t="s">
        <v>8</v>
      </c>
      <c r="D83" s="21"/>
      <c r="E83" s="20" t="s">
        <v>114</v>
      </c>
      <c r="F83" s="30"/>
      <c r="G83" s="4">
        <v>1570</v>
      </c>
      <c r="H83" s="4"/>
      <c r="I83" s="24">
        <f t="shared" si="2"/>
        <v>1.4053795777948397E-5</v>
      </c>
    </row>
    <row r="84" spans="1:9" s="23" customFormat="1" ht="12.75" customHeight="1" x14ac:dyDescent="0.2">
      <c r="A84" s="3" t="s">
        <v>68</v>
      </c>
      <c r="B84" s="3"/>
      <c r="C84" s="3" t="s">
        <v>13</v>
      </c>
      <c r="D84" s="3"/>
      <c r="E84" s="3" t="s">
        <v>38</v>
      </c>
      <c r="F84" s="3"/>
      <c r="G84" s="4">
        <v>1317</v>
      </c>
      <c r="H84" s="4"/>
      <c r="I84" s="24">
        <f t="shared" si="2"/>
        <v>1.1789075821374548E-5</v>
      </c>
    </row>
    <row r="85" spans="1:9" s="23" customFormat="1" ht="12.75" customHeight="1" x14ac:dyDescent="0.2">
      <c r="A85" s="26" t="s">
        <v>88</v>
      </c>
      <c r="B85" s="28"/>
      <c r="C85" s="21" t="s">
        <v>8</v>
      </c>
      <c r="D85" s="21"/>
      <c r="E85" s="20" t="s">
        <v>114</v>
      </c>
      <c r="F85" s="30"/>
      <c r="G85" s="4">
        <v>1280</v>
      </c>
      <c r="I85" s="24">
        <f t="shared" si="2"/>
        <v>1.145787171705347E-5</v>
      </c>
    </row>
    <row r="86" spans="1:9" s="23" customFormat="1" ht="12.75" customHeight="1" x14ac:dyDescent="0.2">
      <c r="A86" s="3" t="s">
        <v>68</v>
      </c>
      <c r="B86" s="3"/>
      <c r="C86" s="3" t="s">
        <v>13</v>
      </c>
      <c r="D86" s="3"/>
      <c r="E86" s="3" t="s">
        <v>70</v>
      </c>
      <c r="F86" s="3"/>
      <c r="G86" s="4">
        <v>1240</v>
      </c>
      <c r="H86" s="4"/>
      <c r="I86" s="24">
        <f t="shared" si="2"/>
        <v>1.1099813225895549E-5</v>
      </c>
    </row>
    <row r="87" spans="1:9" s="23" customFormat="1" ht="12.75" customHeight="1" x14ac:dyDescent="0.2">
      <c r="A87" s="21" t="s">
        <v>89</v>
      </c>
      <c r="B87" s="21"/>
      <c r="C87" s="21" t="s">
        <v>13</v>
      </c>
      <c r="D87" s="21"/>
      <c r="E87" s="21" t="s">
        <v>38</v>
      </c>
      <c r="F87" s="21"/>
      <c r="G87" s="27">
        <v>1106.46</v>
      </c>
      <c r="H87" s="4"/>
      <c r="I87" s="24">
        <f t="shared" si="2"/>
        <v>9.9044349531648297E-6</v>
      </c>
    </row>
    <row r="88" spans="1:9" s="23" customFormat="1" ht="12.75" customHeight="1" x14ac:dyDescent="0.2">
      <c r="A88" s="21" t="s">
        <v>12</v>
      </c>
      <c r="B88" s="21"/>
      <c r="C88" s="21" t="s">
        <v>13</v>
      </c>
      <c r="D88" s="21"/>
      <c r="E88" s="21" t="s">
        <v>23</v>
      </c>
      <c r="F88" s="21"/>
      <c r="G88" s="27">
        <v>917</v>
      </c>
      <c r="H88" s="4"/>
      <c r="I88" s="24">
        <f t="shared" si="2"/>
        <v>8.2084909097953379E-6</v>
      </c>
    </row>
    <row r="89" spans="1:9" s="23" customFormat="1" ht="12.75" customHeight="1" x14ac:dyDescent="0.2">
      <c r="A89" s="3" t="s">
        <v>115</v>
      </c>
      <c r="B89" s="3"/>
      <c r="C89" s="3" t="s">
        <v>13</v>
      </c>
      <c r="D89" s="3"/>
      <c r="E89" s="3" t="s">
        <v>38</v>
      </c>
      <c r="F89" s="3"/>
      <c r="G89" s="4">
        <v>869</v>
      </c>
      <c r="H89" s="4"/>
      <c r="I89" s="24">
        <f t="shared" si="2"/>
        <v>7.7788207204058319E-6</v>
      </c>
    </row>
    <row r="90" spans="1:9" s="23" customFormat="1" ht="12.75" customHeight="1" x14ac:dyDescent="0.2">
      <c r="A90" s="6" t="s">
        <v>37</v>
      </c>
      <c r="B90" s="6"/>
      <c r="C90" s="6" t="s">
        <v>13</v>
      </c>
      <c r="D90" s="6"/>
      <c r="E90" s="6" t="s">
        <v>16</v>
      </c>
      <c r="F90" s="6"/>
      <c r="G90" s="4">
        <v>694</v>
      </c>
      <c r="H90" s="4"/>
      <c r="I90" s="24">
        <f t="shared" si="2"/>
        <v>6.212314821589928E-6</v>
      </c>
    </row>
    <row r="91" spans="1:9" s="23" customFormat="1" ht="12.75" customHeight="1" x14ac:dyDescent="0.2">
      <c r="A91" s="3" t="s">
        <v>72</v>
      </c>
      <c r="B91" s="3"/>
      <c r="C91" s="3" t="s">
        <v>13</v>
      </c>
      <c r="D91" s="3"/>
      <c r="E91" s="3" t="s">
        <v>16</v>
      </c>
      <c r="F91" s="3"/>
      <c r="G91" s="4">
        <v>273</v>
      </c>
      <c r="H91" s="4"/>
      <c r="I91" s="24">
        <f t="shared" si="2"/>
        <v>2.4437492021528102E-6</v>
      </c>
    </row>
    <row r="92" spans="1:9" s="23" customFormat="1" ht="12.75" customHeight="1" x14ac:dyDescent="0.2">
      <c r="A92" s="3" t="s">
        <v>73</v>
      </c>
      <c r="B92" s="3"/>
      <c r="C92" s="3" t="s">
        <v>13</v>
      </c>
      <c r="D92" s="3"/>
      <c r="E92" s="3" t="s">
        <v>38</v>
      </c>
      <c r="F92" s="3"/>
      <c r="G92" s="4">
        <v>232</v>
      </c>
      <c r="H92" s="4"/>
      <c r="I92" s="24">
        <f t="shared" si="2"/>
        <v>2.0767392487159415E-6</v>
      </c>
    </row>
    <row r="93" spans="1:9" s="23" customFormat="1" ht="12.75" customHeight="1" x14ac:dyDescent="0.2">
      <c r="A93" s="3" t="s">
        <v>26</v>
      </c>
      <c r="B93" s="3"/>
      <c r="C93" s="3" t="s">
        <v>13</v>
      </c>
      <c r="D93" s="3"/>
      <c r="E93" s="3" t="s">
        <v>27</v>
      </c>
      <c r="F93" s="3"/>
      <c r="G93" s="4">
        <v>0</v>
      </c>
      <c r="H93" s="4"/>
      <c r="I93" s="24">
        <f t="shared" si="2"/>
        <v>0</v>
      </c>
    </row>
    <row r="94" spans="1:9" s="23" customFormat="1" ht="12.75" customHeight="1" x14ac:dyDescent="0.2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25"/>
      <c r="I94" s="24">
        <f t="shared" si="2"/>
        <v>-4.8888411236474628E-4</v>
      </c>
    </row>
    <row r="95" spans="1:9" customFormat="1" ht="18" x14ac:dyDescent="0.25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8.75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111713591.45999999</v>
      </c>
      <c r="H96" s="13"/>
      <c r="I96" s="33">
        <f>SUM(I6:I94)</f>
        <v>1.0000000000000002</v>
      </c>
    </row>
    <row r="97" spans="7:7" ht="12.75" customHeight="1" x14ac:dyDescent="0.2"/>
    <row r="98" spans="7:7" ht="12.75" customHeight="1" x14ac:dyDescent="0.2"/>
    <row r="99" spans="7:7" ht="12.75" customHeight="1" x14ac:dyDescent="0.2"/>
    <row r="100" spans="7:7" ht="12.75" customHeight="1" x14ac:dyDescent="0.2">
      <c r="G100" s="27"/>
    </row>
    <row r="101" spans="7:7" ht="12.75" customHeight="1" x14ac:dyDescent="0.2">
      <c r="G101" s="34"/>
    </row>
    <row r="102" spans="7:7" ht="12.75" customHeight="1" x14ac:dyDescent="0.2"/>
    <row r="103" spans="7:7" ht="12.75" customHeight="1" x14ac:dyDescent="0.2"/>
    <row r="104" spans="7:7" ht="12.75" customHeight="1" x14ac:dyDescent="0.2"/>
    <row r="105" spans="7:7" ht="12.75" customHeight="1" x14ac:dyDescent="0.2"/>
    <row r="106" spans="7:7" ht="12.75" customHeight="1" x14ac:dyDescent="0.2"/>
    <row r="107" spans="7:7" ht="12.75" customHeight="1" x14ac:dyDescent="0.2"/>
    <row r="108" spans="7:7" ht="12.75" customHeight="1" x14ac:dyDescent="0.2"/>
    <row r="109" spans="7:7" ht="12.75" customHeight="1" x14ac:dyDescent="0.2"/>
    <row r="110" spans="7:7" ht="12.75" customHeight="1" x14ac:dyDescent="0.2"/>
    <row r="111" spans="7:7" ht="12.75" customHeight="1" x14ac:dyDescent="0.2"/>
    <row r="112" spans="7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6"/>
  <sheetViews>
    <sheetView topLeftCell="A7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14" si="0">G6/$G$17</f>
        <v>0.96625078488628247</v>
      </c>
    </row>
    <row r="7" spans="1:9" s="25" customFormat="1" ht="12.75" customHeight="1" x14ac:dyDescent="0.2">
      <c r="A7" s="3" t="s">
        <v>28</v>
      </c>
      <c r="B7" s="3"/>
      <c r="C7" s="3" t="s">
        <v>13</v>
      </c>
      <c r="D7" s="3"/>
      <c r="E7" s="3" t="s">
        <v>23</v>
      </c>
      <c r="F7" s="3"/>
      <c r="G7" s="4">
        <v>479509</v>
      </c>
      <c r="I7" s="24">
        <f t="shared" si="0"/>
        <v>9.2296005500007265E-3</v>
      </c>
    </row>
    <row r="8" spans="1:9" customFormat="1" x14ac:dyDescent="0.2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370641</v>
      </c>
      <c r="H8" s="4"/>
      <c r="I8" s="24">
        <f t="shared" si="0"/>
        <v>7.1341067163553113E-3</v>
      </c>
    </row>
    <row r="9" spans="1:9" customFormat="1" x14ac:dyDescent="0.2">
      <c r="A9" s="5" t="s">
        <v>56</v>
      </c>
      <c r="B9" s="5"/>
      <c r="C9" s="5" t="s">
        <v>13</v>
      </c>
      <c r="D9" s="5"/>
      <c r="E9" s="5" t="s">
        <v>23</v>
      </c>
      <c r="F9" s="5"/>
      <c r="G9" s="4">
        <v>298111</v>
      </c>
      <c r="H9" s="4"/>
      <c r="I9" s="24">
        <f t="shared" si="0"/>
        <v>5.7380475644070632E-3</v>
      </c>
    </row>
    <row r="10" spans="1:9" customFormat="1" x14ac:dyDescent="0.2">
      <c r="A10" s="5" t="s">
        <v>43</v>
      </c>
      <c r="B10" s="5"/>
      <c r="C10" s="5" t="s">
        <v>13</v>
      </c>
      <c r="D10" s="5"/>
      <c r="E10" s="5" t="s">
        <v>23</v>
      </c>
      <c r="F10" s="5"/>
      <c r="G10" s="4">
        <v>238257</v>
      </c>
      <c r="H10" s="4"/>
      <c r="I10" s="24">
        <f t="shared" si="0"/>
        <v>4.5859763596544029E-3</v>
      </c>
    </row>
    <row r="11" spans="1:9" customFormat="1" x14ac:dyDescent="0.2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154878</v>
      </c>
      <c r="H11" s="4"/>
      <c r="I11" s="24">
        <f t="shared" si="0"/>
        <v>2.9810953996338178E-3</v>
      </c>
    </row>
    <row r="12" spans="1:9" customFormat="1" x14ac:dyDescent="0.2">
      <c r="A12" s="5" t="s">
        <v>34</v>
      </c>
      <c r="B12" s="5"/>
      <c r="C12" s="5" t="s">
        <v>13</v>
      </c>
      <c r="D12" s="5"/>
      <c r="E12" s="5" t="s">
        <v>23</v>
      </c>
      <c r="F12" s="5"/>
      <c r="G12" s="4">
        <v>130849</v>
      </c>
      <c r="H12" s="4"/>
      <c r="I12" s="24">
        <f t="shared" si="0"/>
        <v>2.5185846404698242E-3</v>
      </c>
    </row>
    <row r="13" spans="1:9" customFormat="1" x14ac:dyDescent="0.2">
      <c r="A13" s="3" t="s">
        <v>45</v>
      </c>
      <c r="B13" s="3"/>
      <c r="C13" s="3" t="s">
        <v>13</v>
      </c>
      <c r="D13" s="3"/>
      <c r="E13" s="3" t="s">
        <v>23</v>
      </c>
      <c r="F13" s="3"/>
      <c r="G13" s="4">
        <v>76203</v>
      </c>
      <c r="H13" s="23"/>
      <c r="I13" s="24">
        <f t="shared" si="0"/>
        <v>1.4667571426432149E-3</v>
      </c>
    </row>
    <row r="14" spans="1:9" customFormat="1" x14ac:dyDescent="0.2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7.7396302908919155E-5</v>
      </c>
    </row>
    <row r="15" spans="1:9" customFormat="1" x14ac:dyDescent="0.2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/>
    </row>
    <row r="16" spans="1:9" customFormat="1" ht="18" x14ac:dyDescent="0.25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8.75" x14ac:dyDescent="0.3">
      <c r="A17" s="10" t="s">
        <v>76</v>
      </c>
      <c r="B17" s="11"/>
      <c r="C17" s="12"/>
      <c r="D17" s="12"/>
      <c r="E17" s="12"/>
      <c r="F17" s="12"/>
      <c r="G17" s="13">
        <f>SUM(G6:G16)</f>
        <v>51953386</v>
      </c>
      <c r="H17" s="13"/>
      <c r="I17" s="33">
        <f>SUM(I6:I15)</f>
        <v>0.99998234956235588</v>
      </c>
    </row>
    <row r="18" spans="1:9" ht="12.75" customHeight="1" x14ac:dyDescent="0.2"/>
    <row r="19" spans="1:9" ht="12.75" customHeight="1" x14ac:dyDescent="0.2"/>
    <row r="20" spans="1:9" ht="12.75" customHeight="1" x14ac:dyDescent="0.2"/>
    <row r="21" spans="1:9" ht="12.75" customHeight="1" x14ac:dyDescent="0.2">
      <c r="G21" s="27"/>
    </row>
    <row r="22" spans="1:9" ht="12.75" customHeight="1" x14ac:dyDescent="0.2"/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199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3" t="s">
        <v>116</v>
      </c>
      <c r="B6" s="3"/>
      <c r="C6" s="3" t="s">
        <v>13</v>
      </c>
      <c r="D6" s="3"/>
      <c r="E6" s="3" t="s">
        <v>40</v>
      </c>
      <c r="F6" s="3"/>
      <c r="G6" s="4">
        <v>1880000</v>
      </c>
      <c r="H6" s="4"/>
      <c r="I6" s="24">
        <f>G6/$G$14</f>
        <v>0.76493598543692087</v>
      </c>
    </row>
    <row r="7" spans="1:9" customFormat="1" x14ac:dyDescent="0.2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221528</v>
      </c>
      <c r="H7" s="4"/>
      <c r="I7" s="24">
        <f>G7/$G$14</f>
        <v>9.0135499458441598E-2</v>
      </c>
    </row>
    <row r="8" spans="1:9" customFormat="1" x14ac:dyDescent="0.2">
      <c r="A8" s="7" t="s">
        <v>57</v>
      </c>
      <c r="B8" s="7"/>
      <c r="C8" s="7" t="s">
        <v>13</v>
      </c>
      <c r="D8" s="7"/>
      <c r="E8" s="7" t="s">
        <v>40</v>
      </c>
      <c r="F8" s="7"/>
      <c r="G8" s="4">
        <v>188259</v>
      </c>
      <c r="H8" s="23"/>
      <c r="I8" s="24">
        <f>G8/$G$14</f>
        <v>7.6598980682111323E-2</v>
      </c>
    </row>
    <row r="9" spans="1:9" customFormat="1" x14ac:dyDescent="0.2">
      <c r="A9" s="21" t="s">
        <v>84</v>
      </c>
      <c r="B9" s="21"/>
      <c r="C9" s="21" t="s">
        <v>13</v>
      </c>
      <c r="D9" s="21"/>
      <c r="E9" s="21" t="s">
        <v>40</v>
      </c>
      <c r="F9" s="31"/>
      <c r="G9" s="32">
        <v>140169</v>
      </c>
      <c r="H9" s="30"/>
      <c r="I9" s="24">
        <f>G9/$G$14</f>
        <v>5.7032080926972213E-2</v>
      </c>
    </row>
    <row r="10" spans="1:9" customFormat="1" x14ac:dyDescent="0.2">
      <c r="A10" s="21" t="s">
        <v>30</v>
      </c>
      <c r="B10" s="21"/>
      <c r="C10" s="21" t="s">
        <v>13</v>
      </c>
      <c r="D10" s="21"/>
      <c r="E10" s="21" t="s">
        <v>40</v>
      </c>
      <c r="F10" s="21"/>
      <c r="G10" s="32">
        <v>10775</v>
      </c>
      <c r="H10" s="30"/>
      <c r="I10" s="24"/>
    </row>
    <row r="11" spans="1:9" customFormat="1" x14ac:dyDescent="0.2">
      <c r="A11" s="3" t="s">
        <v>112</v>
      </c>
      <c r="B11" s="3"/>
      <c r="C11" s="3" t="s">
        <v>13</v>
      </c>
      <c r="D11" s="3"/>
      <c r="E11" s="7" t="s">
        <v>40</v>
      </c>
      <c r="F11" s="3"/>
      <c r="G11" s="4">
        <v>9125</v>
      </c>
      <c r="H11" s="30"/>
      <c r="I11" s="24"/>
    </row>
    <row r="12" spans="1:9" customFormat="1" x14ac:dyDescent="0.2">
      <c r="A12" s="5" t="s">
        <v>69</v>
      </c>
      <c r="B12" s="5"/>
      <c r="C12" s="5" t="s">
        <v>13</v>
      </c>
      <c r="D12" s="5"/>
      <c r="E12" s="5" t="s">
        <v>40</v>
      </c>
      <c r="F12" s="5"/>
      <c r="G12" s="4">
        <v>7866</v>
      </c>
      <c r="H12" s="30"/>
      <c r="I12" s="24"/>
    </row>
    <row r="13" spans="1:9" customFormat="1" ht="18" x14ac:dyDescent="0.25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8.75" x14ac:dyDescent="0.3">
      <c r="A14" s="10" t="s">
        <v>76</v>
      </c>
      <c r="B14" s="11"/>
      <c r="C14" s="12"/>
      <c r="D14" s="12"/>
      <c r="E14" s="12"/>
      <c r="F14" s="12"/>
      <c r="G14" s="13">
        <f>SUM(G6:G13)</f>
        <v>2457722</v>
      </c>
      <c r="H14" s="13"/>
      <c r="I14" s="33">
        <f>SUM(I6:I12)</f>
        <v>0.988702546504446</v>
      </c>
    </row>
    <row r="15" spans="1:9" ht="12.75" customHeight="1" x14ac:dyDescent="0.2"/>
    <row r="16" spans="1:9" ht="12.75" customHeight="1" x14ac:dyDescent="0.2"/>
    <row r="17" spans="7:7" ht="12.75" customHeight="1" x14ac:dyDescent="0.2"/>
    <row r="18" spans="7:7" ht="12.75" customHeight="1" x14ac:dyDescent="0.2">
      <c r="G18" s="27"/>
    </row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95"/>
  <sheetViews>
    <sheetView topLeftCell="A26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2682395</v>
      </c>
      <c r="H6" s="4"/>
      <c r="I6" s="24">
        <f t="shared" ref="I6:I25" si="0">G6/$G$27</f>
        <v>0.34547192539523469</v>
      </c>
    </row>
    <row r="7" spans="1:9" customFormat="1" x14ac:dyDescent="0.2">
      <c r="A7" s="3" t="s">
        <v>36</v>
      </c>
      <c r="B7" s="3"/>
      <c r="C7" s="3" t="s">
        <v>13</v>
      </c>
      <c r="D7" s="3"/>
      <c r="E7" s="3" t="s">
        <v>16</v>
      </c>
      <c r="F7" s="3"/>
      <c r="G7" s="4">
        <v>1251566</v>
      </c>
      <c r="H7" s="4"/>
      <c r="I7" s="24">
        <f t="shared" si="0"/>
        <v>0.16119211219049109</v>
      </c>
    </row>
    <row r="8" spans="1:9" customFormat="1" x14ac:dyDescent="0.2">
      <c r="A8" s="3" t="s">
        <v>24</v>
      </c>
      <c r="B8" s="3"/>
      <c r="C8" s="3" t="s">
        <v>13</v>
      </c>
      <c r="D8" s="3"/>
      <c r="E8" s="3" t="s">
        <v>16</v>
      </c>
      <c r="F8" s="3"/>
      <c r="G8" s="4">
        <v>1169290</v>
      </c>
      <c r="H8" s="4"/>
      <c r="I8" s="24">
        <f t="shared" si="0"/>
        <v>0.15059559373074957</v>
      </c>
    </row>
    <row r="9" spans="1:9" customFormat="1" x14ac:dyDescent="0.2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766207</v>
      </c>
      <c r="H9" s="30"/>
      <c r="I9" s="24">
        <f t="shared" si="0"/>
        <v>9.8681591466322674E-2</v>
      </c>
    </row>
    <row r="10" spans="1:9" customFormat="1" x14ac:dyDescent="0.2">
      <c r="A10" s="3" t="s">
        <v>20</v>
      </c>
      <c r="B10" s="3"/>
      <c r="C10" s="3" t="s">
        <v>13</v>
      </c>
      <c r="D10" s="3"/>
      <c r="E10" s="3" t="s">
        <v>16</v>
      </c>
      <c r="F10" s="3"/>
      <c r="G10" s="4">
        <v>747474</v>
      </c>
      <c r="H10" s="4"/>
      <c r="I10" s="24">
        <f t="shared" si="0"/>
        <v>9.6268924585259694E-2</v>
      </c>
    </row>
    <row r="11" spans="1:9" customFormat="1" x14ac:dyDescent="0.2">
      <c r="A11" s="21" t="s">
        <v>30</v>
      </c>
      <c r="B11" s="21"/>
      <c r="C11" s="21" t="s">
        <v>13</v>
      </c>
      <c r="D11" s="21"/>
      <c r="E11" s="21" t="s">
        <v>16</v>
      </c>
      <c r="F11" s="21"/>
      <c r="G11" s="32">
        <f>253991+142876</f>
        <v>396867</v>
      </c>
      <c r="H11" s="4"/>
      <c r="I11" s="24">
        <f t="shared" si="0"/>
        <v>5.1113429087002706E-2</v>
      </c>
    </row>
    <row r="12" spans="1:9" customFormat="1" x14ac:dyDescent="0.2">
      <c r="A12" s="3" t="s">
        <v>25</v>
      </c>
      <c r="B12" s="3"/>
      <c r="C12" s="3" t="s">
        <v>13</v>
      </c>
      <c r="D12" s="3"/>
      <c r="E12" s="3" t="s">
        <v>16</v>
      </c>
      <c r="F12" s="3"/>
      <c r="G12" s="4">
        <v>311404</v>
      </c>
      <c r="H12" s="23"/>
      <c r="I12" s="24">
        <f t="shared" si="0"/>
        <v>4.0106449443790965E-2</v>
      </c>
    </row>
    <row r="13" spans="1:9" customFormat="1" x14ac:dyDescent="0.2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1.2981752572659164E-2</v>
      </c>
    </row>
    <row r="14" spans="1:9" customFormat="1" x14ac:dyDescent="0.2">
      <c r="A14" s="21" t="s">
        <v>49</v>
      </c>
      <c r="B14" s="21"/>
      <c r="C14" s="21" t="s">
        <v>13</v>
      </c>
      <c r="D14" s="21"/>
      <c r="E14" s="21" t="s">
        <v>16</v>
      </c>
      <c r="F14" s="21"/>
      <c r="G14" s="27">
        <v>87263</v>
      </c>
      <c r="H14" s="4"/>
      <c r="I14" s="24">
        <f t="shared" si="0"/>
        <v>1.1238805852890558E-2</v>
      </c>
    </row>
    <row r="15" spans="1:9" customFormat="1" x14ac:dyDescent="0.2">
      <c r="A15" s="3" t="s">
        <v>50</v>
      </c>
      <c r="B15" s="3"/>
      <c r="C15" s="3" t="s">
        <v>13</v>
      </c>
      <c r="D15" s="3"/>
      <c r="E15" s="3" t="s">
        <v>16</v>
      </c>
      <c r="F15" s="3"/>
      <c r="G15" s="4">
        <v>79726</v>
      </c>
      <c r="H15" s="23"/>
      <c r="I15" s="24">
        <f t="shared" si="0"/>
        <v>1.0268097996029847E-2</v>
      </c>
    </row>
    <row r="16" spans="1:9" s="8" customFormat="1" ht="12.75" customHeight="1" x14ac:dyDescent="0.2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37948</v>
      </c>
      <c r="H16" s="4"/>
      <c r="I16" s="24">
        <f t="shared" si="0"/>
        <v>4.8874116693843998E-3</v>
      </c>
    </row>
    <row r="17" spans="1:9" customFormat="1" x14ac:dyDescent="0.2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36616</v>
      </c>
      <c r="H17" s="4"/>
      <c r="I17" s="24">
        <f t="shared" si="0"/>
        <v>4.7158602742220718E-3</v>
      </c>
    </row>
    <row r="18" spans="1:9" customFormat="1" x14ac:dyDescent="0.2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3.8260340060715286E-3</v>
      </c>
    </row>
    <row r="19" spans="1:9" customFormat="1" x14ac:dyDescent="0.2">
      <c r="A19" s="3" t="s">
        <v>119</v>
      </c>
      <c r="B19" s="3"/>
      <c r="C19" s="3" t="s">
        <v>13</v>
      </c>
      <c r="D19" s="3"/>
      <c r="E19" s="3" t="s">
        <v>16</v>
      </c>
      <c r="F19" s="3"/>
      <c r="G19" s="4">
        <v>28086</v>
      </c>
      <c r="H19" s="23"/>
      <c r="I19" s="24">
        <f t="shared" si="0"/>
        <v>3.6172616250218785E-3</v>
      </c>
    </row>
    <row r="20" spans="1:9" customFormat="1" x14ac:dyDescent="0.2">
      <c r="A20" s="21" t="s">
        <v>61</v>
      </c>
      <c r="B20" s="28"/>
      <c r="C20" s="21" t="s">
        <v>13</v>
      </c>
      <c r="D20" s="21"/>
      <c r="E20" s="21" t="s">
        <v>16</v>
      </c>
      <c r="F20" s="30"/>
      <c r="G20" s="27">
        <f>25942+29</f>
        <v>25971</v>
      </c>
      <c r="H20" s="4"/>
      <c r="I20" s="24">
        <f t="shared" si="0"/>
        <v>3.3448658286492632E-3</v>
      </c>
    </row>
    <row r="21" spans="1:9" customFormat="1" x14ac:dyDescent="0.2">
      <c r="A21" s="3" t="s">
        <v>55</v>
      </c>
      <c r="B21" s="3"/>
      <c r="C21" s="3" t="s">
        <v>13</v>
      </c>
      <c r="D21" s="3"/>
      <c r="E21" s="3" t="s">
        <v>16</v>
      </c>
      <c r="F21" s="3"/>
      <c r="G21" s="4">
        <v>7600</v>
      </c>
      <c r="H21" s="30"/>
      <c r="I21" s="24">
        <f t="shared" si="0"/>
        <v>9.7882177419946858E-4</v>
      </c>
    </row>
    <row r="22" spans="1:9" customFormat="1" x14ac:dyDescent="0.2">
      <c r="A22" s="21" t="s">
        <v>58</v>
      </c>
      <c r="B22" s="21"/>
      <c r="C22" s="21" t="s">
        <v>13</v>
      </c>
      <c r="D22" s="21"/>
      <c r="E22" s="21" t="s">
        <v>16</v>
      </c>
      <c r="F22" s="21"/>
      <c r="G22" s="27">
        <v>2315</v>
      </c>
      <c r="H22" s="4"/>
      <c r="I22" s="24">
        <f t="shared" si="0"/>
        <v>2.9815426411470658E-4</v>
      </c>
    </row>
    <row r="23" spans="1:9" customFormat="1" x14ac:dyDescent="0.2">
      <c r="A23" s="3" t="s">
        <v>60</v>
      </c>
      <c r="B23" s="3"/>
      <c r="C23" s="3" t="s">
        <v>13</v>
      </c>
      <c r="D23" s="3"/>
      <c r="E23" s="3" t="s">
        <v>16</v>
      </c>
      <c r="F23" s="3"/>
      <c r="G23" s="4">
        <f>2022+217</f>
        <v>2239</v>
      </c>
      <c r="H23" s="4"/>
      <c r="I23" s="24">
        <f t="shared" si="0"/>
        <v>2.883660463727119E-4</v>
      </c>
    </row>
    <row r="24" spans="1:9" customFormat="1" x14ac:dyDescent="0.2">
      <c r="A24" s="6" t="s">
        <v>37</v>
      </c>
      <c r="B24" s="6"/>
      <c r="C24" s="6" t="s">
        <v>13</v>
      </c>
      <c r="D24" s="6"/>
      <c r="E24" s="6" t="s">
        <v>16</v>
      </c>
      <c r="F24" s="6"/>
      <c r="G24" s="4">
        <v>694</v>
      </c>
      <c r="H24" s="4"/>
      <c r="I24" s="24">
        <f t="shared" si="0"/>
        <v>8.9381883065056751E-5</v>
      </c>
    </row>
    <row r="25" spans="1:9" customFormat="1" x14ac:dyDescent="0.2">
      <c r="A25" s="3" t="s">
        <v>72</v>
      </c>
      <c r="B25" s="3"/>
      <c r="C25" s="3" t="s">
        <v>13</v>
      </c>
      <c r="D25" s="3"/>
      <c r="E25" s="3" t="s">
        <v>16</v>
      </c>
      <c r="F25" s="3"/>
      <c r="G25" s="4">
        <v>273</v>
      </c>
      <c r="H25" s="4"/>
      <c r="I25" s="24">
        <f t="shared" si="0"/>
        <v>3.5160308467954598E-5</v>
      </c>
    </row>
    <row r="26" spans="1:9" customFormat="1" ht="18" x14ac:dyDescent="0.25">
      <c r="A26" s="9"/>
      <c r="B26" s="9"/>
      <c r="C26" s="9"/>
      <c r="D26" s="9"/>
      <c r="E26" s="9"/>
      <c r="F26" s="9"/>
      <c r="G26" s="9"/>
      <c r="H26" s="9"/>
      <c r="I26" s="15"/>
    </row>
    <row r="27" spans="1:9" customFormat="1" ht="18.75" x14ac:dyDescent="0.3">
      <c r="A27" s="10" t="s">
        <v>76</v>
      </c>
      <c r="B27" s="11"/>
      <c r="C27" s="12"/>
      <c r="D27" s="12"/>
      <c r="E27" s="12"/>
      <c r="F27" s="12"/>
      <c r="G27" s="13">
        <f>SUM(G6:G26)</f>
        <v>7764437</v>
      </c>
      <c r="H27" s="13"/>
      <c r="I27" s="33">
        <f>SUM(I6:I25)</f>
        <v>1.0000000000000002</v>
      </c>
    </row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6:B2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177"/>
  <sheetViews>
    <sheetView topLeftCell="A9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37</v>
      </c>
      <c r="B6" s="6"/>
      <c r="C6" s="6" t="s">
        <v>13</v>
      </c>
      <c r="D6" s="6"/>
      <c r="E6" s="6" t="s">
        <v>38</v>
      </c>
      <c r="F6" s="6"/>
      <c r="G6" s="4">
        <f>178053+85069</f>
        <v>263122</v>
      </c>
      <c r="H6" s="4"/>
      <c r="I6" s="24">
        <f t="shared" ref="I6:I17" si="0">G6/$G$21</f>
        <v>0.3201911163314165</v>
      </c>
    </row>
    <row r="7" spans="1:9" customFormat="1" x14ac:dyDescent="0.2">
      <c r="A7" s="3" t="s">
        <v>55</v>
      </c>
      <c r="B7" s="3"/>
      <c r="C7" s="3" t="s">
        <v>13</v>
      </c>
      <c r="D7" s="3"/>
      <c r="E7" s="3" t="s">
        <v>38</v>
      </c>
      <c r="F7" s="3"/>
      <c r="G7" s="4">
        <f>191911+26899</f>
        <v>218810</v>
      </c>
      <c r="H7" s="4"/>
      <c r="I7" s="24">
        <f t="shared" si="0"/>
        <v>0.26626818800585755</v>
      </c>
    </row>
    <row r="8" spans="1:9" customFormat="1" x14ac:dyDescent="0.2">
      <c r="A8" s="21" t="s">
        <v>87</v>
      </c>
      <c r="B8" s="21"/>
      <c r="C8" s="21" t="s">
        <v>13</v>
      </c>
      <c r="D8" s="21"/>
      <c r="E8" s="21" t="s">
        <v>38</v>
      </c>
      <c r="F8" s="21"/>
      <c r="G8" s="27">
        <v>101496</v>
      </c>
      <c r="H8" s="4"/>
      <c r="I8" s="24">
        <f t="shared" si="0"/>
        <v>0.123509693386237</v>
      </c>
    </row>
    <row r="9" spans="1:9" customFormat="1" x14ac:dyDescent="0.2">
      <c r="A9" s="6" t="s">
        <v>58</v>
      </c>
      <c r="B9" s="6"/>
      <c r="C9" s="6" t="s">
        <v>13</v>
      </c>
      <c r="D9" s="6"/>
      <c r="E9" s="6" t="s">
        <v>38</v>
      </c>
      <c r="F9" s="6"/>
      <c r="G9" s="4">
        <f>71670+9572</f>
        <v>81242</v>
      </c>
      <c r="H9" s="4"/>
      <c r="I9" s="24">
        <f t="shared" si="0"/>
        <v>9.8862758237611981E-2</v>
      </c>
    </row>
    <row r="10" spans="1:9" customFormat="1" x14ac:dyDescent="0.2">
      <c r="A10" s="3" t="s">
        <v>74</v>
      </c>
      <c r="B10" s="3"/>
      <c r="C10" s="3" t="s">
        <v>13</v>
      </c>
      <c r="D10" s="3"/>
      <c r="E10" s="3" t="s">
        <v>38</v>
      </c>
      <c r="F10" s="3"/>
      <c r="G10" s="4">
        <v>63115</v>
      </c>
      <c r="H10" s="23"/>
      <c r="I10" s="24">
        <f t="shared" si="0"/>
        <v>7.6804152854027238E-2</v>
      </c>
    </row>
    <row r="11" spans="1:9" s="25" customFormat="1" ht="12.75" customHeight="1" x14ac:dyDescent="0.2">
      <c r="A11" s="3" t="s">
        <v>54</v>
      </c>
      <c r="B11" s="3"/>
      <c r="C11" s="3" t="s">
        <v>13</v>
      </c>
      <c r="D11" s="3"/>
      <c r="E11" s="3" t="s">
        <v>38</v>
      </c>
      <c r="F11" s="3"/>
      <c r="G11" s="4">
        <v>29515</v>
      </c>
      <c r="H11" s="4"/>
      <c r="I11" s="24">
        <f t="shared" si="0"/>
        <v>3.5916574055083798E-2</v>
      </c>
    </row>
    <row r="12" spans="1:9" s="23" customFormat="1" ht="12.75" customHeight="1" x14ac:dyDescent="0.2">
      <c r="A12" s="3" t="s">
        <v>60</v>
      </c>
      <c r="B12" s="3"/>
      <c r="C12" s="3" t="s">
        <v>13</v>
      </c>
      <c r="D12" s="3"/>
      <c r="E12" s="3" t="s">
        <v>38</v>
      </c>
      <c r="F12" s="3"/>
      <c r="G12" s="4">
        <f>22593+3918</f>
        <v>26511</v>
      </c>
      <c r="H12" s="4"/>
      <c r="I12" s="24">
        <f t="shared" si="0"/>
        <v>3.2261029807702069E-2</v>
      </c>
    </row>
    <row r="13" spans="1:9" s="23" customFormat="1" ht="12.75" customHeight="1" x14ac:dyDescent="0.2">
      <c r="A13" s="21" t="s">
        <v>83</v>
      </c>
      <c r="B13" s="21"/>
      <c r="C13" s="21" t="s">
        <v>13</v>
      </c>
      <c r="D13" s="21"/>
      <c r="E13" s="21" t="s">
        <v>38</v>
      </c>
      <c r="F13" s="21"/>
      <c r="G13" s="27">
        <v>23970</v>
      </c>
      <c r="I13" s="24">
        <f t="shared" si="0"/>
        <v>2.916890666103197E-2</v>
      </c>
    </row>
    <row r="14" spans="1:9" s="23" customFormat="1" ht="12.75" customHeight="1" x14ac:dyDescent="0.2">
      <c r="A14" s="6" t="s">
        <v>71</v>
      </c>
      <c r="B14" s="6"/>
      <c r="C14" s="6" t="s">
        <v>13</v>
      </c>
      <c r="D14" s="6"/>
      <c r="E14" s="6" t="s">
        <v>38</v>
      </c>
      <c r="F14" s="6"/>
      <c r="G14" s="4">
        <v>8210</v>
      </c>
      <c r="I14" s="24">
        <f t="shared" si="0"/>
        <v>9.9906851767656429E-3</v>
      </c>
    </row>
    <row r="15" spans="1:9" s="25" customFormat="1" ht="12.75" customHeight="1" x14ac:dyDescent="0.2">
      <c r="A15" s="21" t="s">
        <v>61</v>
      </c>
      <c r="B15" s="21"/>
      <c r="C15" s="21" t="s">
        <v>13</v>
      </c>
      <c r="D15" s="21"/>
      <c r="E15" s="21" t="s">
        <v>38</v>
      </c>
      <c r="F15" s="21"/>
      <c r="G15" s="27">
        <v>2250</v>
      </c>
      <c r="H15" s="4"/>
      <c r="I15" s="24">
        <f t="shared" si="0"/>
        <v>2.7380075088578194E-3</v>
      </c>
    </row>
    <row r="16" spans="1:9" s="23" customFormat="1" ht="12.75" customHeight="1" x14ac:dyDescent="0.2">
      <c r="A16" s="3" t="s">
        <v>68</v>
      </c>
      <c r="B16" s="3"/>
      <c r="C16" s="3" t="s">
        <v>13</v>
      </c>
      <c r="D16" s="3"/>
      <c r="E16" s="3" t="s">
        <v>38</v>
      </c>
      <c r="F16" s="3"/>
      <c r="G16" s="4">
        <v>1317</v>
      </c>
      <c r="I16" s="24">
        <f t="shared" si="0"/>
        <v>1.6026470618514437E-3</v>
      </c>
    </row>
    <row r="17" spans="1:9" s="25" customFormat="1" ht="12.75" customHeight="1" x14ac:dyDescent="0.2">
      <c r="A17" s="21" t="s">
        <v>89</v>
      </c>
      <c r="B17" s="21"/>
      <c r="C17" s="21" t="s">
        <v>13</v>
      </c>
      <c r="D17" s="21"/>
      <c r="E17" s="21" t="s">
        <v>38</v>
      </c>
      <c r="F17" s="21"/>
      <c r="G17" s="27">
        <v>1106.46</v>
      </c>
      <c r="H17" s="4"/>
      <c r="I17" s="24">
        <f t="shared" si="0"/>
        <v>1.3464425725559213E-3</v>
      </c>
    </row>
    <row r="18" spans="1:9" s="25" customFormat="1" ht="12.75" customHeight="1" x14ac:dyDescent="0.2">
      <c r="A18" s="3" t="s">
        <v>115</v>
      </c>
      <c r="B18" s="3"/>
      <c r="C18" s="3" t="s">
        <v>13</v>
      </c>
      <c r="D18" s="3"/>
      <c r="E18" s="3" t="s">
        <v>38</v>
      </c>
      <c r="F18" s="3"/>
      <c r="G18" s="4">
        <v>869</v>
      </c>
      <c r="H18" s="4"/>
      <c r="I18" s="24"/>
    </row>
    <row r="19" spans="1:9" s="25" customFormat="1" ht="12.75" customHeight="1" x14ac:dyDescent="0.2">
      <c r="A19" s="3" t="s">
        <v>73</v>
      </c>
      <c r="B19" s="3"/>
      <c r="C19" s="3" t="s">
        <v>13</v>
      </c>
      <c r="D19" s="3"/>
      <c r="E19" s="3" t="s">
        <v>38</v>
      </c>
      <c r="F19" s="3"/>
      <c r="G19" s="4">
        <v>232</v>
      </c>
      <c r="H19" s="4"/>
      <c r="I19" s="24"/>
    </row>
    <row r="20" spans="1:9" customFormat="1" ht="18" x14ac:dyDescent="0.25">
      <c r="A20" s="9"/>
      <c r="B20" s="9"/>
      <c r="C20" s="9"/>
      <c r="D20" s="9"/>
      <c r="E20" s="9"/>
      <c r="F20" s="9"/>
      <c r="G20" s="9"/>
      <c r="H20" s="9"/>
      <c r="I20" s="15"/>
    </row>
    <row r="21" spans="1:9" customFormat="1" ht="18.75" x14ac:dyDescent="0.3">
      <c r="A21" s="10" t="s">
        <v>76</v>
      </c>
      <c r="B21" s="11"/>
      <c r="C21" s="12"/>
      <c r="D21" s="12"/>
      <c r="E21" s="12"/>
      <c r="F21" s="12"/>
      <c r="G21" s="13">
        <f>SUM(G6:G20)</f>
        <v>821765.46</v>
      </c>
      <c r="H21" s="13"/>
      <c r="I21" s="33">
        <f>SUM(I6:I19)</f>
        <v>0.99866020165899883</v>
      </c>
    </row>
    <row r="22" spans="1:9" ht="12.75" customHeight="1" x14ac:dyDescent="0.2"/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0:B2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/>
      <c r="B6" s="3"/>
      <c r="C6" s="3"/>
      <c r="D6" s="3"/>
      <c r="E6" s="3"/>
      <c r="F6" s="3"/>
      <c r="G6" s="4"/>
      <c r="H6" s="4"/>
      <c r="I6" s="24"/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0</v>
      </c>
      <c r="H8" s="13"/>
      <c r="I8" s="33">
        <f>SUM(I6:I6)</f>
        <v>0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6"/>
  <sheetViews>
    <sheetView workbookViewId="0">
      <selection activeCell="G101" sqref="G101"/>
    </sheetView>
  </sheetViews>
  <sheetFormatPr defaultRowHeight="12.75" outlineLevelRow="2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outlineLevel="2" x14ac:dyDescent="0.2">
      <c r="A6" s="21" t="s">
        <v>19</v>
      </c>
      <c r="B6" s="28"/>
      <c r="C6" s="21" t="s">
        <v>13</v>
      </c>
      <c r="D6" s="21"/>
      <c r="E6" s="21" t="s">
        <v>79</v>
      </c>
      <c r="F6" s="30"/>
      <c r="G6" s="27">
        <v>1444860</v>
      </c>
      <c r="I6" s="24">
        <f>G6/$G$9</f>
        <v>0.99688486416558864</v>
      </c>
    </row>
    <row r="7" spans="1:9" s="25" customFormat="1" ht="12.75" customHeight="1" outlineLevel="2" x14ac:dyDescent="0.2">
      <c r="A7" s="21" t="s">
        <v>86</v>
      </c>
      <c r="B7" s="28"/>
      <c r="C7" s="21" t="s">
        <v>13</v>
      </c>
      <c r="D7" s="21"/>
      <c r="E7" s="21" t="s">
        <v>79</v>
      </c>
      <c r="F7" s="30"/>
      <c r="G7" s="27">
        <v>4515</v>
      </c>
      <c r="H7" s="30"/>
      <c r="I7" s="24">
        <f>G7/$G$9</f>
        <v>3.1151358344113844E-3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1449375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198"/>
  <sheetViews>
    <sheetView topLeftCell="A6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2" si="0">G6/$G$16</f>
        <v>0.42989687494603041</v>
      </c>
    </row>
    <row r="7" spans="1:9" s="23" customFormat="1" ht="12.75" customHeight="1" x14ac:dyDescent="0.2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0.22541664507883874</v>
      </c>
    </row>
    <row r="8" spans="1:9" s="23" customFormat="1" ht="12.75" customHeight="1" x14ac:dyDescent="0.2">
      <c r="A8" s="3" t="s">
        <v>35</v>
      </c>
      <c r="B8" s="3"/>
      <c r="C8" s="3" t="s">
        <v>13</v>
      </c>
      <c r="D8" s="3"/>
      <c r="E8" s="3" t="s">
        <v>14</v>
      </c>
      <c r="F8" s="3"/>
      <c r="G8" s="4">
        <v>1170272</v>
      </c>
      <c r="H8" s="4"/>
      <c r="I8" s="24">
        <f t="shared" si="0"/>
        <v>0.12631815277274061</v>
      </c>
    </row>
    <row r="9" spans="1:9" s="23" customFormat="1" ht="12.75" customHeight="1" x14ac:dyDescent="0.2">
      <c r="A9" s="3" t="s">
        <v>18</v>
      </c>
      <c r="B9" s="3"/>
      <c r="C9" s="3" t="s">
        <v>13</v>
      </c>
      <c r="D9" s="3"/>
      <c r="E9" s="3" t="s">
        <v>14</v>
      </c>
      <c r="F9" s="3"/>
      <c r="G9" s="4">
        <v>762008</v>
      </c>
      <c r="H9" s="4"/>
      <c r="I9" s="24">
        <f t="shared" si="0"/>
        <v>8.2250487884910975E-2</v>
      </c>
    </row>
    <row r="10" spans="1:9" s="23" customFormat="1" ht="12.75" customHeight="1" x14ac:dyDescent="0.2">
      <c r="A10" s="3" t="s">
        <v>21</v>
      </c>
      <c r="B10" s="3"/>
      <c r="C10" s="3" t="s">
        <v>13</v>
      </c>
      <c r="D10" s="3"/>
      <c r="E10" s="3" t="s">
        <v>14</v>
      </c>
      <c r="F10" s="3"/>
      <c r="G10" s="4">
        <v>581649</v>
      </c>
      <c r="I10" s="24">
        <f t="shared" si="0"/>
        <v>6.2782692606600687E-2</v>
      </c>
    </row>
    <row r="11" spans="1:9" s="23" customFormat="1" ht="12.75" customHeight="1" x14ac:dyDescent="0.2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248911</v>
      </c>
      <c r="H11" s="4"/>
      <c r="I11" s="24">
        <f t="shared" si="0"/>
        <v>2.6867239175863082E-2</v>
      </c>
    </row>
    <row r="12" spans="1:9" s="23" customFormat="1" ht="12.75" customHeight="1" x14ac:dyDescent="0.2">
      <c r="A12" s="26" t="s">
        <v>7</v>
      </c>
      <c r="B12" s="21"/>
      <c r="C12" s="21" t="s">
        <v>13</v>
      </c>
      <c r="D12" s="21"/>
      <c r="E12" s="20" t="s">
        <v>14</v>
      </c>
      <c r="F12" s="21"/>
      <c r="G12" s="4">
        <v>247870</v>
      </c>
      <c r="H12" s="4"/>
      <c r="I12" s="24">
        <f t="shared" si="0"/>
        <v>2.6754874531544133E-2</v>
      </c>
    </row>
    <row r="13" spans="1:9" s="23" customFormat="1" ht="12.75" customHeight="1" x14ac:dyDescent="0.2">
      <c r="A13" s="3" t="s">
        <v>33</v>
      </c>
      <c r="B13" s="3"/>
      <c r="C13" s="3" t="s">
        <v>13</v>
      </c>
      <c r="D13" s="3"/>
      <c r="E13" s="3" t="s">
        <v>14</v>
      </c>
      <c r="F13" s="3"/>
      <c r="G13" s="4">
        <f>166489+1173</f>
        <v>167662</v>
      </c>
      <c r="H13" s="4"/>
      <c r="I13" s="24"/>
    </row>
    <row r="14" spans="1:9" s="23" customFormat="1" ht="12.75" customHeight="1" x14ac:dyDescent="0.2">
      <c r="A14" s="6" t="s">
        <v>67</v>
      </c>
      <c r="B14" s="6"/>
      <c r="C14" s="6" t="s">
        <v>13</v>
      </c>
      <c r="D14" s="6"/>
      <c r="E14" s="6" t="s">
        <v>14</v>
      </c>
      <c r="F14" s="6"/>
      <c r="G14" s="4">
        <v>14969</v>
      </c>
      <c r="H14" s="4"/>
      <c r="I14" s="24"/>
    </row>
    <row r="15" spans="1:9" customFormat="1" ht="18" x14ac:dyDescent="0.25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8.75" x14ac:dyDescent="0.3">
      <c r="A16" s="10" t="s">
        <v>76</v>
      </c>
      <c r="B16" s="11"/>
      <c r="C16" s="12"/>
      <c r="D16" s="12"/>
      <c r="E16" s="12"/>
      <c r="F16" s="12"/>
      <c r="G16" s="13">
        <f>SUM(G6:G15)</f>
        <v>9264480</v>
      </c>
      <c r="H16" s="13"/>
      <c r="I16" s="33">
        <f>SUM(I6:I12)</f>
        <v>0.98028696699652873</v>
      </c>
    </row>
    <row r="17" spans="7:7" ht="12.75" customHeight="1" x14ac:dyDescent="0.2"/>
    <row r="18" spans="7:7" ht="12.75" customHeight="1" x14ac:dyDescent="0.2"/>
    <row r="19" spans="7:7" ht="12.75" customHeight="1" x14ac:dyDescent="0.2"/>
    <row r="20" spans="7:7" ht="12.75" customHeight="1" x14ac:dyDescent="0.2">
      <c r="G20" s="27"/>
    </row>
    <row r="21" spans="7:7" ht="12.75" customHeight="1" x14ac:dyDescent="0.2">
      <c r="G21" s="34"/>
    </row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117</v>
      </c>
      <c r="B6" s="3"/>
      <c r="C6" s="3" t="s">
        <v>13</v>
      </c>
      <c r="D6" s="3"/>
      <c r="E6" s="3" t="s">
        <v>118</v>
      </c>
      <c r="F6" s="3"/>
      <c r="G6" s="4">
        <v>28200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28200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view="pageBreakPreview" zoomScale="60" zoomScaleNormal="100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8.8554687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23"/>
      <c r="I6" s="24">
        <f t="shared" ref="I6:I69" si="0">G6/$G$96</f>
        <v>3.5651624372188093E-2</v>
      </c>
    </row>
    <row r="7" spans="1:9" s="25" customFormat="1" ht="12.75" customHeight="1" x14ac:dyDescent="0.2">
      <c r="A7" s="6" t="s">
        <v>15</v>
      </c>
      <c r="B7" s="6"/>
      <c r="C7" s="6" t="s">
        <v>13</v>
      </c>
      <c r="D7" s="6"/>
      <c r="E7" s="6" t="s">
        <v>16</v>
      </c>
      <c r="F7" s="6"/>
      <c r="G7" s="4">
        <v>2682395</v>
      </c>
      <c r="H7" s="4"/>
      <c r="I7" s="24">
        <f t="shared" si="0"/>
        <v>2.4011357659738782E-2</v>
      </c>
    </row>
    <row r="8" spans="1:9" customFormat="1" x14ac:dyDescent="0.2">
      <c r="A8" s="6" t="s">
        <v>12</v>
      </c>
      <c r="B8" s="6"/>
      <c r="C8" s="6" t="s">
        <v>13</v>
      </c>
      <c r="D8" s="6"/>
      <c r="E8" s="6" t="s">
        <v>14</v>
      </c>
      <c r="F8" s="6"/>
      <c r="G8" s="4">
        <v>2088368</v>
      </c>
      <c r="H8" s="23"/>
      <c r="I8" s="24">
        <f t="shared" si="0"/>
        <v>1.8693947376562124E-2</v>
      </c>
    </row>
    <row r="9" spans="1:9" customFormat="1" x14ac:dyDescent="0.2">
      <c r="A9" s="3" t="s">
        <v>116</v>
      </c>
      <c r="B9" s="3"/>
      <c r="C9" s="3" t="s">
        <v>13</v>
      </c>
      <c r="D9" s="3"/>
      <c r="E9" s="3" t="s">
        <v>40</v>
      </c>
      <c r="F9" s="3"/>
      <c r="G9" s="4">
        <v>1880000</v>
      </c>
      <c r="H9" s="4"/>
      <c r="I9" s="24">
        <f t="shared" si="0"/>
        <v>1.6828749084422282E-2</v>
      </c>
    </row>
    <row r="10" spans="1:9" customFormat="1" x14ac:dyDescent="0.2">
      <c r="A10" s="21" t="s">
        <v>19</v>
      </c>
      <c r="B10" s="28"/>
      <c r="C10" s="21" t="s">
        <v>13</v>
      </c>
      <c r="D10" s="21"/>
      <c r="E10" s="21" t="s">
        <v>79</v>
      </c>
      <c r="F10" s="30"/>
      <c r="G10" s="27">
        <v>1444860</v>
      </c>
      <c r="H10" s="4"/>
      <c r="I10" s="24">
        <f t="shared" si="0"/>
        <v>1.2933609788360839E-2</v>
      </c>
    </row>
    <row r="11" spans="1:9" customFormat="1" x14ac:dyDescent="0.2">
      <c r="A11" s="3" t="s">
        <v>36</v>
      </c>
      <c r="B11" s="3"/>
      <c r="C11" s="3" t="s">
        <v>13</v>
      </c>
      <c r="D11" s="3"/>
      <c r="E11" s="3" t="s">
        <v>16</v>
      </c>
      <c r="F11" s="3"/>
      <c r="G11" s="4">
        <v>1251566</v>
      </c>
      <c r="H11" s="4"/>
      <c r="I11" s="24">
        <f t="shared" si="0"/>
        <v>1.1203345838613861E-2</v>
      </c>
    </row>
    <row r="12" spans="1:9" customFormat="1" x14ac:dyDescent="0.2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1170272</v>
      </c>
      <c r="H12" s="4"/>
      <c r="I12" s="24">
        <f t="shared" si="0"/>
        <v>1.047564566410906E-2</v>
      </c>
    </row>
    <row r="13" spans="1:9" customFormat="1" x14ac:dyDescent="0.2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1169290</v>
      </c>
      <c r="H13" s="4"/>
      <c r="I13" s="24">
        <f t="shared" si="0"/>
        <v>1.0466855328151134E-2</v>
      </c>
    </row>
    <row r="14" spans="1:9" customFormat="1" x14ac:dyDescent="0.2">
      <c r="A14" s="21" t="s">
        <v>29</v>
      </c>
      <c r="B14" s="21"/>
      <c r="C14" s="21" t="s">
        <v>13</v>
      </c>
      <c r="D14" s="21"/>
      <c r="E14" s="21" t="s">
        <v>16</v>
      </c>
      <c r="F14" s="21"/>
      <c r="G14" s="27">
        <v>766207</v>
      </c>
      <c r="H14" s="4"/>
      <c r="I14" s="24">
        <f t="shared" si="0"/>
        <v>6.8586730583659276E-3</v>
      </c>
    </row>
    <row r="15" spans="1:9" customFormat="1" x14ac:dyDescent="0.2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762008</v>
      </c>
      <c r="H15" s="23"/>
      <c r="I15" s="24">
        <f t="shared" si="0"/>
        <v>6.8210858682566248E-3</v>
      </c>
    </row>
    <row r="16" spans="1:9" customFormat="1" x14ac:dyDescent="0.2">
      <c r="A16" s="3" t="s">
        <v>20</v>
      </c>
      <c r="B16" s="3"/>
      <c r="C16" s="3" t="s">
        <v>13</v>
      </c>
      <c r="D16" s="3"/>
      <c r="E16" s="3" t="s">
        <v>16</v>
      </c>
      <c r="F16" s="3"/>
      <c r="G16" s="4">
        <v>747474</v>
      </c>
      <c r="H16" s="4"/>
      <c r="I16" s="24">
        <f t="shared" si="0"/>
        <v>6.6909853154943936E-3</v>
      </c>
    </row>
    <row r="17" spans="1:9" customFormat="1" x14ac:dyDescent="0.2">
      <c r="A17" s="3" t="s">
        <v>21</v>
      </c>
      <c r="B17" s="3"/>
      <c r="C17" s="3" t="s">
        <v>13</v>
      </c>
      <c r="D17" s="3"/>
      <c r="E17" s="3" t="s">
        <v>14</v>
      </c>
      <c r="F17" s="3"/>
      <c r="G17" s="4">
        <v>581649</v>
      </c>
      <c r="H17" s="4"/>
      <c r="I17" s="24">
        <f t="shared" si="0"/>
        <v>5.2066090830878379E-3</v>
      </c>
    </row>
    <row r="18" spans="1:9" customFormat="1" x14ac:dyDescent="0.2">
      <c r="A18" s="3" t="s">
        <v>28</v>
      </c>
      <c r="B18" s="3"/>
      <c r="C18" s="3" t="s">
        <v>13</v>
      </c>
      <c r="D18" s="3"/>
      <c r="E18" s="3" t="s">
        <v>23</v>
      </c>
      <c r="F18" s="3"/>
      <c r="G18" s="4">
        <v>479509</v>
      </c>
      <c r="H18" s="4"/>
      <c r="I18" s="24">
        <f t="shared" si="0"/>
        <v>4.2923067259160869E-3</v>
      </c>
    </row>
    <row r="19" spans="1:9" customFormat="1" x14ac:dyDescent="0.2">
      <c r="A19" s="21" t="s">
        <v>30</v>
      </c>
      <c r="B19" s="21"/>
      <c r="C19" s="21" t="s">
        <v>13</v>
      </c>
      <c r="D19" s="21"/>
      <c r="E19" s="21" t="s">
        <v>16</v>
      </c>
      <c r="F19" s="21"/>
      <c r="G19" s="32">
        <f>253991+142876</f>
        <v>396867</v>
      </c>
      <c r="H19" s="30"/>
      <c r="I19" s="24">
        <f t="shared" si="0"/>
        <v>3.5525399802592648E-3</v>
      </c>
    </row>
    <row r="20" spans="1:9" customFormat="1" x14ac:dyDescent="0.2">
      <c r="A20" s="3" t="s">
        <v>22</v>
      </c>
      <c r="B20" s="3"/>
      <c r="C20" s="3" t="s">
        <v>13</v>
      </c>
      <c r="D20" s="3"/>
      <c r="E20" s="3" t="s">
        <v>23</v>
      </c>
      <c r="F20" s="3"/>
      <c r="G20" s="4">
        <v>370641</v>
      </c>
      <c r="H20" s="4"/>
      <c r="I20" s="24">
        <f t="shared" si="0"/>
        <v>3.3177789305315741E-3</v>
      </c>
    </row>
    <row r="21" spans="1:9" customFormat="1" x14ac:dyDescent="0.2">
      <c r="A21" s="3" t="s">
        <v>25</v>
      </c>
      <c r="B21" s="3"/>
      <c r="C21" s="3" t="s">
        <v>13</v>
      </c>
      <c r="D21" s="3"/>
      <c r="E21" s="3" t="s">
        <v>16</v>
      </c>
      <c r="F21" s="3"/>
      <c r="G21" s="4">
        <v>311404</v>
      </c>
      <c r="H21" s="4"/>
      <c r="I21" s="24">
        <f t="shared" si="0"/>
        <v>2.7875211595135298E-3</v>
      </c>
    </row>
    <row r="22" spans="1:9" customFormat="1" x14ac:dyDescent="0.2">
      <c r="A22" s="5" t="s">
        <v>56</v>
      </c>
      <c r="B22" s="5"/>
      <c r="C22" s="5" t="s">
        <v>13</v>
      </c>
      <c r="D22" s="5"/>
      <c r="E22" s="5" t="s">
        <v>23</v>
      </c>
      <c r="F22" s="5"/>
      <c r="G22" s="4">
        <v>298111</v>
      </c>
      <c r="H22" s="4"/>
      <c r="I22" s="24">
        <f t="shared" si="0"/>
        <v>2.668529371439474E-3</v>
      </c>
    </row>
    <row r="23" spans="1:9" customFormat="1" x14ac:dyDescent="0.2">
      <c r="A23" s="6" t="s">
        <v>37</v>
      </c>
      <c r="B23" s="6"/>
      <c r="C23" s="6" t="s">
        <v>13</v>
      </c>
      <c r="D23" s="6"/>
      <c r="E23" s="6" t="s">
        <v>38</v>
      </c>
      <c r="F23" s="6"/>
      <c r="G23" s="4">
        <f>178053+85069</f>
        <v>263122</v>
      </c>
      <c r="H23" s="4"/>
      <c r="I23" s="24">
        <f t="shared" si="0"/>
        <v>2.3553266577613615E-3</v>
      </c>
    </row>
    <row r="24" spans="1:9" customFormat="1" x14ac:dyDescent="0.2">
      <c r="A24" s="21" t="s">
        <v>80</v>
      </c>
      <c r="B24" s="21"/>
      <c r="C24" s="21" t="s">
        <v>13</v>
      </c>
      <c r="D24" s="21"/>
      <c r="E24" s="21" t="s">
        <v>14</v>
      </c>
      <c r="F24" s="21"/>
      <c r="G24" s="27">
        <v>248911</v>
      </c>
      <c r="H24" s="23"/>
      <c r="I24" s="24">
        <f t="shared" si="0"/>
        <v>2.2281174273152313E-3</v>
      </c>
    </row>
    <row r="25" spans="1:9" customFormat="1" x14ac:dyDescent="0.2">
      <c r="A25" s="26" t="s">
        <v>7</v>
      </c>
      <c r="B25" s="21"/>
      <c r="C25" s="21" t="s">
        <v>13</v>
      </c>
      <c r="D25" s="21"/>
      <c r="E25" s="20" t="s">
        <v>14</v>
      </c>
      <c r="F25" s="21"/>
      <c r="G25" s="4">
        <v>247870</v>
      </c>
      <c r="H25" s="4"/>
      <c r="I25" s="24">
        <f t="shared" si="0"/>
        <v>2.2187989550828463E-3</v>
      </c>
    </row>
    <row r="26" spans="1:9" customFormat="1" x14ac:dyDescent="0.2">
      <c r="A26" s="5" t="s">
        <v>43</v>
      </c>
      <c r="B26" s="5"/>
      <c r="C26" s="5" t="s">
        <v>13</v>
      </c>
      <c r="D26" s="5"/>
      <c r="E26" s="5" t="s">
        <v>23</v>
      </c>
      <c r="F26" s="5"/>
      <c r="G26" s="4">
        <v>238257</v>
      </c>
      <c r="H26" s="4"/>
      <c r="I26" s="24">
        <f t="shared" si="0"/>
        <v>2.1327485481953188E-3</v>
      </c>
    </row>
    <row r="27" spans="1:9" customFormat="1" x14ac:dyDescent="0.2">
      <c r="A27" s="5" t="s">
        <v>39</v>
      </c>
      <c r="B27" s="5"/>
      <c r="C27" s="5" t="s">
        <v>13</v>
      </c>
      <c r="D27" s="5"/>
      <c r="E27" s="5" t="s">
        <v>40</v>
      </c>
      <c r="F27" s="5"/>
      <c r="G27" s="4">
        <v>221528</v>
      </c>
      <c r="H27" s="4"/>
      <c r="I27" s="24">
        <f t="shared" si="0"/>
        <v>1.9829995357307974E-3</v>
      </c>
    </row>
    <row r="28" spans="1:9" customFormat="1" x14ac:dyDescent="0.2">
      <c r="A28" s="3" t="s">
        <v>55</v>
      </c>
      <c r="B28" s="3"/>
      <c r="C28" s="3" t="s">
        <v>13</v>
      </c>
      <c r="D28" s="3"/>
      <c r="E28" s="3" t="s">
        <v>38</v>
      </c>
      <c r="F28" s="3"/>
      <c r="G28" s="4">
        <f>191911+26899</f>
        <v>218810</v>
      </c>
      <c r="H28" s="4"/>
      <c r="I28" s="24">
        <f t="shared" si="0"/>
        <v>1.9586694612566168E-3</v>
      </c>
    </row>
    <row r="29" spans="1:9" customFormat="1" x14ac:dyDescent="0.2">
      <c r="A29" s="7" t="s">
        <v>57</v>
      </c>
      <c r="B29" s="7"/>
      <c r="C29" s="7" t="s">
        <v>13</v>
      </c>
      <c r="D29" s="7"/>
      <c r="E29" s="7" t="s">
        <v>40</v>
      </c>
      <c r="F29" s="7"/>
      <c r="G29" s="4">
        <v>188259</v>
      </c>
      <c r="H29" s="23"/>
      <c r="I29" s="24">
        <f t="shared" si="0"/>
        <v>1.6851933371724757E-3</v>
      </c>
    </row>
    <row r="30" spans="1:9" customFormat="1" x14ac:dyDescent="0.2">
      <c r="A30" s="3" t="s">
        <v>33</v>
      </c>
      <c r="B30" s="3"/>
      <c r="C30" s="3" t="s">
        <v>13</v>
      </c>
      <c r="D30" s="3"/>
      <c r="E30" s="3" t="s">
        <v>14</v>
      </c>
      <c r="F30" s="3"/>
      <c r="G30" s="4">
        <f>166489+1173</f>
        <v>167662</v>
      </c>
      <c r="H30" s="23"/>
      <c r="I30" s="24">
        <f t="shared" si="0"/>
        <v>1.5008200686129833E-3</v>
      </c>
    </row>
    <row r="31" spans="1:9" customFormat="1" x14ac:dyDescent="0.2">
      <c r="A31" s="3" t="s">
        <v>46</v>
      </c>
      <c r="B31" s="3"/>
      <c r="C31" s="3" t="s">
        <v>13</v>
      </c>
      <c r="D31" s="3"/>
      <c r="E31" s="3" t="s">
        <v>23</v>
      </c>
      <c r="F31" s="3"/>
      <c r="G31" s="4">
        <v>154878</v>
      </c>
      <c r="H31" s="4"/>
      <c r="I31" s="24">
        <f t="shared" si="0"/>
        <v>1.3863845748389118E-3</v>
      </c>
    </row>
    <row r="32" spans="1:9" customFormat="1" x14ac:dyDescent="0.2">
      <c r="A32" s="21" t="s">
        <v>84</v>
      </c>
      <c r="B32" s="21"/>
      <c r="C32" s="21" t="s">
        <v>13</v>
      </c>
      <c r="D32" s="21"/>
      <c r="E32" s="21" t="s">
        <v>40</v>
      </c>
      <c r="F32" s="31"/>
      <c r="G32" s="32">
        <v>140169</v>
      </c>
      <c r="H32" s="4"/>
      <c r="I32" s="24">
        <f t="shared" si="0"/>
        <v>1.2547175161778652E-3</v>
      </c>
    </row>
    <row r="33" spans="1:9" customFormat="1" x14ac:dyDescent="0.2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1.1712898877380697E-3</v>
      </c>
    </row>
    <row r="34" spans="1:9" customFormat="1" x14ac:dyDescent="0.2">
      <c r="A34" s="21" t="s">
        <v>87</v>
      </c>
      <c r="B34" s="21"/>
      <c r="C34" s="21" t="s">
        <v>13</v>
      </c>
      <c r="D34" s="21"/>
      <c r="E34" s="21" t="s">
        <v>38</v>
      </c>
      <c r="F34" s="21"/>
      <c r="G34" s="27">
        <v>101496</v>
      </c>
      <c r="H34" s="4"/>
      <c r="I34" s="24">
        <f t="shared" si="0"/>
        <v>9.0853761546410845E-4</v>
      </c>
    </row>
    <row r="35" spans="1:9" customFormat="1" x14ac:dyDescent="0.2">
      <c r="A35" s="21" t="s">
        <v>33</v>
      </c>
      <c r="B35" s="21"/>
      <c r="C35" s="21" t="s">
        <v>13</v>
      </c>
      <c r="D35" s="21"/>
      <c r="E35" s="21" t="s">
        <v>16</v>
      </c>
      <c r="F35" s="21"/>
      <c r="G35" s="27">
        <v>100796</v>
      </c>
      <c r="H35" s="4"/>
      <c r="I35" s="24">
        <f t="shared" si="0"/>
        <v>9.022715918688449E-4</v>
      </c>
    </row>
    <row r="36" spans="1:9" customFormat="1" x14ac:dyDescent="0.2">
      <c r="A36" s="21" t="s">
        <v>49</v>
      </c>
      <c r="B36" s="21"/>
      <c r="C36" s="21" t="s">
        <v>13</v>
      </c>
      <c r="D36" s="21"/>
      <c r="E36" s="21" t="s">
        <v>16</v>
      </c>
      <c r="F36" s="21"/>
      <c r="G36" s="27">
        <v>87263</v>
      </c>
      <c r="H36" s="4"/>
      <c r="I36" s="24">
        <f t="shared" si="0"/>
        <v>7.8113145284784127E-4</v>
      </c>
    </row>
    <row r="37" spans="1:9" s="8" customFormat="1" ht="12.75" customHeight="1" x14ac:dyDescent="0.2">
      <c r="A37" s="6" t="s">
        <v>58</v>
      </c>
      <c r="B37" s="6"/>
      <c r="C37" s="6" t="s">
        <v>13</v>
      </c>
      <c r="D37" s="6"/>
      <c r="E37" s="6" t="s">
        <v>38</v>
      </c>
      <c r="F37" s="6"/>
      <c r="G37" s="4">
        <f>71670+9572</f>
        <v>81242</v>
      </c>
      <c r="H37" s="4"/>
      <c r="I37" s="24">
        <f t="shared" si="0"/>
        <v>7.2723469846629521E-4</v>
      </c>
    </row>
    <row r="38" spans="1:9" customFormat="1" x14ac:dyDescent="0.2">
      <c r="A38" s="3" t="s">
        <v>50</v>
      </c>
      <c r="B38" s="3"/>
      <c r="C38" s="3" t="s">
        <v>13</v>
      </c>
      <c r="D38" s="3"/>
      <c r="E38" s="3" t="s">
        <v>16</v>
      </c>
      <c r="F38" s="3"/>
      <c r="G38" s="4">
        <v>79726</v>
      </c>
      <c r="H38" s="23"/>
      <c r="I38" s="24">
        <f t="shared" si="0"/>
        <v>7.1366428165141002E-4</v>
      </c>
    </row>
    <row r="39" spans="1:9" customFormat="1" x14ac:dyDescent="0.2">
      <c r="A39" s="3" t="s">
        <v>45</v>
      </c>
      <c r="B39" s="3"/>
      <c r="C39" s="3" t="s">
        <v>13</v>
      </c>
      <c r="D39" s="3"/>
      <c r="E39" s="3" t="s">
        <v>23</v>
      </c>
      <c r="F39" s="3"/>
      <c r="G39" s="4">
        <v>76203</v>
      </c>
      <c r="H39" s="4"/>
      <c r="I39" s="24">
        <f t="shared" si="0"/>
        <v>6.8212828004267617E-4</v>
      </c>
    </row>
    <row r="40" spans="1:9" customFormat="1" x14ac:dyDescent="0.2">
      <c r="A40" s="3" t="s">
        <v>74</v>
      </c>
      <c r="B40" s="3"/>
      <c r="C40" s="3" t="s">
        <v>13</v>
      </c>
      <c r="D40" s="3"/>
      <c r="E40" s="3" t="s">
        <v>38</v>
      </c>
      <c r="F40" s="3"/>
      <c r="G40" s="4">
        <v>63115</v>
      </c>
      <c r="H40" s="23"/>
      <c r="I40" s="24">
        <f t="shared" si="0"/>
        <v>5.6497154173580438E-4</v>
      </c>
    </row>
    <row r="41" spans="1:9" customFormat="1" x14ac:dyDescent="0.2">
      <c r="A41" s="3" t="s">
        <v>51</v>
      </c>
      <c r="B41" s="3"/>
      <c r="C41" s="3" t="s">
        <v>13</v>
      </c>
      <c r="D41" s="3"/>
      <c r="E41" s="3" t="s">
        <v>16</v>
      </c>
      <c r="F41" s="3"/>
      <c r="G41" s="4">
        <v>37948</v>
      </c>
      <c r="H41" s="23"/>
      <c r="I41" s="24">
        <f t="shared" si="0"/>
        <v>3.3969009056151957E-4</v>
      </c>
    </row>
    <row r="42" spans="1:9" customFormat="1" x14ac:dyDescent="0.2">
      <c r="A42" s="3" t="s">
        <v>52</v>
      </c>
      <c r="B42" s="3"/>
      <c r="C42" s="3" t="s">
        <v>13</v>
      </c>
      <c r="D42" s="3"/>
      <c r="E42" s="3" t="s">
        <v>16</v>
      </c>
      <c r="F42" s="3"/>
      <c r="G42" s="4">
        <v>36616</v>
      </c>
      <c r="H42" s="23"/>
      <c r="I42" s="24">
        <f t="shared" si="0"/>
        <v>3.2776674280596079E-4</v>
      </c>
    </row>
    <row r="43" spans="1:9" customFormat="1" x14ac:dyDescent="0.2">
      <c r="A43" s="3" t="s">
        <v>53</v>
      </c>
      <c r="B43" s="3"/>
      <c r="C43" s="3" t="s">
        <v>13</v>
      </c>
      <c r="D43" s="3"/>
      <c r="E43" s="3" t="s">
        <v>16</v>
      </c>
      <c r="F43" s="3"/>
      <c r="G43" s="4">
        <v>29707</v>
      </c>
      <c r="H43" s="4"/>
      <c r="I43" s="24">
        <f t="shared" si="0"/>
        <v>2.6592108992070892E-4</v>
      </c>
    </row>
    <row r="44" spans="1:9" customFormat="1" x14ac:dyDescent="0.2">
      <c r="A44" s="3" t="s">
        <v>54</v>
      </c>
      <c r="B44" s="3"/>
      <c r="C44" s="3" t="s">
        <v>13</v>
      </c>
      <c r="D44" s="3"/>
      <c r="E44" s="3" t="s">
        <v>38</v>
      </c>
      <c r="F44" s="3"/>
      <c r="G44" s="4">
        <v>29515</v>
      </c>
      <c r="H44" s="4"/>
      <c r="I44" s="24">
        <f t="shared" si="0"/>
        <v>2.642024091631509E-4</v>
      </c>
    </row>
    <row r="45" spans="1:9" customFormat="1" x14ac:dyDescent="0.2">
      <c r="A45" s="3" t="s">
        <v>117</v>
      </c>
      <c r="B45" s="3"/>
      <c r="C45" s="3" t="s">
        <v>13</v>
      </c>
      <c r="D45" s="3"/>
      <c r="E45" s="3" t="s">
        <v>118</v>
      </c>
      <c r="F45" s="3"/>
      <c r="G45" s="4">
        <v>28200</v>
      </c>
      <c r="H45" s="4"/>
      <c r="I45" s="24">
        <f t="shared" si="0"/>
        <v>2.5243123626633425E-4</v>
      </c>
    </row>
    <row r="46" spans="1:9" customFormat="1" x14ac:dyDescent="0.2">
      <c r="A46" s="3" t="s">
        <v>119</v>
      </c>
      <c r="B46" s="3"/>
      <c r="C46" s="3" t="s">
        <v>13</v>
      </c>
      <c r="D46" s="3"/>
      <c r="E46" s="3" t="s">
        <v>16</v>
      </c>
      <c r="F46" s="3"/>
      <c r="G46" s="4">
        <v>28086</v>
      </c>
      <c r="H46" s="4"/>
      <c r="I46" s="24">
        <f t="shared" si="0"/>
        <v>2.5141076956653418E-4</v>
      </c>
    </row>
    <row r="47" spans="1:9" customFormat="1" x14ac:dyDescent="0.2">
      <c r="A47" s="3" t="s">
        <v>60</v>
      </c>
      <c r="B47" s="3"/>
      <c r="C47" s="3" t="s">
        <v>13</v>
      </c>
      <c r="D47" s="3"/>
      <c r="E47" s="3" t="s">
        <v>38</v>
      </c>
      <c r="F47" s="3"/>
      <c r="G47" s="4">
        <f>22593+3918</f>
        <v>26511</v>
      </c>
      <c r="H47" s="4"/>
      <c r="I47" s="24">
        <f t="shared" si="0"/>
        <v>2.3731221647719101E-4</v>
      </c>
    </row>
    <row r="48" spans="1:9" customFormat="1" x14ac:dyDescent="0.2">
      <c r="A48" s="21" t="s">
        <v>61</v>
      </c>
      <c r="B48" s="28"/>
      <c r="C48" s="21" t="s">
        <v>13</v>
      </c>
      <c r="D48" s="21"/>
      <c r="E48" s="21" t="s">
        <v>16</v>
      </c>
      <c r="F48" s="30"/>
      <c r="G48" s="27">
        <f>25942+29</f>
        <v>25971</v>
      </c>
      <c r="H48" s="4"/>
      <c r="I48" s="24">
        <f t="shared" si="0"/>
        <v>2.3247842684655909E-4</v>
      </c>
    </row>
    <row r="49" spans="1:9" customFormat="1" x14ac:dyDescent="0.2">
      <c r="A49" s="21" t="s">
        <v>83</v>
      </c>
      <c r="B49" s="21"/>
      <c r="C49" s="21" t="s">
        <v>13</v>
      </c>
      <c r="D49" s="21"/>
      <c r="E49" s="21" t="s">
        <v>38</v>
      </c>
      <c r="F49" s="21"/>
      <c r="G49" s="27">
        <v>23970</v>
      </c>
      <c r="H49" s="30"/>
      <c r="I49" s="24">
        <f t="shared" si="0"/>
        <v>2.1456655082638409E-4</v>
      </c>
    </row>
    <row r="50" spans="1:9" customFormat="1" x14ac:dyDescent="0.2">
      <c r="A50" s="6" t="s">
        <v>67</v>
      </c>
      <c r="B50" s="6"/>
      <c r="C50" s="6" t="s">
        <v>13</v>
      </c>
      <c r="D50" s="6"/>
      <c r="E50" s="6" t="s">
        <v>14</v>
      </c>
      <c r="F50" s="6"/>
      <c r="G50" s="4">
        <v>14969</v>
      </c>
      <c r="H50" s="23"/>
      <c r="I50" s="24">
        <f t="shared" si="0"/>
        <v>1.3399443885357294E-4</v>
      </c>
    </row>
    <row r="51" spans="1:9" s="25" customFormat="1" ht="12.75" customHeight="1" x14ac:dyDescent="0.2">
      <c r="A51" s="21" t="s">
        <v>30</v>
      </c>
      <c r="B51" s="21"/>
      <c r="C51" s="21" t="s">
        <v>13</v>
      </c>
      <c r="D51" s="21"/>
      <c r="E51" s="21" t="s">
        <v>40</v>
      </c>
      <c r="F51" s="21"/>
      <c r="G51" s="32">
        <v>10775</v>
      </c>
      <c r="H51" s="4"/>
      <c r="I51" s="24">
        <f t="shared" si="0"/>
        <v>9.6452006055664939E-5</v>
      </c>
    </row>
    <row r="52" spans="1:9" s="23" customFormat="1" ht="12.75" customHeight="1" x14ac:dyDescent="0.2">
      <c r="A52" s="3" t="s">
        <v>112</v>
      </c>
      <c r="B52" s="3"/>
      <c r="C52" s="3" t="s">
        <v>13</v>
      </c>
      <c r="D52" s="3"/>
      <c r="E52" s="7" t="s">
        <v>40</v>
      </c>
      <c r="F52" s="3"/>
      <c r="G52" s="4">
        <v>9125</v>
      </c>
      <c r="H52" s="4"/>
      <c r="I52" s="24">
        <f t="shared" si="0"/>
        <v>8.168209329540071E-5</v>
      </c>
    </row>
    <row r="53" spans="1:9" s="23" customFormat="1" ht="12.75" customHeight="1" x14ac:dyDescent="0.2">
      <c r="A53" s="6" t="s">
        <v>71</v>
      </c>
      <c r="B53" s="6"/>
      <c r="C53" s="6" t="s">
        <v>13</v>
      </c>
      <c r="D53" s="6"/>
      <c r="E53" s="6" t="s">
        <v>38</v>
      </c>
      <c r="F53" s="6"/>
      <c r="G53" s="4">
        <v>8210</v>
      </c>
      <c r="H53" s="4"/>
      <c r="I53" s="24">
        <f t="shared" si="0"/>
        <v>7.3491505310163265E-5</v>
      </c>
    </row>
    <row r="54" spans="1:9" s="23" customFormat="1" ht="12.75" customHeight="1" x14ac:dyDescent="0.2">
      <c r="A54" s="5" t="s">
        <v>69</v>
      </c>
      <c r="B54" s="5"/>
      <c r="C54" s="5" t="s">
        <v>13</v>
      </c>
      <c r="D54" s="5"/>
      <c r="E54" s="5" t="s">
        <v>40</v>
      </c>
      <c r="F54" s="5"/>
      <c r="G54" s="4">
        <v>7866</v>
      </c>
      <c r="H54" s="4"/>
      <c r="I54" s="24">
        <f t="shared" si="0"/>
        <v>7.041220228620515E-5</v>
      </c>
    </row>
    <row r="55" spans="1:9" s="23" customFormat="1" ht="12.75" customHeight="1" x14ac:dyDescent="0.2">
      <c r="A55" s="3" t="s">
        <v>55</v>
      </c>
      <c r="B55" s="3"/>
      <c r="C55" s="3" t="s">
        <v>13</v>
      </c>
      <c r="D55" s="3"/>
      <c r="E55" s="3" t="s">
        <v>16</v>
      </c>
      <c r="F55" s="3"/>
      <c r="G55" s="4">
        <v>7600</v>
      </c>
      <c r="H55" s="4"/>
      <c r="I55" s="24">
        <f t="shared" si="0"/>
        <v>6.8031113320004964E-5</v>
      </c>
    </row>
    <row r="56" spans="1:9" s="23" customFormat="1" ht="12.75" customHeight="1" x14ac:dyDescent="0.2">
      <c r="A56" s="21" t="s">
        <v>86</v>
      </c>
      <c r="B56" s="28"/>
      <c r="C56" s="21" t="s">
        <v>13</v>
      </c>
      <c r="D56" s="21"/>
      <c r="E56" s="21" t="s">
        <v>79</v>
      </c>
      <c r="F56" s="30"/>
      <c r="G56" s="27">
        <v>4515</v>
      </c>
      <c r="H56" s="4"/>
      <c r="I56" s="24">
        <f t="shared" si="0"/>
        <v>4.0415852189450319E-5</v>
      </c>
    </row>
    <row r="57" spans="1:9" s="25" customFormat="1" ht="12.75" customHeight="1" x14ac:dyDescent="0.2">
      <c r="A57" s="3" t="s">
        <v>65</v>
      </c>
      <c r="B57" s="3"/>
      <c r="C57" s="3" t="s">
        <v>13</v>
      </c>
      <c r="D57" s="3"/>
      <c r="E57" s="3" t="s">
        <v>23</v>
      </c>
      <c r="F57" s="3"/>
      <c r="G57" s="4">
        <v>4021</v>
      </c>
      <c r="H57" s="4"/>
      <c r="I57" s="24">
        <f t="shared" si="0"/>
        <v>3.599382982365E-5</v>
      </c>
    </row>
    <row r="58" spans="1:9" s="23" customFormat="1" ht="12.75" customHeight="1" x14ac:dyDescent="0.2">
      <c r="A58" s="21" t="s">
        <v>58</v>
      </c>
      <c r="B58" s="21"/>
      <c r="C58" s="21" t="s">
        <v>13</v>
      </c>
      <c r="D58" s="21"/>
      <c r="E58" s="21" t="s">
        <v>16</v>
      </c>
      <c r="F58" s="21"/>
      <c r="G58" s="27">
        <v>2315</v>
      </c>
      <c r="H58" s="4"/>
      <c r="I58" s="24">
        <f t="shared" si="0"/>
        <v>2.0722635175764672E-5</v>
      </c>
    </row>
    <row r="59" spans="1:9" s="25" customFormat="1" ht="12.75" customHeight="1" x14ac:dyDescent="0.2">
      <c r="A59" s="21" t="s">
        <v>61</v>
      </c>
      <c r="B59" s="21"/>
      <c r="C59" s="21" t="s">
        <v>13</v>
      </c>
      <c r="D59" s="21"/>
      <c r="E59" s="21" t="s">
        <v>38</v>
      </c>
      <c r="F59" s="21"/>
      <c r="G59" s="27">
        <v>2250</v>
      </c>
      <c r="H59" s="23"/>
      <c r="I59" s="24">
        <f t="shared" si="0"/>
        <v>2.014079012763305E-5</v>
      </c>
    </row>
    <row r="60" spans="1:9" s="25" customFormat="1" ht="12.75" customHeight="1" x14ac:dyDescent="0.2">
      <c r="A60" s="3" t="s">
        <v>60</v>
      </c>
      <c r="B60" s="3"/>
      <c r="C60" s="3" t="s">
        <v>13</v>
      </c>
      <c r="D60" s="3"/>
      <c r="E60" s="3" t="s">
        <v>16</v>
      </c>
      <c r="F60" s="3"/>
      <c r="G60" s="4">
        <f>2022+217</f>
        <v>2239</v>
      </c>
      <c r="H60" s="23"/>
      <c r="I60" s="24">
        <f t="shared" si="0"/>
        <v>2.004232404256462E-5</v>
      </c>
    </row>
    <row r="61" spans="1:9" s="23" customFormat="1" ht="12.75" customHeight="1" x14ac:dyDescent="0.2">
      <c r="A61" s="3" t="s">
        <v>68</v>
      </c>
      <c r="B61" s="3"/>
      <c r="C61" s="3" t="s">
        <v>13</v>
      </c>
      <c r="D61" s="3"/>
      <c r="E61" s="3" t="s">
        <v>38</v>
      </c>
      <c r="F61" s="3"/>
      <c r="G61" s="4">
        <v>1317</v>
      </c>
      <c r="H61" s="4"/>
      <c r="I61" s="24">
        <f t="shared" si="0"/>
        <v>1.1789075821374546E-5</v>
      </c>
    </row>
    <row r="62" spans="1:9" s="23" customFormat="1" ht="12.75" customHeight="1" x14ac:dyDescent="0.2">
      <c r="A62" s="3" t="s">
        <v>68</v>
      </c>
      <c r="B62" s="3"/>
      <c r="C62" s="3" t="s">
        <v>13</v>
      </c>
      <c r="D62" s="3"/>
      <c r="E62" s="3" t="s">
        <v>70</v>
      </c>
      <c r="F62" s="3"/>
      <c r="G62" s="4">
        <v>1240</v>
      </c>
      <c r="H62" s="4"/>
      <c r="I62" s="24">
        <f t="shared" si="0"/>
        <v>1.1099813225895548E-5</v>
      </c>
    </row>
    <row r="63" spans="1:9" s="25" customFormat="1" ht="12.75" customHeight="1" x14ac:dyDescent="0.2">
      <c r="A63" s="21" t="s">
        <v>89</v>
      </c>
      <c r="B63" s="21"/>
      <c r="C63" s="21" t="s">
        <v>13</v>
      </c>
      <c r="D63" s="21"/>
      <c r="E63" s="21" t="s">
        <v>38</v>
      </c>
      <c r="F63" s="21"/>
      <c r="G63" s="27">
        <v>1106.46</v>
      </c>
      <c r="H63" s="4"/>
      <c r="I63" s="24">
        <f t="shared" si="0"/>
        <v>9.9044349531648297E-6</v>
      </c>
    </row>
    <row r="64" spans="1:9" s="25" customFormat="1" ht="12.75" customHeight="1" x14ac:dyDescent="0.2">
      <c r="A64" s="21" t="s">
        <v>12</v>
      </c>
      <c r="B64" s="21"/>
      <c r="C64" s="21" t="s">
        <v>13</v>
      </c>
      <c r="D64" s="21"/>
      <c r="E64" s="21" t="s">
        <v>23</v>
      </c>
      <c r="F64" s="21"/>
      <c r="G64" s="27">
        <v>917</v>
      </c>
      <c r="H64" s="4"/>
      <c r="I64" s="24">
        <f t="shared" si="0"/>
        <v>8.2084909097953362E-6</v>
      </c>
    </row>
    <row r="65" spans="1:9" s="23" customFormat="1" ht="12.75" customHeight="1" x14ac:dyDescent="0.2">
      <c r="A65" s="3" t="s">
        <v>115</v>
      </c>
      <c r="B65" s="3"/>
      <c r="C65" s="3" t="s">
        <v>13</v>
      </c>
      <c r="D65" s="3"/>
      <c r="E65" s="3" t="s">
        <v>38</v>
      </c>
      <c r="F65" s="3"/>
      <c r="G65" s="4">
        <v>869</v>
      </c>
      <c r="H65" s="30"/>
      <c r="I65" s="24">
        <f t="shared" si="0"/>
        <v>7.7788207204058319E-6</v>
      </c>
    </row>
    <row r="66" spans="1:9" s="25" customFormat="1" ht="12.75" customHeight="1" x14ac:dyDescent="0.2">
      <c r="A66" s="6" t="s">
        <v>37</v>
      </c>
      <c r="B66" s="6"/>
      <c r="C66" s="6" t="s">
        <v>13</v>
      </c>
      <c r="D66" s="6"/>
      <c r="E66" s="6" t="s">
        <v>16</v>
      </c>
      <c r="F66" s="6"/>
      <c r="G66" s="4">
        <v>694</v>
      </c>
      <c r="H66" s="23"/>
      <c r="I66" s="24">
        <f t="shared" si="0"/>
        <v>6.2123148215899272E-6</v>
      </c>
    </row>
    <row r="67" spans="1:9" s="23" customFormat="1" ht="12.75" customHeight="1" x14ac:dyDescent="0.2">
      <c r="A67" s="3" t="s">
        <v>72</v>
      </c>
      <c r="B67" s="3"/>
      <c r="C67" s="3" t="s">
        <v>13</v>
      </c>
      <c r="D67" s="3"/>
      <c r="E67" s="3" t="s">
        <v>16</v>
      </c>
      <c r="F67" s="3"/>
      <c r="G67" s="4">
        <v>273</v>
      </c>
      <c r="H67" s="4"/>
      <c r="I67" s="24">
        <f t="shared" si="0"/>
        <v>2.4437492021528102E-6</v>
      </c>
    </row>
    <row r="68" spans="1:9" s="23" customFormat="1" ht="12.75" customHeight="1" x14ac:dyDescent="0.2">
      <c r="A68" s="3" t="s">
        <v>73</v>
      </c>
      <c r="B68" s="3"/>
      <c r="C68" s="3" t="s">
        <v>13</v>
      </c>
      <c r="D68" s="3"/>
      <c r="E68" s="3" t="s">
        <v>38</v>
      </c>
      <c r="F68" s="3"/>
      <c r="G68" s="4">
        <v>232</v>
      </c>
      <c r="H68" s="4"/>
      <c r="I68" s="24">
        <f t="shared" si="0"/>
        <v>2.0767392487159411E-6</v>
      </c>
    </row>
    <row r="69" spans="1:9" s="23" customFormat="1" ht="12.75" customHeight="1" x14ac:dyDescent="0.2">
      <c r="A69" s="3" t="s">
        <v>26</v>
      </c>
      <c r="B69" s="3"/>
      <c r="C69" s="3" t="s">
        <v>13</v>
      </c>
      <c r="D69" s="3"/>
      <c r="E69" s="3" t="s">
        <v>27</v>
      </c>
      <c r="F69" s="3"/>
      <c r="G69" s="4">
        <v>0</v>
      </c>
      <c r="H69" s="4"/>
      <c r="I69" s="24">
        <f t="shared" si="0"/>
        <v>0</v>
      </c>
    </row>
    <row r="70" spans="1:9" s="23" customFormat="1" ht="12.75" customHeight="1" x14ac:dyDescent="0.2">
      <c r="A70" s="28" t="s">
        <v>32</v>
      </c>
      <c r="B70" s="21"/>
      <c r="C70" s="21" t="s">
        <v>8</v>
      </c>
      <c r="D70" s="21"/>
      <c r="E70" s="3" t="s">
        <v>23</v>
      </c>
      <c r="F70" s="21"/>
      <c r="G70" s="29">
        <v>50200000</v>
      </c>
      <c r="H70" s="4"/>
      <c r="I70" s="24">
        <f t="shared" ref="I70:I94" si="1">G70/$G$96</f>
        <v>0.44936340640319072</v>
      </c>
    </row>
    <row r="71" spans="1:9" s="25" customFormat="1" ht="12.75" customHeight="1" x14ac:dyDescent="0.2">
      <c r="A71" s="3" t="s">
        <v>48</v>
      </c>
      <c r="B71" s="3"/>
      <c r="C71" s="3" t="s">
        <v>8</v>
      </c>
      <c r="D71" s="3"/>
      <c r="E71" s="20" t="s">
        <v>77</v>
      </c>
      <c r="F71" s="3"/>
      <c r="G71" s="4">
        <v>18060000</v>
      </c>
      <c r="H71" s="4"/>
      <c r="I71" s="24">
        <f t="shared" si="1"/>
        <v>0.16166340875780127</v>
      </c>
    </row>
    <row r="72" spans="1:9" s="25" customFormat="1" ht="12.75" customHeight="1" x14ac:dyDescent="0.2">
      <c r="A72" s="26" t="s">
        <v>7</v>
      </c>
      <c r="B72" s="21"/>
      <c r="C72" s="21" t="s">
        <v>8</v>
      </c>
      <c r="D72" s="21"/>
      <c r="E72" s="20" t="s">
        <v>114</v>
      </c>
      <c r="F72" s="21"/>
      <c r="G72" s="4">
        <f>11017547+4005124</f>
        <v>15022671</v>
      </c>
      <c r="H72" s="4"/>
      <c r="I72" s="24">
        <f t="shared" si="1"/>
        <v>0.13447487278554637</v>
      </c>
    </row>
    <row r="73" spans="1:9" s="23" customFormat="1" ht="12.75" customHeight="1" x14ac:dyDescent="0.2">
      <c r="A73" s="5" t="s">
        <v>9</v>
      </c>
      <c r="B73" s="5"/>
      <c r="C73" s="5" t="s">
        <v>8</v>
      </c>
      <c r="D73" s="5"/>
      <c r="E73" s="5" t="s">
        <v>10</v>
      </c>
      <c r="F73" s="5"/>
      <c r="G73" s="4">
        <v>2579000</v>
      </c>
      <c r="H73" s="4"/>
      <c r="I73" s="24">
        <f t="shared" si="1"/>
        <v>2.308582121740695E-2</v>
      </c>
    </row>
    <row r="74" spans="1:9" s="23" customFormat="1" ht="12.75" customHeight="1" x14ac:dyDescent="0.2">
      <c r="A74" s="5" t="s">
        <v>11</v>
      </c>
      <c r="B74" s="5"/>
      <c r="C74" s="5" t="s">
        <v>8</v>
      </c>
      <c r="D74" s="5"/>
      <c r="E74" s="5" t="s">
        <v>107</v>
      </c>
      <c r="F74" s="5"/>
      <c r="G74" s="4">
        <v>1718408</v>
      </c>
      <c r="H74" s="4"/>
      <c r="I74" s="24">
        <f t="shared" si="1"/>
        <v>1.5382264391842513E-2</v>
      </c>
    </row>
    <row r="75" spans="1:9" s="23" customFormat="1" ht="12.75" customHeight="1" x14ac:dyDescent="0.2">
      <c r="A75" s="6" t="s">
        <v>31</v>
      </c>
      <c r="B75" s="6"/>
      <c r="C75" s="6" t="s">
        <v>8</v>
      </c>
      <c r="D75" s="6"/>
      <c r="E75" s="6" t="s">
        <v>82</v>
      </c>
      <c r="F75" s="6"/>
      <c r="G75" s="4">
        <f>189300+33300</f>
        <v>222600</v>
      </c>
      <c r="H75" s="30"/>
      <c r="I75" s="24">
        <f t="shared" si="1"/>
        <v>1.9925955032938296E-3</v>
      </c>
    </row>
    <row r="76" spans="1:9" s="23" customFormat="1" ht="12.75" customHeight="1" x14ac:dyDescent="0.2">
      <c r="A76" s="7" t="s">
        <v>41</v>
      </c>
      <c r="B76" s="7"/>
      <c r="C76" s="7" t="s">
        <v>8</v>
      </c>
      <c r="D76" s="7"/>
      <c r="E76" s="7" t="s">
        <v>42</v>
      </c>
      <c r="F76" s="7"/>
      <c r="G76" s="4">
        <v>80000</v>
      </c>
      <c r="H76" s="4"/>
      <c r="I76" s="24">
        <f t="shared" si="1"/>
        <v>7.1611698231584177E-4</v>
      </c>
    </row>
    <row r="77" spans="1:9" s="23" customFormat="1" ht="12.75" customHeight="1" x14ac:dyDescent="0.2">
      <c r="A77" s="3" t="s">
        <v>44</v>
      </c>
      <c r="B77" s="3"/>
      <c r="C77" s="3" t="s">
        <v>8</v>
      </c>
      <c r="D77" s="3"/>
      <c r="E77" s="20" t="s">
        <v>82</v>
      </c>
      <c r="F77" s="3"/>
      <c r="G77" s="4">
        <v>65500</v>
      </c>
      <c r="H77" s="4"/>
      <c r="I77" s="24">
        <f t="shared" si="1"/>
        <v>5.8632077927109544E-4</v>
      </c>
    </row>
    <row r="78" spans="1:9" s="23" customFormat="1" ht="12.75" customHeight="1" x14ac:dyDescent="0.2">
      <c r="A78" s="20" t="s">
        <v>81</v>
      </c>
      <c r="B78" s="20"/>
      <c r="C78" s="21" t="s">
        <v>8</v>
      </c>
      <c r="D78" s="20"/>
      <c r="E78" s="7" t="s">
        <v>42</v>
      </c>
      <c r="F78" s="20"/>
      <c r="G78" s="4">
        <v>60000</v>
      </c>
      <c r="H78" s="4"/>
      <c r="I78" s="24">
        <f t="shared" si="1"/>
        <v>5.3708773673688136E-4</v>
      </c>
    </row>
    <row r="79" spans="1:9" s="25" customFormat="1" ht="12.75" customHeight="1" x14ac:dyDescent="0.2">
      <c r="A79" s="20" t="s">
        <v>63</v>
      </c>
      <c r="B79" s="20"/>
      <c r="C79" s="21" t="s">
        <v>8</v>
      </c>
      <c r="D79" s="20"/>
      <c r="E79" s="7" t="s">
        <v>42</v>
      </c>
      <c r="F79" s="20"/>
      <c r="G79" s="4">
        <v>54000</v>
      </c>
      <c r="H79" s="4"/>
      <c r="I79" s="24">
        <f t="shared" si="1"/>
        <v>4.8337896306319323E-4</v>
      </c>
    </row>
    <row r="80" spans="1:9" s="25" customFormat="1" ht="12.75" customHeight="1" x14ac:dyDescent="0.2">
      <c r="A80" s="3" t="s">
        <v>47</v>
      </c>
      <c r="B80" s="3"/>
      <c r="C80" s="3" t="s">
        <v>8</v>
      </c>
      <c r="D80" s="3"/>
      <c r="E80" s="3" t="s">
        <v>42</v>
      </c>
      <c r="F80" s="3"/>
      <c r="G80" s="4">
        <v>50000</v>
      </c>
      <c r="H80" s="30"/>
      <c r="I80" s="24">
        <f t="shared" si="1"/>
        <v>4.4757311394740109E-4</v>
      </c>
    </row>
    <row r="81" spans="1:9" s="25" customFormat="1" ht="12.75" customHeight="1" x14ac:dyDescent="0.2">
      <c r="A81" s="3" t="s">
        <v>41</v>
      </c>
      <c r="B81" s="3"/>
      <c r="C81" s="3" t="s">
        <v>8</v>
      </c>
      <c r="D81" s="3"/>
      <c r="E81" s="3" t="s">
        <v>107</v>
      </c>
      <c r="F81" s="3"/>
      <c r="G81" s="4">
        <v>23632</v>
      </c>
      <c r="H81" s="23"/>
      <c r="I81" s="24">
        <f t="shared" si="1"/>
        <v>2.1154095657609966E-4</v>
      </c>
    </row>
    <row r="82" spans="1:9" s="25" customFormat="1" ht="12.75" customHeight="1" x14ac:dyDescent="0.2">
      <c r="A82" s="6" t="s">
        <v>59</v>
      </c>
      <c r="B82" s="6"/>
      <c r="C82" s="6" t="s">
        <v>8</v>
      </c>
      <c r="D82" s="6"/>
      <c r="E82" s="6" t="s">
        <v>42</v>
      </c>
      <c r="F82" s="6"/>
      <c r="G82" s="4">
        <v>20800</v>
      </c>
      <c r="H82" s="4"/>
      <c r="I82" s="24">
        <f t="shared" si="1"/>
        <v>1.8619041540211888E-4</v>
      </c>
    </row>
    <row r="83" spans="1:9" s="25" customFormat="1" ht="12.75" customHeight="1" x14ac:dyDescent="0.2">
      <c r="A83" s="5" t="s">
        <v>113</v>
      </c>
      <c r="B83" s="5"/>
      <c r="C83" s="5" t="s">
        <v>8</v>
      </c>
      <c r="D83" s="5"/>
      <c r="E83" s="7" t="s">
        <v>42</v>
      </c>
      <c r="F83" s="5"/>
      <c r="G83" s="4">
        <v>15500</v>
      </c>
      <c r="I83" s="24">
        <f t="shared" si="1"/>
        <v>1.3874766532369435E-4</v>
      </c>
    </row>
    <row r="84" spans="1:9" s="23" customFormat="1" ht="12.75" customHeight="1" x14ac:dyDescent="0.2">
      <c r="A84" s="20" t="s">
        <v>85</v>
      </c>
      <c r="B84" s="21"/>
      <c r="C84" s="21" t="s">
        <v>8</v>
      </c>
      <c r="D84" s="21"/>
      <c r="E84" s="20" t="s">
        <v>77</v>
      </c>
      <c r="F84" s="21"/>
      <c r="G84" s="4">
        <v>10000</v>
      </c>
      <c r="H84" s="4"/>
      <c r="I84" s="24">
        <f t="shared" si="1"/>
        <v>8.9514622789480222E-5</v>
      </c>
    </row>
    <row r="85" spans="1:9" s="23" customFormat="1" ht="12.75" customHeight="1" x14ac:dyDescent="0.2">
      <c r="A85" s="3" t="s">
        <v>62</v>
      </c>
      <c r="B85" s="3"/>
      <c r="C85" s="3" t="s">
        <v>8</v>
      </c>
      <c r="D85" s="3"/>
      <c r="E85" s="3" t="s">
        <v>42</v>
      </c>
      <c r="F85" s="3"/>
      <c r="G85" s="4">
        <v>10000</v>
      </c>
      <c r="H85" s="25"/>
      <c r="I85" s="24">
        <f t="shared" si="1"/>
        <v>8.9514622789480222E-5</v>
      </c>
    </row>
    <row r="86" spans="1:9" s="23" customFormat="1" ht="12.75" customHeight="1" x14ac:dyDescent="0.2">
      <c r="A86" s="3" t="s">
        <v>62</v>
      </c>
      <c r="B86" s="3"/>
      <c r="C86" s="3" t="s">
        <v>8</v>
      </c>
      <c r="D86" s="3"/>
      <c r="E86" s="6" t="s">
        <v>82</v>
      </c>
      <c r="F86" s="3"/>
      <c r="G86" s="4">
        <v>8800</v>
      </c>
      <c r="H86" s="4"/>
      <c r="I86" s="24">
        <f t="shared" si="1"/>
        <v>7.8772868054742599E-5</v>
      </c>
    </row>
    <row r="87" spans="1:9" s="23" customFormat="1" ht="12.75" customHeight="1" x14ac:dyDescent="0.2">
      <c r="A87" s="3" t="s">
        <v>31</v>
      </c>
      <c r="B87" s="3"/>
      <c r="C87" s="3" t="s">
        <v>8</v>
      </c>
      <c r="D87" s="3"/>
      <c r="E87" s="3" t="s">
        <v>42</v>
      </c>
      <c r="F87" s="3"/>
      <c r="G87" s="4">
        <v>8200</v>
      </c>
      <c r="I87" s="24">
        <f t="shared" si="1"/>
        <v>7.3401990687373781E-5</v>
      </c>
    </row>
    <row r="88" spans="1:9" s="23" customFormat="1" ht="12.75" customHeight="1" x14ac:dyDescent="0.2">
      <c r="A88" s="3" t="s">
        <v>63</v>
      </c>
      <c r="B88" s="3"/>
      <c r="C88" s="3" t="s">
        <v>8</v>
      </c>
      <c r="D88" s="3"/>
      <c r="E88" s="3" t="s">
        <v>42</v>
      </c>
      <c r="F88" s="3"/>
      <c r="G88" s="4">
        <v>5000</v>
      </c>
      <c r="H88" s="25"/>
      <c r="I88" s="24">
        <f t="shared" si="1"/>
        <v>4.4757311394740111E-5</v>
      </c>
    </row>
    <row r="89" spans="1:9" s="23" customFormat="1" ht="12.75" customHeight="1" x14ac:dyDescent="0.2">
      <c r="A89" s="3" t="s">
        <v>64</v>
      </c>
      <c r="B89" s="3"/>
      <c r="C89" s="3" t="s">
        <v>8</v>
      </c>
      <c r="D89" s="3"/>
      <c r="E89" s="3" t="s">
        <v>107</v>
      </c>
      <c r="F89" s="3"/>
      <c r="G89" s="4">
        <v>4500</v>
      </c>
      <c r="H89" s="4"/>
      <c r="I89" s="24">
        <f t="shared" si="1"/>
        <v>4.02815802552661E-5</v>
      </c>
    </row>
    <row r="90" spans="1:9" s="23" customFormat="1" ht="12.75" customHeight="1" x14ac:dyDescent="0.2">
      <c r="A90" s="5" t="s">
        <v>66</v>
      </c>
      <c r="B90" s="5"/>
      <c r="C90" s="5" t="s">
        <v>8</v>
      </c>
      <c r="D90" s="5"/>
      <c r="E90" s="5" t="s">
        <v>107</v>
      </c>
      <c r="F90" s="5"/>
      <c r="G90" s="4">
        <v>3500</v>
      </c>
      <c r="H90" s="4"/>
      <c r="I90" s="24">
        <f t="shared" si="1"/>
        <v>3.133011797631808E-5</v>
      </c>
    </row>
    <row r="91" spans="1:9" s="23" customFormat="1" ht="12.75" customHeight="1" x14ac:dyDescent="0.2">
      <c r="A91" s="3" t="s">
        <v>111</v>
      </c>
      <c r="B91" s="3"/>
      <c r="C91" s="3" t="s">
        <v>8</v>
      </c>
      <c r="D91" s="3"/>
      <c r="E91" s="20" t="s">
        <v>82</v>
      </c>
      <c r="F91" s="3"/>
      <c r="G91" s="4">
        <v>2640</v>
      </c>
      <c r="H91" s="4"/>
      <c r="I91" s="24">
        <f t="shared" si="1"/>
        <v>2.363186041642278E-5</v>
      </c>
    </row>
    <row r="92" spans="1:9" s="23" customFormat="1" ht="12.75" customHeight="1" x14ac:dyDescent="0.2">
      <c r="A92" s="26" t="s">
        <v>88</v>
      </c>
      <c r="B92" s="28"/>
      <c r="C92" s="21" t="s">
        <v>8</v>
      </c>
      <c r="D92" s="21"/>
      <c r="E92" s="20" t="s">
        <v>114</v>
      </c>
      <c r="F92" s="30"/>
      <c r="G92" s="4">
        <v>1570</v>
      </c>
      <c r="H92" s="4"/>
      <c r="I92" s="24">
        <f t="shared" si="1"/>
        <v>1.4053795777948395E-5</v>
      </c>
    </row>
    <row r="93" spans="1:9" s="23" customFormat="1" ht="12.75" customHeight="1" x14ac:dyDescent="0.2">
      <c r="A93" s="26" t="s">
        <v>88</v>
      </c>
      <c r="B93" s="28"/>
      <c r="C93" s="21" t="s">
        <v>8</v>
      </c>
      <c r="D93" s="21"/>
      <c r="E93" s="20" t="s">
        <v>114</v>
      </c>
      <c r="F93" s="30"/>
      <c r="G93" s="4">
        <v>1280</v>
      </c>
      <c r="H93" s="4"/>
      <c r="I93" s="24">
        <f t="shared" si="1"/>
        <v>1.1457871717053468E-5</v>
      </c>
    </row>
    <row r="94" spans="1:9" s="23" customFormat="1" ht="12.75" customHeight="1" x14ac:dyDescent="0.2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4"/>
      <c r="I94" s="24">
        <f t="shared" si="1"/>
        <v>-4.8888411236474628E-4</v>
      </c>
    </row>
    <row r="95" spans="1:9" customFormat="1" ht="18" x14ac:dyDescent="0.25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8.75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111713591.46000001</v>
      </c>
      <c r="H96" s="13"/>
      <c r="I96" s="33">
        <f>SUM(I6:I94)</f>
        <v>0.99999999999999978</v>
      </c>
    </row>
    <row r="97" spans="7:7" ht="12.75" customHeight="1" x14ac:dyDescent="0.2"/>
    <row r="98" spans="7:7" ht="12.75" customHeight="1" x14ac:dyDescent="0.2"/>
    <row r="99" spans="7:7" ht="12.75" customHeight="1" x14ac:dyDescent="0.2"/>
    <row r="100" spans="7:7" ht="12.75" customHeight="1" x14ac:dyDescent="0.2">
      <c r="G100" s="27"/>
    </row>
    <row r="101" spans="7:7" ht="12.75" customHeight="1" x14ac:dyDescent="0.2">
      <c r="G101" s="34"/>
    </row>
    <row r="102" spans="7:7" ht="12.75" customHeight="1" x14ac:dyDescent="0.2"/>
    <row r="103" spans="7:7" ht="12.75" customHeight="1" x14ac:dyDescent="0.2"/>
    <row r="104" spans="7:7" ht="12.75" customHeight="1" x14ac:dyDescent="0.2"/>
    <row r="105" spans="7:7" ht="12.75" customHeight="1" x14ac:dyDescent="0.2"/>
    <row r="106" spans="7:7" ht="12.75" customHeight="1" x14ac:dyDescent="0.2"/>
    <row r="107" spans="7:7" ht="12.75" customHeight="1" x14ac:dyDescent="0.2"/>
    <row r="108" spans="7:7" ht="12.75" customHeight="1" x14ac:dyDescent="0.2"/>
    <row r="109" spans="7:7" ht="12.75" customHeight="1" x14ac:dyDescent="0.2"/>
    <row r="110" spans="7:7" ht="12.75" customHeight="1" x14ac:dyDescent="0.2"/>
    <row r="111" spans="7:7" ht="12.75" customHeight="1" x14ac:dyDescent="0.2"/>
    <row r="112" spans="7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8"/>
  <sheetViews>
    <sheetView workbookViewId="0">
      <selection activeCell="A6" sqref="A6:C20"/>
    </sheetView>
  </sheetViews>
  <sheetFormatPr defaultRowHeight="12.75" x14ac:dyDescent="0.2"/>
  <cols>
    <col min="1" max="1" width="20.85546875" bestFit="1" customWidth="1"/>
    <col min="2" max="2" width="1.85546875" customWidth="1"/>
    <col min="3" max="3" width="18.85546875" bestFit="1" customWidth="1"/>
    <col min="4" max="4" width="1.85546875" customWidth="1"/>
    <col min="5" max="5" width="14" bestFit="1" customWidth="1"/>
    <col min="7" max="7" width="11.28515625" bestFit="1" customWidth="1"/>
  </cols>
  <sheetData>
    <row r="1" spans="1:5" ht="20.25" x14ac:dyDescent="0.3">
      <c r="A1" s="38" t="s">
        <v>0</v>
      </c>
      <c r="B1" s="38"/>
      <c r="C1" s="38"/>
      <c r="D1" s="38"/>
      <c r="E1" s="38"/>
    </row>
    <row r="2" spans="1:5" ht="20.25" x14ac:dyDescent="0.3">
      <c r="A2" s="38" t="s">
        <v>122</v>
      </c>
      <c r="B2" s="38"/>
      <c r="C2" s="38"/>
      <c r="D2" s="38"/>
      <c r="E2" s="38"/>
    </row>
    <row r="3" spans="1:5" ht="15" x14ac:dyDescent="0.25">
      <c r="A3" s="40" t="s">
        <v>90</v>
      </c>
      <c r="B3" s="40"/>
      <c r="C3" s="40"/>
      <c r="D3" s="40"/>
      <c r="E3" s="40"/>
    </row>
    <row r="4" spans="1:5" x14ac:dyDescent="0.2">
      <c r="A4" s="35"/>
    </row>
    <row r="5" spans="1:5" ht="18" x14ac:dyDescent="0.25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">
      <c r="A6" s="21" t="s">
        <v>91</v>
      </c>
      <c r="B6" s="21"/>
      <c r="C6" s="27">
        <v>51953386</v>
      </c>
      <c r="D6" s="30"/>
      <c r="E6" s="24">
        <f>C6/$C$22</f>
        <v>0.46505877695758613</v>
      </c>
    </row>
    <row r="7" spans="1:5" s="25" customFormat="1" ht="12.75" customHeight="1" x14ac:dyDescent="0.2">
      <c r="A7" s="20" t="s">
        <v>96</v>
      </c>
      <c r="B7" s="20"/>
      <c r="C7" s="4">
        <v>18070000</v>
      </c>
      <c r="D7" s="30"/>
      <c r="E7" s="24">
        <f t="shared" ref="E7:E20" si="0">C7/$C$22</f>
        <v>0.16175292404663635</v>
      </c>
    </row>
    <row r="8" spans="1:5" s="25" customFormat="1" ht="12.75" customHeight="1" x14ac:dyDescent="0.2">
      <c r="A8" s="20" t="s">
        <v>104</v>
      </c>
      <c r="B8" s="20"/>
      <c r="C8" s="4">
        <v>15025521</v>
      </c>
      <c r="D8" s="4"/>
      <c r="E8" s="24">
        <f t="shared" si="0"/>
        <v>0.13450038500686992</v>
      </c>
    </row>
    <row r="9" spans="1:5" s="23" customFormat="1" ht="12.75" customHeight="1" x14ac:dyDescent="0.2">
      <c r="A9" s="6" t="s">
        <v>103</v>
      </c>
      <c r="B9" s="6"/>
      <c r="C9" s="4">
        <v>9264480</v>
      </c>
      <c r="D9" s="4"/>
      <c r="E9" s="24">
        <f t="shared" si="0"/>
        <v>8.2930643595549622E-2</v>
      </c>
    </row>
    <row r="10" spans="1:5" s="23" customFormat="1" ht="12.75" customHeight="1" x14ac:dyDescent="0.2">
      <c r="A10" s="3" t="s">
        <v>93</v>
      </c>
      <c r="B10" s="3"/>
      <c r="C10" s="4">
        <v>7764437</v>
      </c>
      <c r="D10" s="4"/>
      <c r="E10" s="24">
        <f t="shared" si="0"/>
        <v>6.9503065208959228E-2</v>
      </c>
    </row>
    <row r="11" spans="1:5" s="25" customFormat="1" ht="12.75" customHeight="1" x14ac:dyDescent="0.2">
      <c r="A11" s="5" t="s">
        <v>94</v>
      </c>
      <c r="B11" s="5"/>
      <c r="C11" s="4">
        <v>2579000</v>
      </c>
      <c r="D11" s="4"/>
      <c r="E11" s="24">
        <f t="shared" si="0"/>
        <v>2.3085821312466805E-2</v>
      </c>
    </row>
    <row r="12" spans="1:5" s="25" customFormat="1" ht="12.75" customHeight="1" x14ac:dyDescent="0.2">
      <c r="A12" s="5" t="s">
        <v>92</v>
      </c>
      <c r="B12" s="5"/>
      <c r="C12" s="4">
        <v>2457722</v>
      </c>
      <c r="D12" s="4"/>
      <c r="E12" s="24">
        <f t="shared" si="0"/>
        <v>2.200020586573034E-2</v>
      </c>
    </row>
    <row r="13" spans="1:5" s="25" customFormat="1" ht="12.75" customHeight="1" x14ac:dyDescent="0.2">
      <c r="A13" s="5" t="s">
        <v>101</v>
      </c>
      <c r="B13" s="3"/>
      <c r="C13" s="4">
        <v>1695425</v>
      </c>
      <c r="D13" s="4"/>
      <c r="E13" s="24">
        <f t="shared" si="0"/>
        <v>1.5176532996777447E-2</v>
      </c>
    </row>
    <row r="14" spans="1:5" s="25" customFormat="1" ht="12.75" customHeight="1" x14ac:dyDescent="0.2">
      <c r="A14" s="21" t="s">
        <v>98</v>
      </c>
      <c r="B14" s="21"/>
      <c r="C14" s="27">
        <v>1449375</v>
      </c>
      <c r="D14" s="4"/>
      <c r="E14" s="24">
        <f t="shared" si="0"/>
        <v>1.2974025693973082E-2</v>
      </c>
    </row>
    <row r="15" spans="1:5" s="25" customFormat="1" ht="12.75" customHeight="1" x14ac:dyDescent="0.2">
      <c r="A15" s="3" t="s">
        <v>95</v>
      </c>
      <c r="B15" s="3"/>
      <c r="C15" s="4">
        <v>821765</v>
      </c>
      <c r="D15" s="4"/>
      <c r="E15" s="24">
        <f t="shared" si="0"/>
        <v>7.3559984299493156E-3</v>
      </c>
    </row>
    <row r="16" spans="1:5" s="25" customFormat="1" ht="12.75" customHeight="1" x14ac:dyDescent="0.2">
      <c r="A16" s="20" t="s">
        <v>100</v>
      </c>
      <c r="B16" s="3"/>
      <c r="C16" s="4">
        <f>129500+174000</f>
        <v>303500</v>
      </c>
      <c r="D16" s="4"/>
      <c r="E16" s="24">
        <f t="shared" si="0"/>
        <v>2.7167688128474895E-3</v>
      </c>
    </row>
    <row r="17" spans="1:5" s="25" customFormat="1" ht="12.75" customHeight="1" x14ac:dyDescent="0.2">
      <c r="A17" s="20" t="s">
        <v>99</v>
      </c>
      <c r="B17" s="3"/>
      <c r="C17" s="4">
        <v>299540</v>
      </c>
      <c r="D17" s="4"/>
      <c r="E17" s="24">
        <f t="shared" si="0"/>
        <v>2.6813210220768932E-3</v>
      </c>
    </row>
    <row r="18" spans="1:5" s="25" customFormat="1" ht="12.75" customHeight="1" x14ac:dyDescent="0.2">
      <c r="A18" s="3" t="s">
        <v>120</v>
      </c>
      <c r="B18" s="3"/>
      <c r="C18" s="4">
        <v>28200</v>
      </c>
      <c r="D18" s="4"/>
      <c r="E18" s="24">
        <f t="shared" si="0"/>
        <v>2.5243123730576343E-4</v>
      </c>
    </row>
    <row r="19" spans="1:5" s="25" customFormat="1" ht="12.75" customHeight="1" x14ac:dyDescent="0.2">
      <c r="A19" s="3" t="s">
        <v>102</v>
      </c>
      <c r="B19" s="3"/>
      <c r="C19" s="4">
        <v>1240</v>
      </c>
      <c r="D19" s="4"/>
      <c r="E19" s="24">
        <f t="shared" si="0"/>
        <v>1.1099813271600946E-5</v>
      </c>
    </row>
    <row r="20" spans="1:5" s="25" customFormat="1" ht="12.75" customHeight="1" x14ac:dyDescent="0.2">
      <c r="A20" s="3" t="s">
        <v>97</v>
      </c>
      <c r="B20" s="3"/>
      <c r="C20" s="4">
        <v>0</v>
      </c>
      <c r="D20" s="4"/>
      <c r="E20" s="24">
        <f t="shared" si="0"/>
        <v>0</v>
      </c>
    </row>
    <row r="22" spans="1:5" ht="18.75" x14ac:dyDescent="0.3">
      <c r="A22" s="10" t="s">
        <v>76</v>
      </c>
      <c r="B22" s="11"/>
      <c r="C22" s="13">
        <f>SUM(C5:C20)</f>
        <v>111713591</v>
      </c>
      <c r="D22" s="13"/>
      <c r="E22" s="14">
        <f>SUM(E5:E20)</f>
        <v>0.99999999999999989</v>
      </c>
    </row>
    <row r="25" spans="1:5" x14ac:dyDescent="0.2">
      <c r="C25" s="36"/>
    </row>
    <row r="28" spans="1:5" x14ac:dyDescent="0.2">
      <c r="C28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">
      <c r="A7" s="20" t="s">
        <v>85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4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31</v>
      </c>
      <c r="B6" s="6"/>
      <c r="C6" s="6" t="s">
        <v>8</v>
      </c>
      <c r="D6" s="6"/>
      <c r="E6" s="6" t="s">
        <v>82</v>
      </c>
      <c r="F6" s="6"/>
      <c r="G6" s="4">
        <f>189300+33300</f>
        <v>222600</v>
      </c>
      <c r="H6" s="30"/>
      <c r="I6" s="24">
        <f>G6/$G$11</f>
        <v>0.7431394805368231</v>
      </c>
    </row>
    <row r="7" spans="1:9" s="25" customFormat="1" ht="12.75" customHeight="1" x14ac:dyDescent="0.2">
      <c r="A7" s="3" t="s">
        <v>44</v>
      </c>
      <c r="B7" s="3"/>
      <c r="C7" s="3" t="s">
        <v>8</v>
      </c>
      <c r="D7" s="3"/>
      <c r="E7" s="20" t="s">
        <v>82</v>
      </c>
      <c r="F7" s="3"/>
      <c r="G7" s="4">
        <v>65500</v>
      </c>
      <c r="H7" s="23"/>
      <c r="I7" s="24">
        <f>G7/$G$11</f>
        <v>0.21866862522534553</v>
      </c>
    </row>
    <row r="8" spans="1:9" s="23" customFormat="1" ht="12.75" customHeight="1" x14ac:dyDescent="0.2">
      <c r="A8" s="3" t="s">
        <v>62</v>
      </c>
      <c r="B8" s="3"/>
      <c r="C8" s="3" t="s">
        <v>8</v>
      </c>
      <c r="D8" s="3"/>
      <c r="E8" s="6" t="s">
        <v>82</v>
      </c>
      <c r="F8" s="3"/>
      <c r="G8" s="4">
        <v>8800</v>
      </c>
      <c r="H8" s="4"/>
      <c r="I8" s="24">
        <f>G8/$G$11</f>
        <v>2.9378380182947184E-2</v>
      </c>
    </row>
    <row r="9" spans="1:9" s="23" customFormat="1" ht="12.75" customHeight="1" x14ac:dyDescent="0.2">
      <c r="A9" s="3" t="s">
        <v>111</v>
      </c>
      <c r="B9" s="3"/>
      <c r="C9" s="3" t="s">
        <v>8</v>
      </c>
      <c r="D9" s="3"/>
      <c r="E9" s="20" t="s">
        <v>82</v>
      </c>
      <c r="F9" s="3"/>
      <c r="G9" s="4">
        <v>2640</v>
      </c>
      <c r="H9" s="4"/>
      <c r="I9" s="24">
        <f>G9/$G$11</f>
        <v>8.813514054884156E-3</v>
      </c>
    </row>
    <row r="10" spans="1:9" customFormat="1" ht="18" x14ac:dyDescent="0.25">
      <c r="A10" s="9"/>
      <c r="B10" s="9"/>
      <c r="C10" s="9"/>
      <c r="D10" s="9"/>
      <c r="E10" s="9"/>
      <c r="F10" s="9"/>
      <c r="G10" s="9"/>
      <c r="H10" s="9"/>
      <c r="I10" s="15"/>
    </row>
    <row r="11" spans="1:9" customFormat="1" ht="18.75" x14ac:dyDescent="0.3">
      <c r="A11" s="10" t="s">
        <v>76</v>
      </c>
      <c r="B11" s="11"/>
      <c r="C11" s="12"/>
      <c r="D11" s="12"/>
      <c r="E11" s="12"/>
      <c r="F11" s="12"/>
      <c r="G11" s="13">
        <f>SUM(G6:G10)</f>
        <v>299540</v>
      </c>
      <c r="H11" s="13"/>
      <c r="I11" s="33">
        <f>SUM(I6:I9)</f>
        <v>0.99999999999999989</v>
      </c>
    </row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>
      <c r="G15" s="27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0:B1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02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0" t="s">
        <v>81</v>
      </c>
      <c r="B6" s="20"/>
      <c r="C6" s="21" t="s">
        <v>8</v>
      </c>
      <c r="D6" s="20"/>
      <c r="E6" s="7" t="s">
        <v>42</v>
      </c>
      <c r="F6" s="20"/>
      <c r="G6" s="4">
        <v>140000</v>
      </c>
      <c r="I6" s="24">
        <f t="shared" ref="I6:I12" si="0">G6/$G$14</f>
        <v>0.46128500823723229</v>
      </c>
    </row>
    <row r="7" spans="1:9" s="25" customFormat="1" ht="12.75" customHeight="1" x14ac:dyDescent="0.2">
      <c r="A7" s="20" t="s">
        <v>63</v>
      </c>
      <c r="B7" s="20"/>
      <c r="C7" s="21" t="s">
        <v>8</v>
      </c>
      <c r="D7" s="20"/>
      <c r="E7" s="7" t="s">
        <v>42</v>
      </c>
      <c r="F7" s="20"/>
      <c r="G7" s="4">
        <v>59000</v>
      </c>
      <c r="H7" s="23"/>
      <c r="I7" s="24">
        <f t="shared" si="0"/>
        <v>0.19439868204283361</v>
      </c>
    </row>
    <row r="8" spans="1:9" s="25" customFormat="1" ht="12.75" customHeight="1" x14ac:dyDescent="0.2">
      <c r="A8" s="3" t="s">
        <v>47</v>
      </c>
      <c r="B8" s="3"/>
      <c r="C8" s="3" t="s">
        <v>8</v>
      </c>
      <c r="D8" s="3"/>
      <c r="E8" s="3" t="s">
        <v>42</v>
      </c>
      <c r="F8" s="3"/>
      <c r="G8" s="4">
        <v>50000</v>
      </c>
      <c r="H8" s="4"/>
      <c r="I8" s="24">
        <f t="shared" si="0"/>
        <v>0.16474464579901152</v>
      </c>
    </row>
    <row r="9" spans="1:9" s="23" customFormat="1" ht="12.75" customHeight="1" x14ac:dyDescent="0.2">
      <c r="A9" s="6" t="s">
        <v>59</v>
      </c>
      <c r="B9" s="6"/>
      <c r="C9" s="6" t="s">
        <v>8</v>
      </c>
      <c r="D9" s="6"/>
      <c r="E9" s="6" t="s">
        <v>42</v>
      </c>
      <c r="F9" s="6"/>
      <c r="G9" s="4">
        <v>20800</v>
      </c>
      <c r="H9" s="4"/>
      <c r="I9" s="24">
        <f t="shared" si="0"/>
        <v>6.8533772652388802E-2</v>
      </c>
    </row>
    <row r="10" spans="1:9" s="23" customFormat="1" ht="12.75" customHeight="1" x14ac:dyDescent="0.2">
      <c r="A10" s="5" t="s">
        <v>113</v>
      </c>
      <c r="B10" s="5"/>
      <c r="C10" s="5" t="s">
        <v>8</v>
      </c>
      <c r="D10" s="5"/>
      <c r="E10" s="7" t="s">
        <v>42</v>
      </c>
      <c r="F10" s="5"/>
      <c r="G10" s="4">
        <v>15500</v>
      </c>
      <c r="H10" s="4"/>
      <c r="I10" s="24">
        <f t="shared" si="0"/>
        <v>5.1070840197693576E-2</v>
      </c>
    </row>
    <row r="11" spans="1:9" s="23" customFormat="1" ht="12.75" customHeight="1" x14ac:dyDescent="0.2">
      <c r="A11" s="3" t="s">
        <v>62</v>
      </c>
      <c r="B11" s="3"/>
      <c r="C11" s="3" t="s">
        <v>8</v>
      </c>
      <c r="D11" s="3"/>
      <c r="E11" s="3" t="s">
        <v>42</v>
      </c>
      <c r="F11" s="3"/>
      <c r="G11" s="4">
        <v>10000</v>
      </c>
      <c r="H11" s="4"/>
      <c r="I11" s="24">
        <f t="shared" si="0"/>
        <v>3.2948929159802305E-2</v>
      </c>
    </row>
    <row r="12" spans="1:9" s="23" customFormat="1" ht="12.75" customHeight="1" x14ac:dyDescent="0.2">
      <c r="A12" s="3" t="s">
        <v>31</v>
      </c>
      <c r="B12" s="3"/>
      <c r="C12" s="3" t="s">
        <v>8</v>
      </c>
      <c r="D12" s="3"/>
      <c r="E12" s="3" t="s">
        <v>42</v>
      </c>
      <c r="F12" s="3"/>
      <c r="G12" s="4">
        <v>8200</v>
      </c>
      <c r="H12" s="4"/>
      <c r="I12" s="24">
        <f t="shared" si="0"/>
        <v>2.701812191103789E-2</v>
      </c>
    </row>
    <row r="13" spans="1:9" customFormat="1" ht="18" x14ac:dyDescent="0.25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8.75" x14ac:dyDescent="0.3">
      <c r="A14" s="10" t="s">
        <v>76</v>
      </c>
      <c r="B14" s="11"/>
      <c r="C14" s="12"/>
      <c r="D14" s="12"/>
      <c r="E14" s="12"/>
      <c r="F14" s="12"/>
      <c r="G14" s="13">
        <f>SUM(G6:G13)</f>
        <v>303500</v>
      </c>
      <c r="H14" s="13"/>
      <c r="I14" s="33">
        <f>SUM(I6:I12)</f>
        <v>1</v>
      </c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5" t="s">
        <v>11</v>
      </c>
      <c r="B6" s="5"/>
      <c r="C6" s="5" t="s">
        <v>8</v>
      </c>
      <c r="D6" s="5"/>
      <c r="E6" s="5" t="s">
        <v>107</v>
      </c>
      <c r="F6" s="5"/>
      <c r="G6" s="4">
        <v>1718408</v>
      </c>
      <c r="H6" s="4"/>
      <c r="I6" s="24">
        <f>G6/$G$12</f>
        <v>1.0135558930651607</v>
      </c>
    </row>
    <row r="7" spans="1:9" s="25" customFormat="1" ht="12.75" customHeight="1" x14ac:dyDescent="0.2">
      <c r="A7" s="3" t="s">
        <v>41</v>
      </c>
      <c r="B7" s="3"/>
      <c r="C7" s="3" t="s">
        <v>8</v>
      </c>
      <c r="D7" s="3"/>
      <c r="E7" s="3" t="s">
        <v>107</v>
      </c>
      <c r="F7" s="3"/>
      <c r="G7" s="4">
        <v>23632</v>
      </c>
      <c r="H7" s="4"/>
      <c r="I7" s="24">
        <f>G7/$G$12</f>
        <v>1.3938687939602165E-2</v>
      </c>
    </row>
    <row r="8" spans="1:9" s="25" customFormat="1" ht="12.75" customHeight="1" x14ac:dyDescent="0.2">
      <c r="A8" s="3" t="s">
        <v>64</v>
      </c>
      <c r="B8" s="3"/>
      <c r="C8" s="3" t="s">
        <v>8</v>
      </c>
      <c r="D8" s="3"/>
      <c r="E8" s="3" t="s">
        <v>107</v>
      </c>
      <c r="F8" s="3"/>
      <c r="G8" s="4">
        <v>4500</v>
      </c>
      <c r="H8" s="4"/>
      <c r="I8" s="24">
        <f>G8/$G$12</f>
        <v>2.6542017488240411E-3</v>
      </c>
    </row>
    <row r="9" spans="1:9" s="25" customFormat="1" ht="12.75" customHeight="1" x14ac:dyDescent="0.2">
      <c r="A9" s="5" t="s">
        <v>66</v>
      </c>
      <c r="B9" s="5"/>
      <c r="C9" s="5" t="s">
        <v>8</v>
      </c>
      <c r="D9" s="5"/>
      <c r="E9" s="5" t="s">
        <v>107</v>
      </c>
      <c r="F9" s="5"/>
      <c r="G9" s="4">
        <v>3500</v>
      </c>
      <c r="H9" s="4"/>
      <c r="I9" s="24">
        <f>G9/$G$12</f>
        <v>2.0643791379742543E-3</v>
      </c>
    </row>
    <row r="10" spans="1:9" s="23" customFormat="1" ht="12.75" customHeight="1" x14ac:dyDescent="0.2">
      <c r="A10" s="3" t="s">
        <v>75</v>
      </c>
      <c r="B10" s="3"/>
      <c r="C10" s="3" t="s">
        <v>8</v>
      </c>
      <c r="D10" s="3"/>
      <c r="E10" s="3" t="s">
        <v>107</v>
      </c>
      <c r="F10" s="3"/>
      <c r="G10" s="4">
        <v>-54615</v>
      </c>
      <c r="H10" s="4"/>
      <c r="I10" s="24">
        <f>G10/$G$12</f>
        <v>-3.2213161891561114E-2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1695425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1:7" ht="12.75" customHeight="1" x14ac:dyDescent="0.2">
      <c r="A17" s="5"/>
      <c r="B17" s="5"/>
      <c r="C17" s="5"/>
      <c r="D17" s="5"/>
      <c r="E17" s="5"/>
      <c r="F17" s="5"/>
      <c r="G17" s="4"/>
    </row>
    <row r="18" spans="1:7" ht="12.75" customHeight="1" x14ac:dyDescent="0.2">
      <c r="A18" s="3"/>
      <c r="B18" s="3"/>
      <c r="C18" s="3"/>
      <c r="D18" s="3"/>
      <c r="E18" s="3"/>
      <c r="F18" s="3"/>
      <c r="G18" s="4"/>
    </row>
    <row r="19" spans="1:7" ht="12.75" customHeight="1" x14ac:dyDescent="0.2">
      <c r="A19" s="3"/>
      <c r="B19" s="3"/>
      <c r="C19" s="3"/>
      <c r="D19" s="3"/>
      <c r="E19" s="3"/>
      <c r="F19" s="3"/>
      <c r="G19" s="4"/>
    </row>
    <row r="20" spans="1:7" ht="12.75" customHeight="1" x14ac:dyDescent="0.2">
      <c r="A20" s="5"/>
      <c r="B20" s="5"/>
      <c r="C20" s="5"/>
      <c r="D20" s="5"/>
      <c r="E20" s="5"/>
      <c r="F20" s="5"/>
      <c r="G20" s="4"/>
    </row>
    <row r="21" spans="1:7" ht="12.75" customHeight="1" x14ac:dyDescent="0.2">
      <c r="A21" s="3"/>
      <c r="B21" s="3"/>
      <c r="C21" s="3"/>
      <c r="D21" s="3"/>
      <c r="E21" s="3"/>
      <c r="F21" s="3"/>
      <c r="G21" s="4"/>
    </row>
    <row r="22" spans="1:7" ht="12.75" customHeight="1" x14ac:dyDescent="0.2"/>
    <row r="23" spans="1:7" ht="12.75" customHeight="1" x14ac:dyDescent="0.2"/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2579000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2579000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1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15022671</v>
      </c>
      <c r="I6" s="24">
        <f>G6/$G$9</f>
        <v>0.99981032271692938</v>
      </c>
    </row>
    <row r="7" spans="1:9" s="23" customFormat="1" ht="12.75" customHeight="1" x14ac:dyDescent="0.2">
      <c r="A7" s="26" t="s">
        <v>88</v>
      </c>
      <c r="B7" s="28"/>
      <c r="C7" s="21" t="s">
        <v>8</v>
      </c>
      <c r="D7" s="21"/>
      <c r="E7" s="20" t="s">
        <v>78</v>
      </c>
      <c r="F7" s="30"/>
      <c r="G7" s="4">
        <f>1570+1280</f>
        <v>2850</v>
      </c>
      <c r="H7" s="25"/>
      <c r="I7" s="24">
        <f>G7/$G$9</f>
        <v>1.896772830705837E-4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15025521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total by value</vt:lpstr>
      <vt:lpstr>total by commodity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Enron Capital Res</vt:lpstr>
      <vt:lpstr>Canada!Print_Area</vt:lpstr>
      <vt:lpstr>'Central Gas'!Print_Area</vt:lpstr>
      <vt:lpstr>Derivatives!Print_Area</vt:lpstr>
      <vt:lpstr>Development!Print_Area</vt:lpstr>
      <vt:lpstr>'East Gas'!Print_Area</vt:lpstr>
      <vt:lpstr>'Enron Capital Res'!Print_Area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  <vt:lpstr>'total by commodity'!Print_Titles</vt:lpstr>
      <vt:lpstr>'total by value'!Print_Titles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2001-10-04T19:45:38Z</cp:lastPrinted>
  <dcterms:created xsi:type="dcterms:W3CDTF">2001-09-18T17:14:09Z</dcterms:created>
  <dcterms:modified xsi:type="dcterms:W3CDTF">2023-09-16T22:06:26Z</dcterms:modified>
</cp:coreProperties>
</file>