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B76758-A7F2-46D8-B1C6-9BAF617FB0AC}" xr6:coauthVersionLast="47" xr6:coauthVersionMax="47" xr10:uidLastSave="{00000000-0000-0000-0000-000000000000}"/>
  <bookViews>
    <workbookView xWindow="-120" yWindow="-120" windowWidth="38640" windowHeight="15720"/>
  </bookViews>
  <sheets>
    <sheet name="BSOPTVAL" sheetId="1" r:id="rId1"/>
  </sheets>
  <definedNames>
    <definedName name="_xlnm.Print_Area" localSheetId="0">BSOPTVAL!$B$1:$N$41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O27" i="1"/>
  <c r="C28" i="1"/>
  <c r="E28" i="1"/>
  <c r="G28" i="1"/>
  <c r="I28" i="1"/>
  <c r="K28" i="1"/>
  <c r="M28" i="1"/>
  <c r="O28" i="1"/>
</calcChain>
</file>

<file path=xl/sharedStrings.xml><?xml version="1.0" encoding="utf-8"?>
<sst xmlns="http://schemas.openxmlformats.org/spreadsheetml/2006/main" count="31" uniqueCount="31">
  <si>
    <t>Black-Scholes Option Valuation Calculation</t>
  </si>
  <si>
    <t>.</t>
  </si>
  <si>
    <t>Assumptions</t>
  </si>
  <si>
    <t>Interest Rate</t>
  </si>
  <si>
    <t>Market Price</t>
  </si>
  <si>
    <t>Strike Price</t>
  </si>
  <si>
    <t>Option Term</t>
  </si>
  <si>
    <t>Intermediate Terms</t>
  </si>
  <si>
    <t>STERM</t>
  </si>
  <si>
    <t>Vol*SqRt (Time)</t>
  </si>
  <si>
    <t>Rate*Time</t>
  </si>
  <si>
    <t>DTERM</t>
  </si>
  <si>
    <t>Norm Distn (DTERM)</t>
  </si>
  <si>
    <t>Norm Distn (DTERM-(Vol*SqRt(Time))</t>
  </si>
  <si>
    <t>Black-Scholes Values</t>
  </si>
  <si>
    <t>BSVAL</t>
  </si>
  <si>
    <t>BLACK-SCHOLES RATIO VALUE</t>
  </si>
  <si>
    <t>NOTES:</t>
  </si>
  <si>
    <t>The appropriate volatility and dividend yield are the expected future volatility and dividend yield over the term of the option</t>
  </si>
  <si>
    <t>-   Expected future values can't be determined, but must be estimated from historical data.</t>
  </si>
  <si>
    <t>-  A look at serveral historical values, based on different historical periods may provide a more complete of picture of estimates</t>
  </si>
  <si>
    <t xml:space="preserve">     for volatility and dividend yield</t>
  </si>
  <si>
    <t>-  Changes in corporate dividend policy can override historical averages.</t>
  </si>
  <si>
    <t>The appropriate risk-free interest rate is the zero-coupon government bond yield for the term of the option.</t>
  </si>
  <si>
    <t>Enron Corp</t>
  </si>
  <si>
    <t>Date of Grant</t>
  </si>
  <si>
    <t>Difference in Black-Scholes Value</t>
  </si>
  <si>
    <t>Number of Shares Outstanding</t>
  </si>
  <si>
    <t>Total</t>
  </si>
  <si>
    <t>Enron Volatility</t>
  </si>
  <si>
    <t>Enron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</si>
</sst>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6" formatCode="0.00_)"/>
    <numFmt numFmtId="168" formatCode="0.0000"/>
    <numFmt numFmtId="173" formatCode="0.0%"/>
    <numFmt numFmtId="174" formatCode="dd\-mmm\-yy"/>
    <numFmt numFmtId="178" formatCode="0.0"/>
    <numFmt numFmtId="180" formatCode="&quot;$&quot;#,##0.00"/>
  </numFmts>
  <fonts count="10" x14ac:knownFonts="1">
    <font>
      <sz val="10"/>
      <name val="MS Sans Serif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u/>
      <sz val="10"/>
      <name val="Arial"/>
    </font>
    <font>
      <b/>
      <sz val="10"/>
      <name val="Arial"/>
      <family val="2"/>
    </font>
    <font>
      <sz val="8"/>
      <color indexed="8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quotePrefix="1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73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166" fontId="2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horizontal="right" vertical="center" wrapText="1"/>
    </xf>
    <xf numFmtId="178" fontId="2" fillId="0" borderId="0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horizontal="left" vertical="center"/>
    </xf>
    <xf numFmtId="0" fontId="4" fillId="0" borderId="0" xfId="0" quotePrefix="1" applyFont="1" applyBorder="1" applyAlignment="1">
      <alignment horizontal="left" vertical="center"/>
    </xf>
    <xf numFmtId="2" fontId="7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80" fontId="0" fillId="0" borderId="0" xfId="0" applyNumberFormat="1" applyBorder="1" applyAlignment="1">
      <alignment horizontal="center" vertical="center"/>
    </xf>
    <xf numFmtId="174" fontId="6" fillId="0" borderId="0" xfId="0" applyNumberFormat="1" applyFont="1" applyFill="1" applyBorder="1" applyAlignment="1">
      <alignment horizontal="right" vertical="center" wrapText="1"/>
    </xf>
    <xf numFmtId="0" fontId="2" fillId="0" borderId="0" xfId="0" quotePrefix="1" applyFont="1" applyBorder="1" applyAlignment="1">
      <alignment vertical="center"/>
    </xf>
    <xf numFmtId="0" fontId="0" fillId="0" borderId="0" xfId="0" quotePrefix="1" applyBorder="1" applyAlignment="1">
      <alignment vertical="center"/>
    </xf>
    <xf numFmtId="3" fontId="7" fillId="0" borderId="0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1"/>
  <sheetViews>
    <sheetView tabSelected="1" workbookViewId="0">
      <selection activeCell="K16" sqref="K16"/>
    </sheetView>
  </sheetViews>
  <sheetFormatPr defaultRowHeight="12.75" x14ac:dyDescent="0.2"/>
  <cols>
    <col min="1" max="1" width="3.28515625" style="3" customWidth="1"/>
    <col min="2" max="2" width="32.85546875" style="3" customWidth="1"/>
    <col min="3" max="14" width="7.5703125" style="3" bestFit="1" customWidth="1"/>
    <col min="15" max="16384" width="9.140625" style="3"/>
  </cols>
  <sheetData>
    <row r="1" spans="2:14" x14ac:dyDescent="0.2">
      <c r="B1" s="1" t="s">
        <v>0</v>
      </c>
      <c r="C1" s="2"/>
      <c r="D1" s="2"/>
      <c r="E1" s="2"/>
      <c r="F1" s="2"/>
    </row>
    <row r="2" spans="2:14" x14ac:dyDescent="0.2">
      <c r="B2" s="4" t="s">
        <v>24</v>
      </c>
      <c r="C2" s="2"/>
      <c r="D2" s="2"/>
      <c r="E2" s="2"/>
      <c r="F2" s="2"/>
    </row>
    <row r="3" spans="2:14" x14ac:dyDescent="0.2">
      <c r="B3" s="4"/>
      <c r="C3" s="2"/>
      <c r="D3" s="2"/>
      <c r="E3" s="2"/>
      <c r="F3" s="2"/>
    </row>
    <row r="4" spans="2:14" ht="13.5" thickBot="1" x14ac:dyDescent="0.25">
      <c r="B4" s="4"/>
      <c r="C4" s="2"/>
      <c r="D4" s="2"/>
      <c r="E4" s="2"/>
      <c r="F4" s="2"/>
    </row>
    <row r="5" spans="2:14" ht="15" customHeight="1" thickTop="1" x14ac:dyDescent="0.2">
      <c r="B5" s="5" t="s">
        <v>1</v>
      </c>
      <c r="C5" s="32" t="s">
        <v>25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</row>
    <row r="6" spans="2:14" ht="15" customHeight="1" thickBot="1" x14ac:dyDescent="0.25">
      <c r="B6" s="6" t="s">
        <v>2</v>
      </c>
      <c r="C6" s="30">
        <v>34031</v>
      </c>
      <c r="D6" s="28"/>
      <c r="E6" s="28">
        <v>34456</v>
      </c>
      <c r="F6" s="28"/>
      <c r="G6" s="28">
        <v>34699</v>
      </c>
      <c r="H6" s="28"/>
      <c r="I6" s="28">
        <v>34820</v>
      </c>
      <c r="J6" s="28"/>
      <c r="K6" s="28">
        <v>35062</v>
      </c>
      <c r="L6" s="28"/>
      <c r="M6" s="28">
        <v>35087</v>
      </c>
      <c r="N6" s="29"/>
    </row>
    <row r="7" spans="2:14" ht="15" customHeight="1" thickTop="1" x14ac:dyDescent="0.2">
      <c r="B7" s="7" t="s">
        <v>29</v>
      </c>
      <c r="C7" s="8">
        <v>0.36499999999999999</v>
      </c>
      <c r="D7" s="8">
        <f>+C7</f>
        <v>0.36499999999999999</v>
      </c>
      <c r="E7" s="8">
        <f t="shared" ref="E7:J7" si="0">+D7</f>
        <v>0.36499999999999999</v>
      </c>
      <c r="F7" s="8">
        <f t="shared" si="0"/>
        <v>0.36499999999999999</v>
      </c>
      <c r="G7" s="8">
        <f t="shared" si="0"/>
        <v>0.36499999999999999</v>
      </c>
      <c r="H7" s="8">
        <f t="shared" si="0"/>
        <v>0.36499999999999999</v>
      </c>
      <c r="I7" s="8">
        <f t="shared" si="0"/>
        <v>0.36499999999999999</v>
      </c>
      <c r="J7" s="8">
        <f t="shared" si="0"/>
        <v>0.36499999999999999</v>
      </c>
      <c r="K7" s="8">
        <f t="shared" ref="K7:N10" si="1">+J7</f>
        <v>0.36499999999999999</v>
      </c>
      <c r="L7" s="8">
        <f t="shared" si="1"/>
        <v>0.36499999999999999</v>
      </c>
      <c r="M7" s="8">
        <f t="shared" si="1"/>
        <v>0.36499999999999999</v>
      </c>
      <c r="N7" s="8">
        <f t="shared" si="1"/>
        <v>0.36499999999999999</v>
      </c>
    </row>
    <row r="8" spans="2:14" ht="15" customHeight="1" x14ac:dyDescent="0.2">
      <c r="B8" s="7" t="s">
        <v>30</v>
      </c>
      <c r="C8" s="9">
        <v>1.0999999999999999E-2</v>
      </c>
      <c r="D8" s="9">
        <f>+C8</f>
        <v>1.0999999999999999E-2</v>
      </c>
      <c r="E8" s="9">
        <f t="shared" ref="E8:J8" si="2">+D8</f>
        <v>1.0999999999999999E-2</v>
      </c>
      <c r="F8" s="9">
        <f t="shared" si="2"/>
        <v>1.0999999999999999E-2</v>
      </c>
      <c r="G8" s="9">
        <f t="shared" si="2"/>
        <v>1.0999999999999999E-2</v>
      </c>
      <c r="H8" s="9">
        <f t="shared" si="2"/>
        <v>1.0999999999999999E-2</v>
      </c>
      <c r="I8" s="9">
        <f t="shared" si="2"/>
        <v>1.0999999999999999E-2</v>
      </c>
      <c r="J8" s="9">
        <f t="shared" si="2"/>
        <v>1.0999999999999999E-2</v>
      </c>
      <c r="K8" s="9">
        <f t="shared" si="1"/>
        <v>1.0999999999999999E-2</v>
      </c>
      <c r="L8" s="9">
        <f t="shared" si="1"/>
        <v>1.0999999999999999E-2</v>
      </c>
      <c r="M8" s="9">
        <f t="shared" si="1"/>
        <v>1.0999999999999999E-2</v>
      </c>
      <c r="N8" s="9">
        <f t="shared" si="1"/>
        <v>1.0999999999999999E-2</v>
      </c>
    </row>
    <row r="9" spans="2:14" ht="15" customHeight="1" x14ac:dyDescent="0.2">
      <c r="B9" s="10" t="s">
        <v>3</v>
      </c>
      <c r="C9" s="11">
        <v>5.8926899999999997E-2</v>
      </c>
      <c r="D9" s="11">
        <f>+C9</f>
        <v>5.8926899999999997E-2</v>
      </c>
      <c r="E9" s="11">
        <f t="shared" ref="E9:J9" si="3">+D9</f>
        <v>5.8926899999999997E-2</v>
      </c>
      <c r="F9" s="11">
        <f t="shared" si="3"/>
        <v>5.8926899999999997E-2</v>
      </c>
      <c r="G9" s="11">
        <f t="shared" si="3"/>
        <v>5.8926899999999997E-2</v>
      </c>
      <c r="H9" s="11">
        <f t="shared" si="3"/>
        <v>5.8926899999999997E-2</v>
      </c>
      <c r="I9" s="11">
        <f t="shared" si="3"/>
        <v>5.8926899999999997E-2</v>
      </c>
      <c r="J9" s="11">
        <f t="shared" si="3"/>
        <v>5.8926899999999997E-2</v>
      </c>
      <c r="K9" s="11">
        <f t="shared" si="1"/>
        <v>5.8926899999999997E-2</v>
      </c>
      <c r="L9" s="11">
        <f t="shared" si="1"/>
        <v>5.8926899999999997E-2</v>
      </c>
      <c r="M9" s="11">
        <f t="shared" si="1"/>
        <v>5.8926899999999997E-2</v>
      </c>
      <c r="N9" s="11">
        <f t="shared" si="1"/>
        <v>5.8926899999999997E-2</v>
      </c>
    </row>
    <row r="10" spans="2:14" ht="15" customHeight="1" x14ac:dyDescent="0.2">
      <c r="B10" s="2" t="s">
        <v>4</v>
      </c>
      <c r="C10" s="12">
        <v>52.91</v>
      </c>
      <c r="D10" s="12">
        <f>+C10</f>
        <v>52.91</v>
      </c>
      <c r="E10" s="12">
        <f t="shared" ref="E10:J10" si="4">+D10</f>
        <v>52.91</v>
      </c>
      <c r="F10" s="12">
        <f t="shared" si="4"/>
        <v>52.91</v>
      </c>
      <c r="G10" s="12">
        <f t="shared" si="4"/>
        <v>52.91</v>
      </c>
      <c r="H10" s="12">
        <f t="shared" si="4"/>
        <v>52.91</v>
      </c>
      <c r="I10" s="12">
        <f t="shared" si="4"/>
        <v>52.91</v>
      </c>
      <c r="J10" s="12">
        <f t="shared" si="4"/>
        <v>52.91</v>
      </c>
      <c r="K10" s="12">
        <f t="shared" si="1"/>
        <v>52.91</v>
      </c>
      <c r="L10" s="12">
        <f t="shared" si="1"/>
        <v>52.91</v>
      </c>
      <c r="M10" s="12">
        <f t="shared" si="1"/>
        <v>52.91</v>
      </c>
      <c r="N10" s="12">
        <f t="shared" si="1"/>
        <v>52.91</v>
      </c>
    </row>
    <row r="11" spans="2:14" ht="15" customHeight="1" x14ac:dyDescent="0.2">
      <c r="B11" s="2" t="s">
        <v>5</v>
      </c>
      <c r="C11" s="13">
        <v>14.25</v>
      </c>
      <c r="D11" s="13">
        <v>14.25</v>
      </c>
      <c r="E11" s="13">
        <v>14.6875</v>
      </c>
      <c r="F11" s="13">
        <v>14.6875</v>
      </c>
      <c r="G11" s="13">
        <v>15.25</v>
      </c>
      <c r="H11" s="13">
        <v>15.25</v>
      </c>
      <c r="I11" s="13">
        <v>17.125</v>
      </c>
      <c r="J11" s="13">
        <v>17.125</v>
      </c>
      <c r="K11" s="13">
        <v>19.0625</v>
      </c>
      <c r="L11" s="13">
        <v>19.0625</v>
      </c>
      <c r="M11" s="13">
        <v>18.375</v>
      </c>
      <c r="N11" s="13">
        <v>18.375</v>
      </c>
    </row>
    <row r="12" spans="2:14" ht="15" customHeight="1" x14ac:dyDescent="0.2">
      <c r="B12" s="2" t="s">
        <v>6</v>
      </c>
      <c r="C12" s="14">
        <v>1</v>
      </c>
      <c r="D12" s="14">
        <v>3</v>
      </c>
      <c r="E12" s="14">
        <v>1</v>
      </c>
      <c r="F12" s="14">
        <v>3</v>
      </c>
      <c r="G12" s="14">
        <v>1</v>
      </c>
      <c r="H12" s="14">
        <v>3</v>
      </c>
      <c r="I12" s="14">
        <v>1</v>
      </c>
      <c r="J12" s="14">
        <v>3</v>
      </c>
      <c r="K12" s="14">
        <v>1</v>
      </c>
      <c r="L12" s="14">
        <v>3</v>
      </c>
      <c r="M12" s="14">
        <v>1</v>
      </c>
      <c r="N12" s="14">
        <v>3</v>
      </c>
    </row>
    <row r="13" spans="2:14" ht="15" customHeight="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ht="15" customHeight="1" x14ac:dyDescent="0.2">
      <c r="B14" s="6" t="s">
        <v>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ht="15" customHeight="1" x14ac:dyDescent="0.2">
      <c r="B15" s="2" t="s">
        <v>8</v>
      </c>
      <c r="C15" s="15">
        <f t="shared" ref="C15:J15" si="5">C10/((1+C8)^C12)</f>
        <v>52.334322453016817</v>
      </c>
      <c r="D15" s="15">
        <f t="shared" si="5"/>
        <v>51.201689871372196</v>
      </c>
      <c r="E15" s="15">
        <f t="shared" si="5"/>
        <v>52.334322453016817</v>
      </c>
      <c r="F15" s="15">
        <f t="shared" si="5"/>
        <v>51.201689871372196</v>
      </c>
      <c r="G15" s="15">
        <f t="shared" si="5"/>
        <v>52.334322453016817</v>
      </c>
      <c r="H15" s="15">
        <f t="shared" si="5"/>
        <v>51.201689871372196</v>
      </c>
      <c r="I15" s="15">
        <f t="shared" si="5"/>
        <v>52.334322453016817</v>
      </c>
      <c r="J15" s="15">
        <f t="shared" si="5"/>
        <v>51.201689871372196</v>
      </c>
      <c r="K15" s="15">
        <f>K10/((1+K8)^K12)</f>
        <v>52.334322453016817</v>
      </c>
      <c r="L15" s="15">
        <f>L10/((1+L8)^L12)</f>
        <v>51.201689871372196</v>
      </c>
      <c r="M15" s="15">
        <f>M10/((1+M8)^M12)</f>
        <v>52.334322453016817</v>
      </c>
      <c r="N15" s="15">
        <f>N10/((1+N8)^N12)</f>
        <v>51.201689871372196</v>
      </c>
    </row>
    <row r="16" spans="2:14" ht="15" customHeight="1" x14ac:dyDescent="0.2">
      <c r="B16" s="2" t="s">
        <v>9</v>
      </c>
      <c r="C16" s="15">
        <f t="shared" ref="C16:J16" si="6">C7*(C12^0.5)</f>
        <v>0.36499999999999999</v>
      </c>
      <c r="D16" s="15">
        <f t="shared" si="6"/>
        <v>0.63219854476264015</v>
      </c>
      <c r="E16" s="15">
        <f t="shared" si="6"/>
        <v>0.36499999999999999</v>
      </c>
      <c r="F16" s="15">
        <f t="shared" si="6"/>
        <v>0.63219854476264015</v>
      </c>
      <c r="G16" s="15">
        <f t="shared" si="6"/>
        <v>0.36499999999999999</v>
      </c>
      <c r="H16" s="15">
        <f t="shared" si="6"/>
        <v>0.63219854476264015</v>
      </c>
      <c r="I16" s="15">
        <f t="shared" si="6"/>
        <v>0.36499999999999999</v>
      </c>
      <c r="J16" s="15">
        <f t="shared" si="6"/>
        <v>0.63219854476264015</v>
      </c>
      <c r="K16" s="15">
        <f>K7*(K12^0.5)</f>
        <v>0.36499999999999999</v>
      </c>
      <c r="L16" s="15">
        <f>L7*(L12^0.5)</f>
        <v>0.63219854476264015</v>
      </c>
      <c r="M16" s="15">
        <f>M7*(M12^0.5)</f>
        <v>0.36499999999999999</v>
      </c>
      <c r="N16" s="15">
        <f>N7*(N12^0.5)</f>
        <v>0.63219854476264015</v>
      </c>
    </row>
    <row r="17" spans="2:15" ht="15" customHeight="1" x14ac:dyDescent="0.2">
      <c r="B17" s="2" t="s">
        <v>10</v>
      </c>
      <c r="C17" s="15">
        <f t="shared" ref="C17:J17" si="7">LN(1+C9)*C12</f>
        <v>5.7256036852444937E-2</v>
      </c>
      <c r="D17" s="15">
        <f t="shared" si="7"/>
        <v>0.17176811055733482</v>
      </c>
      <c r="E17" s="15">
        <f t="shared" si="7"/>
        <v>5.7256036852444937E-2</v>
      </c>
      <c r="F17" s="15">
        <f t="shared" si="7"/>
        <v>0.17176811055733482</v>
      </c>
      <c r="G17" s="15">
        <f t="shared" si="7"/>
        <v>5.7256036852444937E-2</v>
      </c>
      <c r="H17" s="15">
        <f t="shared" si="7"/>
        <v>0.17176811055733482</v>
      </c>
      <c r="I17" s="15">
        <f t="shared" si="7"/>
        <v>5.7256036852444937E-2</v>
      </c>
      <c r="J17" s="15">
        <f t="shared" si="7"/>
        <v>0.17176811055733482</v>
      </c>
      <c r="K17" s="15">
        <f>LN(1+K9)*K12</f>
        <v>5.7256036852444937E-2</v>
      </c>
      <c r="L17" s="15">
        <f>LN(1+L9)*L12</f>
        <v>0.17176811055733482</v>
      </c>
      <c r="M17" s="15">
        <f>LN(1+M9)*M12</f>
        <v>5.7256036852444937E-2</v>
      </c>
      <c r="N17" s="15">
        <f>LN(1+N9)*N12</f>
        <v>0.17176811055733482</v>
      </c>
    </row>
    <row r="18" spans="2:15" ht="15" customHeight="1" x14ac:dyDescent="0.2">
      <c r="B18" s="2" t="s">
        <v>11</v>
      </c>
      <c r="C18" s="15">
        <f t="shared" ref="C18:J18" si="8">(LN(C15/C11)+C17)/(C16)+0.5*C16</f>
        <v>3.9034631425081954</v>
      </c>
      <c r="D18" s="15">
        <f t="shared" si="8"/>
        <v>2.6109222400431826</v>
      </c>
      <c r="E18" s="15">
        <f t="shared" si="8"/>
        <v>3.8206141419884196</v>
      </c>
      <c r="F18" s="15">
        <f t="shared" si="8"/>
        <v>2.5630893472909984</v>
      </c>
      <c r="G18" s="15">
        <f t="shared" si="8"/>
        <v>3.7176478100732342</v>
      </c>
      <c r="H18" s="15">
        <f t="shared" si="8"/>
        <v>2.5036417078422972</v>
      </c>
      <c r="I18" s="15">
        <f t="shared" si="8"/>
        <v>3.3999495057037312</v>
      </c>
      <c r="J18" s="15">
        <f t="shared" si="8"/>
        <v>2.3202185062934775</v>
      </c>
      <c r="K18" s="15">
        <f>(LN(K15/K11)+K17)/(K16)+0.5*K16</f>
        <v>3.1062956146918368</v>
      </c>
      <c r="L18" s="15">
        <f>(LN(L15/L11)+L17)/(L16)+0.5*L16</f>
        <v>2.1506773532691792</v>
      </c>
      <c r="M18" s="15">
        <f>(LN(M15/M11)+M17)/(M16)+0.5*M16</f>
        <v>3.2069312565239745</v>
      </c>
      <c r="N18" s="15">
        <f>(LN(N15/N11)+N17)/(N16)+0.5*N16</f>
        <v>2.2087793681710344</v>
      </c>
    </row>
    <row r="19" spans="2:15" ht="15" customHeight="1" x14ac:dyDescent="0.2">
      <c r="B19" s="2" t="s">
        <v>12</v>
      </c>
      <c r="C19" s="15">
        <f t="shared" ref="C19:J19" si="9">NORMSDIST(C18)</f>
        <v>0.99995256799249699</v>
      </c>
      <c r="D19" s="15">
        <f t="shared" si="9"/>
        <v>0.99548504318758191</v>
      </c>
      <c r="E19" s="15">
        <f t="shared" si="9"/>
        <v>0.99993341686300541</v>
      </c>
      <c r="F19" s="15">
        <f t="shared" si="9"/>
        <v>0.99481270561792845</v>
      </c>
      <c r="G19" s="15">
        <f t="shared" si="9"/>
        <v>0.99989942753712568</v>
      </c>
      <c r="H19" s="15">
        <f t="shared" si="9"/>
        <v>0.99385386250213581</v>
      </c>
      <c r="I19" s="15">
        <f t="shared" si="9"/>
        <v>0.99966295694807628</v>
      </c>
      <c r="J19" s="15">
        <f t="shared" si="9"/>
        <v>0.98983549463925913</v>
      </c>
      <c r="K19" s="15">
        <f>NORMSDIST(K18)</f>
        <v>0.99905269604359404</v>
      </c>
      <c r="L19" s="15">
        <f>NORMSDIST(L18)</f>
        <v>0.98424921904978802</v>
      </c>
      <c r="M19" s="15">
        <f>NORMSDIST(M18)</f>
        <v>0.99932914095164782</v>
      </c>
      <c r="N19" s="15">
        <f>NORMSDIST(N18)</f>
        <v>0.9864050516544991</v>
      </c>
    </row>
    <row r="20" spans="2:15" ht="15" customHeight="1" x14ac:dyDescent="0.2">
      <c r="B20" s="16" t="s">
        <v>13</v>
      </c>
      <c r="C20" s="15">
        <f t="shared" ref="C20:J20" si="10">NORMSDIST(C18-C16)</f>
        <v>0.99979872676598525</v>
      </c>
      <c r="D20" s="15">
        <f t="shared" si="10"/>
        <v>0.97607650833047088</v>
      </c>
      <c r="E20" s="15">
        <f t="shared" si="10"/>
        <v>0.99972543212929799</v>
      </c>
      <c r="F20" s="15">
        <f t="shared" si="10"/>
        <v>0.97325179005450324</v>
      </c>
      <c r="G20" s="15">
        <f t="shared" si="10"/>
        <v>0.99959973267091773</v>
      </c>
      <c r="H20" s="15">
        <f t="shared" si="10"/>
        <v>0.96935822372496527</v>
      </c>
      <c r="I20" s="15">
        <f t="shared" si="10"/>
        <v>0.99879705105232097</v>
      </c>
      <c r="J20" s="15">
        <f t="shared" si="10"/>
        <v>0.95429632918681062</v>
      </c>
      <c r="K20" s="15">
        <f>NORMSDIST(K18-K16)</f>
        <v>0.9969400745781487</v>
      </c>
      <c r="L20" s="15">
        <f>NORMSDIST(L18-L16)</f>
        <v>0.93555310888314647</v>
      </c>
      <c r="M20" s="15">
        <f>NORMSDIST(M18-M16)</f>
        <v>0.99775787844671426</v>
      </c>
      <c r="N20" s="15">
        <f>NORMSDIST(N18-N16)</f>
        <v>0.94255399110311944</v>
      </c>
    </row>
    <row r="21" spans="2:15" ht="15" customHeight="1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5" ht="15" customHeight="1" x14ac:dyDescent="0.2">
      <c r="B22" s="17" t="s">
        <v>14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5" ht="15" customHeight="1" x14ac:dyDescent="0.2">
      <c r="B23" s="10" t="s">
        <v>15</v>
      </c>
      <c r="C23" s="18">
        <f t="shared" ref="C23:J23" si="11">C15*NORMSDIST(C18)-C11*EXP(-C17)*NORMSDIST(C18-C16)</f>
        <v>38.87752911446875</v>
      </c>
      <c r="D23" s="18">
        <f t="shared" si="11"/>
        <v>39.256636139697747</v>
      </c>
      <c r="E23" s="18">
        <f t="shared" si="11"/>
        <v>38.464472510158863</v>
      </c>
      <c r="F23" s="18">
        <f t="shared" si="11"/>
        <v>38.897514818768443</v>
      </c>
      <c r="G23" s="18">
        <f t="shared" si="11"/>
        <v>37.933451656090291</v>
      </c>
      <c r="H23" s="18">
        <f t="shared" si="11"/>
        <v>38.437374249191429</v>
      </c>
      <c r="I23" s="18">
        <f t="shared" si="11"/>
        <v>36.164105390921478</v>
      </c>
      <c r="J23" s="18">
        <f t="shared" si="11"/>
        <v>36.918161889585001</v>
      </c>
      <c r="K23" s="18">
        <f>K15*NORMSDIST(K18)-K11*EXP(-K17)*NORMSDIST(K18-K16)</f>
        <v>34.338115092101901</v>
      </c>
      <c r="L23" s="18">
        <f>L15*NORMSDIST(L18)-L11*EXP(-L17)*NORMSDIST(L18-L16)</f>
        <v>35.375900158298222</v>
      </c>
      <c r="M23" s="18">
        <f>M15*NORMSDIST(M18)-M11*EXP(-M17)*NORMSDIST(M18-M16)</f>
        <v>34.985647268712299</v>
      </c>
      <c r="N23" s="18">
        <f>N15*NORMSDIST(N18)-N11*EXP(-N17)*NORMSDIST(N18-N16)</f>
        <v>35.919624596501841</v>
      </c>
    </row>
    <row r="24" spans="2:15" ht="15" customHeight="1" x14ac:dyDescent="0.2">
      <c r="B24" s="2" t="s">
        <v>16</v>
      </c>
      <c r="C24" s="19">
        <f t="shared" ref="C24:J24" si="12">C23/C10</f>
        <v>0.73478603504949447</v>
      </c>
      <c r="D24" s="19">
        <f t="shared" si="12"/>
        <v>0.74195116499145242</v>
      </c>
      <c r="E24" s="19">
        <f t="shared" si="12"/>
        <v>0.72697925742126002</v>
      </c>
      <c r="F24" s="19">
        <f t="shared" si="12"/>
        <v>0.73516376523848881</v>
      </c>
      <c r="G24" s="19">
        <f t="shared" si="12"/>
        <v>0.71694295324305979</v>
      </c>
      <c r="H24" s="19">
        <f t="shared" si="12"/>
        <v>0.72646709977681778</v>
      </c>
      <c r="I24" s="19">
        <f t="shared" si="12"/>
        <v>0.68350227539069142</v>
      </c>
      <c r="J24" s="19">
        <f t="shared" si="12"/>
        <v>0.69775395746711399</v>
      </c>
      <c r="K24" s="19">
        <f>K23/K10</f>
        <v>0.64899102423175026</v>
      </c>
      <c r="L24" s="19">
        <f>L23/L10</f>
        <v>0.66860518159701809</v>
      </c>
      <c r="M24" s="19">
        <f>M23/M10</f>
        <v>0.66122939460805708</v>
      </c>
      <c r="N24" s="19">
        <f>N23/N10</f>
        <v>0.67888158375546859</v>
      </c>
    </row>
    <row r="25" spans="2:15" ht="15" customHeight="1" x14ac:dyDescent="0.2">
      <c r="B25" s="2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2:15" ht="15" customHeight="1" x14ac:dyDescent="0.2">
      <c r="B26" s="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 t="s">
        <v>28</v>
      </c>
    </row>
    <row r="27" spans="2:15" ht="15" customHeight="1" x14ac:dyDescent="0.2">
      <c r="B27" s="10" t="s">
        <v>27</v>
      </c>
      <c r="C27" s="27">
        <v>3400</v>
      </c>
      <c r="D27" s="27"/>
      <c r="E27" s="27">
        <v>1360</v>
      </c>
      <c r="F27" s="27"/>
      <c r="G27" s="27">
        <v>149771</v>
      </c>
      <c r="H27" s="27"/>
      <c r="I27" s="27">
        <v>1320</v>
      </c>
      <c r="J27" s="27"/>
      <c r="K27" s="27">
        <v>5229</v>
      </c>
      <c r="L27" s="27"/>
      <c r="M27" s="27">
        <v>3920</v>
      </c>
      <c r="N27" s="27"/>
      <c r="O27" s="21">
        <f>SUM(C27:N27)</f>
        <v>165000</v>
      </c>
    </row>
    <row r="28" spans="2:15" ht="15" customHeight="1" x14ac:dyDescent="0.2">
      <c r="B28" s="22" t="s">
        <v>26</v>
      </c>
      <c r="C28" s="31">
        <f>+(D24-C24)*C27</f>
        <v>24.361441802657026</v>
      </c>
      <c r="D28" s="31"/>
      <c r="E28" s="31">
        <f>+(F24-E24)*E27</f>
        <v>11.130930631431157</v>
      </c>
      <c r="F28" s="31"/>
      <c r="G28" s="31">
        <f>+(H24-G24)*G27</f>
        <v>1426.4409505074684</v>
      </c>
      <c r="H28" s="31"/>
      <c r="I28" s="31">
        <f>+(J24-I24)*I27</f>
        <v>18.812220340877804</v>
      </c>
      <c r="J28" s="31"/>
      <c r="K28" s="31">
        <f>+(L24-K24)*K27</f>
        <v>102.56242886298551</v>
      </c>
      <c r="L28" s="31"/>
      <c r="M28" s="31">
        <f>+(N24-M24)*M27</f>
        <v>69.196581457853128</v>
      </c>
      <c r="N28" s="31"/>
      <c r="O28" s="23">
        <f>SUM(C28:N28)</f>
        <v>1652.5045536032731</v>
      </c>
    </row>
    <row r="29" spans="2:15" x14ac:dyDescent="0.2">
      <c r="B29" s="2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2:15" x14ac:dyDescent="0.2">
      <c r="B30" s="2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2:15" x14ac:dyDescent="0.2">
      <c r="B31" s="2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5" x14ac:dyDescent="0.2">
      <c r="B32" s="2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2:7" x14ac:dyDescent="0.2">
      <c r="B33" s="2"/>
      <c r="C33" s="24"/>
      <c r="D33" s="24"/>
      <c r="E33" s="24"/>
      <c r="F33" s="24"/>
      <c r="G33" s="24"/>
    </row>
    <row r="34" spans="2:7" x14ac:dyDescent="0.2">
      <c r="B34" s="2" t="s">
        <v>17</v>
      </c>
      <c r="C34" s="2"/>
      <c r="D34" s="2"/>
      <c r="E34" s="2"/>
      <c r="F34" s="2"/>
    </row>
    <row r="35" spans="2:7" x14ac:dyDescent="0.2">
      <c r="B35" s="2" t="s">
        <v>18</v>
      </c>
      <c r="C35" s="2"/>
      <c r="D35" s="2"/>
      <c r="E35" s="2"/>
      <c r="F35" s="2"/>
    </row>
    <row r="36" spans="2:7" x14ac:dyDescent="0.2">
      <c r="B36" s="25" t="s">
        <v>19</v>
      </c>
      <c r="C36" s="2"/>
      <c r="D36" s="2"/>
      <c r="E36" s="2"/>
      <c r="F36" s="2"/>
    </row>
    <row r="37" spans="2:7" x14ac:dyDescent="0.2">
      <c r="B37" s="26" t="s">
        <v>20</v>
      </c>
    </row>
    <row r="38" spans="2:7" x14ac:dyDescent="0.2">
      <c r="B38" s="3" t="s">
        <v>21</v>
      </c>
    </row>
    <row r="39" spans="2:7" x14ac:dyDescent="0.2">
      <c r="B39" s="26" t="s">
        <v>22</v>
      </c>
    </row>
    <row r="41" spans="2:7" ht="12" customHeight="1" x14ac:dyDescent="0.2">
      <c r="B41" s="3" t="s">
        <v>23</v>
      </c>
    </row>
  </sheetData>
  <mergeCells count="19">
    <mergeCell ref="K28:L28"/>
    <mergeCell ref="M28:N28"/>
    <mergeCell ref="C5:N5"/>
    <mergeCell ref="C28:D28"/>
    <mergeCell ref="E28:F28"/>
    <mergeCell ref="G28:H28"/>
    <mergeCell ref="I28:J28"/>
    <mergeCell ref="I27:J27"/>
    <mergeCell ref="G27:H27"/>
    <mergeCell ref="E27:F27"/>
    <mergeCell ref="C27:D27"/>
    <mergeCell ref="K6:L6"/>
    <mergeCell ref="M6:N6"/>
    <mergeCell ref="M27:N27"/>
    <mergeCell ref="K27:L27"/>
    <mergeCell ref="C6:D6"/>
    <mergeCell ref="E6:F6"/>
    <mergeCell ref="G6:H6"/>
    <mergeCell ref="I6:J6"/>
  </mergeCells>
  <phoneticPr fontId="0" type="noConversion"/>
  <pageMargins left="0.36" right="0.3" top="1" bottom="1" header="0.5" footer="0.5"/>
  <pageSetup scale="84" orientation="landscape" horizontalDpi="4294967292" verticalDpi="4294967292" r:id="rId1"/>
  <headerFooter alignWithMargins="0">
    <oddHeader>&amp;C&amp;F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BSOPTVAL</vt:lpstr>
      <vt:lpstr>BSOPTVAL!Print_Area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Office</dc:creator>
  <cp:lastModifiedBy>Jan Havlíček</cp:lastModifiedBy>
  <cp:lastPrinted>2001-07-17T18:58:11Z</cp:lastPrinted>
  <dcterms:created xsi:type="dcterms:W3CDTF">1999-12-15T20:36:50Z</dcterms:created>
  <dcterms:modified xsi:type="dcterms:W3CDTF">2023-09-16T22:23:51Z</dcterms:modified>
</cp:coreProperties>
</file>