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7840EE-887F-4AE4-A6C2-EE0B9272EB6E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F61" i="13"/>
  <c r="J61" i="13"/>
  <c r="K61" i="13"/>
  <c r="M61" i="13"/>
  <c r="N61" i="13"/>
  <c r="P61" i="13"/>
  <c r="Q61" i="13"/>
  <c r="R61" i="13"/>
  <c r="S61" i="13"/>
  <c r="U61" i="13"/>
  <c r="V61" i="13"/>
  <c r="X61" i="13"/>
  <c r="AO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63" i="14"/>
  <c r="C63" i="14"/>
  <c r="BC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BC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BC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BC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BC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103" i="14"/>
  <c r="C103" i="14"/>
  <c r="BC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111" i="14"/>
  <c r="C111" i="14"/>
  <c r="BC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B119" i="14"/>
  <c r="C119" i="14"/>
  <c r="BC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AZ126" i="14"/>
  <c r="BA126" i="14"/>
  <c r="BB126" i="14"/>
  <c r="B127" i="14"/>
  <c r="C127" i="14"/>
  <c r="BC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B143" i="14"/>
  <c r="C143" i="14"/>
  <c r="BC144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B151" i="14"/>
  <c r="C151" i="14"/>
  <c r="BC152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B159" i="14"/>
  <c r="C159" i="14"/>
  <c r="BC160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B167" i="14"/>
  <c r="C167" i="14"/>
  <c r="BC168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AZ174" i="14"/>
  <c r="BA174" i="14"/>
  <c r="BB174" i="14"/>
  <c r="B175" i="14"/>
  <c r="C175" i="14"/>
  <c r="BC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BC178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BC192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W194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W198" i="14"/>
  <c r="X198" i="14"/>
  <c r="Y198" i="14"/>
  <c r="Z198" i="14"/>
  <c r="AA198" i="14"/>
  <c r="AB198" i="14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C199" i="14"/>
  <c r="BC200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W214" i="14"/>
  <c r="X214" i="14"/>
  <c r="Y214" i="14"/>
  <c r="Z214" i="14"/>
  <c r="AA214" i="14"/>
  <c r="AB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BC216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W218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C223" i="14"/>
  <c r="BC224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R250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BC256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BC264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BC272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A279" i="14"/>
  <c r="B279" i="14"/>
  <c r="C279" i="14"/>
  <c r="N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BC280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A287" i="14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BC288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A295" i="14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BC296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A303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BC304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A311" i="14"/>
  <c r="B311" i="14"/>
  <c r="C311" i="14"/>
  <c r="N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BC312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S318" i="14"/>
  <c r="T318" i="14"/>
  <c r="U318" i="14"/>
  <c r="V318" i="14"/>
  <c r="W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AP318" i="14"/>
  <c r="AQ318" i="14"/>
  <c r="AR318" i="14"/>
  <c r="AS318" i="14"/>
  <c r="AT318" i="14"/>
  <c r="AU318" i="14"/>
  <c r="AV318" i="14"/>
  <c r="AW318" i="14"/>
  <c r="AX318" i="14"/>
  <c r="AY318" i="14"/>
  <c r="AZ318" i="14"/>
  <c r="BA318" i="14"/>
  <c r="BB318" i="14"/>
  <c r="A319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BC328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A335" i="14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BC336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A343" i="14"/>
  <c r="B343" i="14"/>
  <c r="C343" i="14"/>
  <c r="N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A351" i="14"/>
  <c r="B351" i="14"/>
  <c r="C351" i="14"/>
  <c r="N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BC352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A359" i="14"/>
  <c r="B359" i="14"/>
  <c r="C359" i="14"/>
  <c r="N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BC360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A367" i="14"/>
  <c r="B367" i="14"/>
  <c r="C367" i="14"/>
  <c r="N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BC368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A375" i="14"/>
  <c r="B375" i="14"/>
  <c r="C375" i="14"/>
  <c r="N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BC376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A383" i="14"/>
  <c r="B383" i="14"/>
  <c r="C383" i="14"/>
  <c r="N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BC384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W390" i="14"/>
  <c r="X390" i="14"/>
  <c r="Y390" i="14"/>
  <c r="Z390" i="14"/>
  <c r="AA390" i="14"/>
  <c r="AB390" i="14"/>
  <c r="AC390" i="14"/>
  <c r="AD390" i="14"/>
  <c r="AE390" i="14"/>
  <c r="AF390" i="14"/>
  <c r="AG390" i="14"/>
  <c r="AH390" i="14"/>
  <c r="AI390" i="14"/>
  <c r="AJ390" i="14"/>
  <c r="AK390" i="14"/>
  <c r="AL390" i="14"/>
  <c r="AM390" i="14"/>
  <c r="AN390" i="14"/>
  <c r="AO390" i="14"/>
  <c r="AP390" i="14"/>
  <c r="AQ390" i="14"/>
  <c r="AR390" i="14"/>
  <c r="AS390" i="14"/>
  <c r="AT390" i="14"/>
  <c r="AU390" i="14"/>
  <c r="AV390" i="14"/>
  <c r="AW390" i="14"/>
  <c r="AX390" i="14"/>
  <c r="AY390" i="14"/>
  <c r="AZ390" i="14"/>
  <c r="BA390" i="14"/>
  <c r="BB390" i="14"/>
  <c r="A391" i="14"/>
  <c r="B391" i="14"/>
  <c r="C391" i="14"/>
  <c r="BC392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W394" i="14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A399" i="14"/>
  <c r="B399" i="14"/>
  <c r="C399" i="14"/>
  <c r="N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BC400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A407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BC408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A415" i="14"/>
  <c r="B415" i="14"/>
  <c r="C415" i="14"/>
  <c r="N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BC416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A423" i="14"/>
  <c r="B423" i="14"/>
  <c r="C423" i="14"/>
  <c r="N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BC424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T430" i="14"/>
  <c r="U430" i="14"/>
  <c r="V430" i="14"/>
  <c r="W430" i="14"/>
  <c r="X430" i="14"/>
  <c r="Y430" i="14"/>
  <c r="Z430" i="14"/>
  <c r="AA430" i="14"/>
  <c r="AB430" i="14"/>
  <c r="AC430" i="14"/>
  <c r="AD430" i="14"/>
  <c r="AE430" i="14"/>
  <c r="AF430" i="14"/>
  <c r="AG430" i="14"/>
  <c r="AH430" i="14"/>
  <c r="AI430" i="14"/>
  <c r="AJ430" i="14"/>
  <c r="AK430" i="14"/>
  <c r="AL430" i="14"/>
  <c r="AM430" i="14"/>
  <c r="AN430" i="14"/>
  <c r="AO430" i="14"/>
  <c r="AP430" i="14"/>
  <c r="AQ430" i="14"/>
  <c r="AR430" i="14"/>
  <c r="AS430" i="14"/>
  <c r="AT430" i="14"/>
  <c r="AU430" i="14"/>
  <c r="AV430" i="14"/>
  <c r="AW430" i="14"/>
  <c r="AX430" i="14"/>
  <c r="AY430" i="14"/>
  <c r="AZ430" i="14"/>
  <c r="BA430" i="14"/>
  <c r="BB430" i="14"/>
  <c r="A431" i="14"/>
  <c r="B431" i="14"/>
  <c r="C431" i="14"/>
  <c r="AG432" i="14"/>
  <c r="BC432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T433" i="14"/>
  <c r="U433" i="14"/>
  <c r="V433" i="14"/>
  <c r="W433" i="14"/>
  <c r="X433" i="14"/>
  <c r="Y433" i="14"/>
  <c r="Z433" i="14"/>
  <c r="AA433" i="14"/>
  <c r="AB433" i="14"/>
  <c r="AC433" i="14"/>
  <c r="AD433" i="14"/>
  <c r="AE433" i="14"/>
  <c r="AF433" i="14"/>
  <c r="AG433" i="14"/>
  <c r="AH433" i="14"/>
  <c r="AI433" i="14"/>
  <c r="AJ433" i="14"/>
  <c r="AK433" i="14"/>
  <c r="AL433" i="14"/>
  <c r="AM433" i="14"/>
  <c r="AN433" i="14"/>
  <c r="AO433" i="14"/>
  <c r="AP433" i="14"/>
  <c r="AQ433" i="14"/>
  <c r="AR433" i="14"/>
  <c r="AS433" i="14"/>
  <c r="AT433" i="14"/>
  <c r="AU433" i="14"/>
  <c r="AV433" i="14"/>
  <c r="AW433" i="14"/>
  <c r="AX433" i="14"/>
  <c r="AY433" i="14"/>
  <c r="AZ433" i="14"/>
  <c r="BA433" i="14"/>
  <c r="BB433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T438" i="14"/>
  <c r="U438" i="14"/>
  <c r="V438" i="14"/>
  <c r="W438" i="14"/>
  <c r="X438" i="14"/>
  <c r="Y438" i="14"/>
  <c r="Z438" i="14"/>
  <c r="AA438" i="14"/>
  <c r="AB438" i="14"/>
  <c r="AC438" i="14"/>
  <c r="AD438" i="14"/>
  <c r="AE438" i="14"/>
  <c r="AF438" i="14"/>
  <c r="AG438" i="14"/>
  <c r="AH438" i="14"/>
  <c r="AI438" i="14"/>
  <c r="AJ438" i="14"/>
  <c r="AK438" i="14"/>
  <c r="AL438" i="14"/>
  <c r="AM438" i="14"/>
  <c r="AN438" i="14"/>
  <c r="AO438" i="14"/>
  <c r="AP438" i="14"/>
  <c r="AQ438" i="14"/>
  <c r="AR438" i="14"/>
  <c r="AS438" i="14"/>
  <c r="AT438" i="14"/>
  <c r="AU438" i="14"/>
  <c r="AV438" i="14"/>
  <c r="AW438" i="14"/>
  <c r="AX438" i="14"/>
  <c r="AY438" i="14"/>
  <c r="AZ438" i="14"/>
  <c r="BA438" i="14"/>
  <c r="BB438" i="14"/>
  <c r="A439" i="14"/>
  <c r="B439" i="14"/>
  <c r="C439" i="14"/>
  <c r="AG440" i="14"/>
  <c r="BC440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T441" i="14"/>
  <c r="U441" i="14"/>
  <c r="V441" i="14"/>
  <c r="W441" i="14"/>
  <c r="X441" i="14"/>
  <c r="Y441" i="14"/>
  <c r="Z441" i="14"/>
  <c r="AA441" i="14"/>
  <c r="AB441" i="14"/>
  <c r="AC441" i="14"/>
  <c r="AD441" i="14"/>
  <c r="AE441" i="14"/>
  <c r="AF441" i="14"/>
  <c r="AG441" i="14"/>
  <c r="AH441" i="14"/>
  <c r="AI441" i="14"/>
  <c r="AJ441" i="14"/>
  <c r="AK441" i="14"/>
  <c r="AL441" i="14"/>
  <c r="AM441" i="14"/>
  <c r="AN441" i="14"/>
  <c r="AO441" i="14"/>
  <c r="AP441" i="14"/>
  <c r="AQ441" i="14"/>
  <c r="AR441" i="14"/>
  <c r="AS441" i="14"/>
  <c r="AT441" i="14"/>
  <c r="AU441" i="14"/>
  <c r="AV441" i="14"/>
  <c r="AW441" i="14"/>
  <c r="AX441" i="14"/>
  <c r="AY441" i="14"/>
  <c r="AZ441" i="14"/>
  <c r="BA441" i="14"/>
  <c r="BB441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T446" i="14"/>
  <c r="U446" i="14"/>
  <c r="V446" i="14"/>
  <c r="W446" i="14"/>
  <c r="X446" i="14"/>
  <c r="Y446" i="14"/>
  <c r="Z446" i="14"/>
  <c r="AA446" i="14"/>
  <c r="AB446" i="14"/>
  <c r="AC446" i="14"/>
  <c r="AD446" i="14"/>
  <c r="AE446" i="14"/>
  <c r="AF446" i="14"/>
  <c r="AG446" i="14"/>
  <c r="AH446" i="14"/>
  <c r="AI446" i="14"/>
  <c r="AJ446" i="14"/>
  <c r="AK446" i="14"/>
  <c r="AL446" i="14"/>
  <c r="AM446" i="14"/>
  <c r="AN446" i="14"/>
  <c r="AO446" i="14"/>
  <c r="AP446" i="14"/>
  <c r="AQ446" i="14"/>
  <c r="AR446" i="14"/>
  <c r="AS446" i="14"/>
  <c r="AT446" i="14"/>
  <c r="AU446" i="14"/>
  <c r="AV446" i="14"/>
  <c r="AW446" i="14"/>
  <c r="AX446" i="14"/>
  <c r="AY446" i="14"/>
  <c r="AZ446" i="14"/>
  <c r="BA446" i="14"/>
  <c r="BB446" i="14"/>
  <c r="A447" i="14"/>
  <c r="B447" i="14"/>
  <c r="C447" i="14"/>
  <c r="AG448" i="14"/>
  <c r="BC448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T449" i="14"/>
  <c r="U449" i="14"/>
  <c r="V449" i="14"/>
  <c r="W449" i="14"/>
  <c r="X449" i="14"/>
  <c r="Y449" i="14"/>
  <c r="Z449" i="14"/>
  <c r="AA449" i="14"/>
  <c r="AB449" i="14"/>
  <c r="AC449" i="14"/>
  <c r="AD449" i="14"/>
  <c r="AE449" i="14"/>
  <c r="AF449" i="14"/>
  <c r="AG449" i="14"/>
  <c r="AH449" i="14"/>
  <c r="AI449" i="14"/>
  <c r="AJ449" i="14"/>
  <c r="AK449" i="14"/>
  <c r="AL449" i="14"/>
  <c r="AM449" i="14"/>
  <c r="AN449" i="14"/>
  <c r="AO449" i="14"/>
  <c r="AP449" i="14"/>
  <c r="AQ449" i="14"/>
  <c r="AR449" i="14"/>
  <c r="AS449" i="14"/>
  <c r="AT449" i="14"/>
  <c r="AU449" i="14"/>
  <c r="AV449" i="14"/>
  <c r="AW449" i="14"/>
  <c r="AX449" i="14"/>
  <c r="AY449" i="14"/>
  <c r="AZ449" i="14"/>
  <c r="BA449" i="14"/>
  <c r="BB449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T454" i="14"/>
  <c r="U454" i="14"/>
  <c r="V454" i="14"/>
  <c r="W454" i="14"/>
  <c r="X454" i="14"/>
  <c r="Y454" i="14"/>
  <c r="Z454" i="14"/>
  <c r="AA454" i="14"/>
  <c r="AB454" i="14"/>
  <c r="AC454" i="14"/>
  <c r="AD454" i="14"/>
  <c r="AE454" i="14"/>
  <c r="AF454" i="14"/>
  <c r="AG454" i="14"/>
  <c r="AH454" i="14"/>
  <c r="AI454" i="14"/>
  <c r="AJ454" i="14"/>
  <c r="AK454" i="14"/>
  <c r="AL454" i="14"/>
  <c r="AM454" i="14"/>
  <c r="AN454" i="14"/>
  <c r="AO454" i="14"/>
  <c r="AP454" i="14"/>
  <c r="AQ454" i="14"/>
  <c r="AR454" i="14"/>
  <c r="AS454" i="14"/>
  <c r="AT454" i="14"/>
  <c r="AU454" i="14"/>
  <c r="AV454" i="14"/>
  <c r="AW454" i="14"/>
  <c r="AX454" i="14"/>
  <c r="AY454" i="14"/>
  <c r="AZ454" i="14"/>
  <c r="BA454" i="14"/>
  <c r="BB454" i="14"/>
  <c r="A455" i="14"/>
  <c r="B455" i="14"/>
  <c r="C455" i="14"/>
  <c r="AG456" i="14"/>
  <c r="BC456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T457" i="14"/>
  <c r="U457" i="14"/>
  <c r="V457" i="14"/>
  <c r="W457" i="14"/>
  <c r="X457" i="14"/>
  <c r="Y457" i="14"/>
  <c r="Z457" i="14"/>
  <c r="AA457" i="14"/>
  <c r="AB457" i="14"/>
  <c r="AC457" i="14"/>
  <c r="AD457" i="14"/>
  <c r="AE457" i="14"/>
  <c r="AF457" i="14"/>
  <c r="AG457" i="14"/>
  <c r="AH457" i="14"/>
  <c r="AI457" i="14"/>
  <c r="AJ457" i="14"/>
  <c r="AK457" i="14"/>
  <c r="AL457" i="14"/>
  <c r="AM457" i="14"/>
  <c r="AN457" i="14"/>
  <c r="AO457" i="14"/>
  <c r="AP457" i="14"/>
  <c r="AQ457" i="14"/>
  <c r="AR457" i="14"/>
  <c r="AS457" i="14"/>
  <c r="AT457" i="14"/>
  <c r="AU457" i="14"/>
  <c r="AV457" i="14"/>
  <c r="AW457" i="14"/>
  <c r="AX457" i="14"/>
  <c r="AY457" i="14"/>
  <c r="AZ457" i="14"/>
  <c r="BA457" i="14"/>
  <c r="BB457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T462" i="14"/>
  <c r="U462" i="14"/>
  <c r="V462" i="14"/>
  <c r="W462" i="14"/>
  <c r="X462" i="14"/>
  <c r="Y462" i="14"/>
  <c r="Z462" i="14"/>
  <c r="AA462" i="14"/>
  <c r="AB462" i="14"/>
  <c r="AC462" i="14"/>
  <c r="AD462" i="14"/>
  <c r="AE462" i="14"/>
  <c r="AF462" i="14"/>
  <c r="AG462" i="14"/>
  <c r="AH462" i="14"/>
  <c r="AI462" i="14"/>
  <c r="AJ462" i="14"/>
  <c r="AK462" i="14"/>
  <c r="AL462" i="14"/>
  <c r="AM462" i="14"/>
  <c r="AN462" i="14"/>
  <c r="AO462" i="14"/>
  <c r="AP462" i="14"/>
  <c r="AQ462" i="14"/>
  <c r="AR462" i="14"/>
  <c r="AS462" i="14"/>
  <c r="AT462" i="14"/>
  <c r="AU462" i="14"/>
  <c r="AV462" i="14"/>
  <c r="AW462" i="14"/>
  <c r="AX462" i="14"/>
  <c r="AY462" i="14"/>
  <c r="AZ462" i="14"/>
  <c r="BA462" i="14"/>
  <c r="BB462" i="14"/>
  <c r="A463" i="14"/>
  <c r="B463" i="14"/>
  <c r="C463" i="14"/>
  <c r="BC464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T465" i="14"/>
  <c r="U465" i="14"/>
  <c r="V465" i="14"/>
  <c r="W465" i="14"/>
  <c r="X465" i="14"/>
  <c r="Y465" i="14"/>
  <c r="Z465" i="14"/>
  <c r="AA465" i="14"/>
  <c r="AB465" i="14"/>
  <c r="AC465" i="14"/>
  <c r="AD465" i="14"/>
  <c r="AE465" i="14"/>
  <c r="AF465" i="14"/>
  <c r="AG465" i="14"/>
  <c r="AH465" i="14"/>
  <c r="AI465" i="14"/>
  <c r="AJ465" i="14"/>
  <c r="AK465" i="14"/>
  <c r="AL465" i="14"/>
  <c r="AM465" i="14"/>
  <c r="AN465" i="14"/>
  <c r="AO465" i="14"/>
  <c r="AP465" i="14"/>
  <c r="AQ465" i="14"/>
  <c r="AR465" i="14"/>
  <c r="AS465" i="14"/>
  <c r="AT465" i="14"/>
  <c r="AU465" i="14"/>
  <c r="AV465" i="14"/>
  <c r="AW465" i="14"/>
  <c r="AX465" i="14"/>
  <c r="AY465" i="14"/>
  <c r="AZ465" i="14"/>
  <c r="BA465" i="14"/>
  <c r="BB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T470" i="14"/>
  <c r="U470" i="14"/>
  <c r="V470" i="14"/>
  <c r="W470" i="14"/>
  <c r="X470" i="14"/>
  <c r="Y470" i="14"/>
  <c r="Z470" i="14"/>
  <c r="AA470" i="14"/>
  <c r="AB470" i="14"/>
  <c r="AC470" i="14"/>
  <c r="AD470" i="14"/>
  <c r="AE470" i="14"/>
  <c r="AF470" i="14"/>
  <c r="AG470" i="14"/>
  <c r="AH470" i="14"/>
  <c r="AI470" i="14"/>
  <c r="AJ470" i="14"/>
  <c r="AK470" i="14"/>
  <c r="AL470" i="14"/>
  <c r="AM470" i="14"/>
  <c r="AN470" i="14"/>
  <c r="AO470" i="14"/>
  <c r="AP470" i="14"/>
  <c r="AQ470" i="14"/>
  <c r="AR470" i="14"/>
  <c r="AS470" i="14"/>
  <c r="AT470" i="14"/>
  <c r="AU470" i="14"/>
  <c r="AV470" i="14"/>
  <c r="AW470" i="14"/>
  <c r="AX470" i="14"/>
  <c r="AY470" i="14"/>
  <c r="AZ470" i="14"/>
  <c r="BA470" i="14"/>
  <c r="BB470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G19" i="10"/>
  <c r="H19" i="10"/>
  <c r="I19" i="10"/>
  <c r="A22" i="10"/>
  <c r="B22" i="10"/>
  <c r="C22" i="10"/>
  <c r="D22" i="10"/>
  <c r="E22" i="10"/>
  <c r="F22" i="10"/>
  <c r="G22" i="10"/>
  <c r="H22" i="10"/>
  <c r="I22" i="10"/>
  <c r="A25" i="10"/>
  <c r="B25" i="10"/>
  <c r="C25" i="10"/>
  <c r="D25" i="10"/>
  <c r="E25" i="10"/>
  <c r="F25" i="10"/>
  <c r="G25" i="10"/>
  <c r="H25" i="10"/>
  <c r="I25" i="10"/>
  <c r="A27" i="10"/>
  <c r="G27" i="10"/>
  <c r="H27" i="10"/>
  <c r="I27" i="10"/>
  <c r="G29" i="10"/>
  <c r="H29" i="10"/>
  <c r="I29" i="10"/>
  <c r="G30" i="10"/>
  <c r="H30" i="10"/>
  <c r="I30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<sst xmlns="http://schemas.openxmlformats.org/spreadsheetml/2006/main" count="1331" uniqueCount="211">
  <si>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</si>
  <si>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</si>
  <si>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</si>
  <si>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</si>
  <si>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</si>
  <si>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</si>
  <si>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</si>
  <si>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</si>
  <si>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</si>
  <si>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</si>
  <si>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</si>
  <si>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</si>
  <si>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</si>
  <si>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</si>
  <si>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</si>
  <si>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</si>
  <si>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</si>
  <si>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</si>
  <si>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</si>
  <si>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</si>
  <si>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</si>
  <si>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</si>
  <si>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</si>
  <si>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</si>
  <si>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</si>
  <si>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</si>
  <si>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</si>
  <si>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</si>
  <si>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</si>
  <si>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</si>
  <si>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</si>
  <si>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</si>
  <si>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</si>
  <si>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</si>
  <si>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</si>
  <si>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</si>
  <si>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</si>
  <si>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</si>
  <si>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</si>
  <si>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</si>
  <si>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</si>
  <si>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</si>
  <si>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</si>
  <si>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</si>
  <si>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</si>
  <si>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</si>
  <si>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</si>
  <si>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</si>
  <si>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</si>
  <si>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</si>
  <si>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</si>
  <si>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</si>
  <si>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</si>
  <si>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</si>
  <si>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</si>
  <si>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</si>
  <si>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</si>
  <si>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</si>
  <si>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</si>
  <si>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</si>
  <si>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</si>
  <si>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</si>
  <si>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</si>
  <si>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</si>
  <si>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</si>
  <si>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</si>
  <si>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</si>
  <si>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</si>
  <si>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</si>
  <si>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</si>
  <si>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</si>
  <si>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</si>
  <si>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</si>
  <si>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</si>
  <si>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</si>
  <si>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</si>
  <si>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</si>
  <si>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</si>
  <si>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</si>
  <si>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</si>
  <si>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</si>
  <si>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</si>
  <si>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</si>
  <si>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</si>
  <si>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</si>
  <si>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</si>
  <si>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</si>
  <si>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</si>
  <si>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</si>
  <si>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</si>
  <si>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</si>
  <si>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</si>
  <si>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</si>
  <si>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</si>
  <si>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</si>
  <si>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</si>
  <si>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</si>
  <si>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</si>
  <si>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</si>
  <si>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</si>
  <si>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</si>
  <si>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</si>
  <si>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</si>
  <si>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</si>
  <si>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</si>
  <si>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</si>
  <si>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</si>
  <si>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</si>
  <si>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</si>
  <si>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</si>
  <si>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</si>
  <si>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</si>
  <si>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</si>
  <si>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</si>
  <si>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</si>
  <si>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</si>
  <si>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</si>
  <si>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</si>
  <si>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</si>
  <si>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</si>
  <si>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</si>
  <si>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</si>
  <si>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</si>
  <si>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</si>
  <si>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</si>
  <si>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</si>
  <si>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</si>
  <si>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</si>
  <si>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</si>
  <si>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</si>
  <si>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</si>
  <si>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</si>
  <si>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</si>
  <si>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</si>
  <si>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</si>
  <si>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</si>
  <si>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</si>
  <si>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</si>
  <si>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</si>
  <si>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</si>
  <si>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</si>
  <si>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</si>
  <si>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</si>
  <si>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</si>
  <si>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</si>
  <si>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</si>
  <si>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</si>
  <si>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</si>
  <si>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</si>
  <si>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</si>
  <si>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</si>
  <si>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</si>
  <si>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</si>
  <si>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</si>
  <si>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</si>
  <si>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</si>
  <si>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</si>
  <si>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</si>
  <si>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</si>
  <si>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</si>
  <si>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</si>
  <si>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</si>
  <si>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</si>
  <si>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</si>
  <si>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</si>
  <si>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</si>
  <si>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</si>
  <si>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</si>
  <si>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</si>
  <si>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</si>
  <si>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</si>
  <si>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</si>
  <si>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</si>
  <si>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</si>
  <si>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</si>
  <si>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</si>
  <si>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</si>
  <si>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</si>
  <si>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</si>
  <si>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</si>
  <si>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</si>
  <si>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</si>
  <si>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</si>
  <si>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</si>
  <si>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</si>
  <si>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</si>
  <si>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</si>
  <si>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</si>
  <si>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</si>
  <si>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</si>
  <si>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</si>
  <si>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</si>
  <si>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</si>
  <si>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</si>
  <si>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</si>
  <si>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</si>
  <si>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</si>
  <si>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</si>
  <si>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</si>
  <si>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</si>
  <si>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</si>
  <si>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</si>
  <si>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</si>
  <si>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</si>
  <si>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</si>
  <si>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Investment Memo being prepared &amp; should be issued by week of 8/20.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</si>
  <si>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</si>
  <si>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</si>
  <si>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</si>
  <si>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</t>
  </si>
  <si>
    <t>MHI Units 1 &amp; 2 are in negotiation for sale.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</si>
</sst>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 formatCode="&quot;$&quot;#,##0_);[Red]\(&quot;$&quot;#,##0\)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B-4B39-8AEF-DE8A25E7A392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 formatCode="&quot;$&quot;#,##0_);[Red]\(&quot;$&quot;#,##0\)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B-4B39-8AEF-DE8A25E7A392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>
                  <c:v>78.202668000000003</c:v>
                </c:pt>
                <c:pt idx="35" formatCode="&quot;$&quot;#,##0.0_);[Red]\(&quot;$&quot;#,##0.0\)">
                  <c:v>91.884264000000002</c:v>
                </c:pt>
                <c:pt idx="36">
                  <c:v>93.060264000000004</c:v>
                </c:pt>
                <c:pt idx="37">
                  <c:v>103.2287</c:v>
                </c:pt>
                <c:pt idx="38">
                  <c:v>104.40470000000002</c:v>
                </c:pt>
                <c:pt idx="39">
                  <c:v>105.58070000000001</c:v>
                </c:pt>
                <c:pt idx="40">
                  <c:v>107.14870000000002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125.37686000000002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158.69718000000003</c:v>
                </c:pt>
                <c:pt idx="48">
                  <c:v>166.53718000000001</c:v>
                </c:pt>
                <c:pt idx="49">
                  <c:v>168.49718000000001</c:v>
                </c:pt>
                <c:pt idx="50">
                  <c:v>168.49718000000001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B-4B39-8AEF-DE8A25E7A392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>
                  <c:v>137.13697999999999</c:v>
                </c:pt>
                <c:pt idx="35" formatCode="#,##0.0_);[Red]\(#,##0.0\)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B-4B39-8AEF-DE8A25E7A392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>
                  <c:v>257.48960800000009</c:v>
                </c:pt>
                <c:pt idx="35" formatCode="&quot;$&quot;#,##0.0_);[Red]\(&quot;$&quot;#,##0.0\)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1B-4B39-8AEF-DE8A25E7A392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>
                  <c:v>256.59193000000005</c:v>
                </c:pt>
                <c:pt idx="35" formatCode="#,##0.0_);[Red]\(#,##0.0\)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1B-4B39-8AEF-DE8A25E7A392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78.677356224999997</c:v>
                </c:pt>
                <c:pt idx="20">
                  <c:v>106.73333599999999</c:v>
                </c:pt>
                <c:pt idx="21">
                  <c:v>113.74380050000001</c:v>
                </c:pt>
                <c:pt idx="22">
                  <c:v>127.51634500000002</c:v>
                </c:pt>
                <c:pt idx="23">
                  <c:v>186.60444500000003</c:v>
                </c:pt>
                <c:pt idx="24">
                  <c:v>200.64754500000001</c:v>
                </c:pt>
                <c:pt idx="25">
                  <c:v>220.26617200000001</c:v>
                </c:pt>
                <c:pt idx="26">
                  <c:v>235.457222</c:v>
                </c:pt>
                <c:pt idx="27">
                  <c:v>251.22224700000004</c:v>
                </c:pt>
                <c:pt idx="28">
                  <c:v>276.10014900000004</c:v>
                </c:pt>
                <c:pt idx="29">
                  <c:v>302.78636900000004</c:v>
                </c:pt>
                <c:pt idx="30">
                  <c:v>314.14841900000005</c:v>
                </c:pt>
                <c:pt idx="31">
                  <c:v>331.60523000000006</c:v>
                </c:pt>
                <c:pt idx="32">
                  <c:v>341.43668000000008</c:v>
                </c:pt>
                <c:pt idx="33">
                  <c:v>348.38298000000003</c:v>
                </c:pt>
                <c:pt idx="34">
                  <c:v>367.83487600000012</c:v>
                </c:pt>
                <c:pt idx="35">
                  <c:v>387.09544700000015</c:v>
                </c:pt>
                <c:pt idx="36">
                  <c:v>393.65909700000009</c:v>
                </c:pt>
                <c:pt idx="37">
                  <c:v>426.27656900000005</c:v>
                </c:pt>
                <c:pt idx="38">
                  <c:v>452.40410500000013</c:v>
                </c:pt>
                <c:pt idx="39">
                  <c:v>468.59510500000016</c:v>
                </c:pt>
                <c:pt idx="40">
                  <c:v>476.87475500000016</c:v>
                </c:pt>
                <c:pt idx="41">
                  <c:v>495.42604000000011</c:v>
                </c:pt>
                <c:pt idx="42">
                  <c:v>496.99404000000015</c:v>
                </c:pt>
                <c:pt idx="43">
                  <c:v>498.56204000000014</c:v>
                </c:pt>
                <c:pt idx="44">
                  <c:v>506.89212000000009</c:v>
                </c:pt>
                <c:pt idx="45">
                  <c:v>508.46012000000013</c:v>
                </c:pt>
                <c:pt idx="46">
                  <c:v>523.55228000000011</c:v>
                </c:pt>
                <c:pt idx="47">
                  <c:v>531.88236000000018</c:v>
                </c:pt>
                <c:pt idx="48">
                  <c:v>539.72236000000009</c:v>
                </c:pt>
                <c:pt idx="49">
                  <c:v>541.68236000000013</c:v>
                </c:pt>
                <c:pt idx="50">
                  <c:v>541.68236000000013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1B-4B39-8AEF-DE8A25E7A392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163.47883500000003</c:v>
                </c:pt>
                <c:pt idx="20">
                  <c:v>184.42728500000001</c:v>
                </c:pt>
                <c:pt idx="21">
                  <c:v>256.81738499999994</c:v>
                </c:pt>
                <c:pt idx="22">
                  <c:v>264.53075999999999</c:v>
                </c:pt>
                <c:pt idx="23">
                  <c:v>277.74963499999996</c:v>
                </c:pt>
                <c:pt idx="24">
                  <c:v>293.47101000000004</c:v>
                </c:pt>
                <c:pt idx="25">
                  <c:v>308.94213500000001</c:v>
                </c:pt>
                <c:pt idx="26">
                  <c:v>322.41126000000003</c:v>
                </c:pt>
                <c:pt idx="27">
                  <c:v>336.63113500000003</c:v>
                </c:pt>
                <c:pt idx="28">
                  <c:v>354.82993499999998</c:v>
                </c:pt>
                <c:pt idx="29">
                  <c:v>369.04980999999998</c:v>
                </c:pt>
                <c:pt idx="30">
                  <c:v>391.95620999999994</c:v>
                </c:pt>
                <c:pt idx="31">
                  <c:v>400.63035999999994</c:v>
                </c:pt>
                <c:pt idx="32">
                  <c:v>409.80501000000004</c:v>
                </c:pt>
                <c:pt idx="33">
                  <c:v>415.47616000000005</c:v>
                </c:pt>
                <c:pt idx="34">
                  <c:v>420.51441000000005</c:v>
                </c:pt>
                <c:pt idx="35">
                  <c:v>424.80190999999996</c:v>
                </c:pt>
                <c:pt idx="36">
                  <c:v>428.58891</c:v>
                </c:pt>
                <c:pt idx="37">
                  <c:v>453.39690999999999</c:v>
                </c:pt>
                <c:pt idx="38">
                  <c:v>477.95466000000005</c:v>
                </c:pt>
                <c:pt idx="39">
                  <c:v>501.76166000000001</c:v>
                </c:pt>
                <c:pt idx="40">
                  <c:v>503.54666000000003</c:v>
                </c:pt>
                <c:pt idx="41">
                  <c:v>515.81016</c:v>
                </c:pt>
                <c:pt idx="42">
                  <c:v>516.59415999999999</c:v>
                </c:pt>
                <c:pt idx="43">
                  <c:v>517.37815999999998</c:v>
                </c:pt>
                <c:pt idx="44">
                  <c:v>518.16215999999997</c:v>
                </c:pt>
                <c:pt idx="45">
                  <c:v>518.16215999999997</c:v>
                </c:pt>
                <c:pt idx="46">
                  <c:v>518.16215999999997</c:v>
                </c:pt>
                <c:pt idx="47">
                  <c:v>518.16215999999997</c:v>
                </c:pt>
                <c:pt idx="48">
                  <c:v>518.16215999999997</c:v>
                </c:pt>
                <c:pt idx="49">
                  <c:v>518.16215999999997</c:v>
                </c:pt>
                <c:pt idx="50">
                  <c:v>541.68215999999995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1B-4B39-8AEF-DE8A25E7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07136"/>
        <c:axId val="1"/>
      </c:lineChart>
      <c:dateAx>
        <c:axId val="51730713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1730713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6F2AB235-8480-1D02-3843-2581218C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123825</xdr:rowOff>
    </xdr:from>
    <xdr:to>
      <xdr:col>4</xdr:col>
      <xdr:colOff>180975</xdr:colOff>
      <xdr:row>52</xdr:row>
      <xdr:rowOff>123825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A48106A4-2A58-F1F8-5664-E827545A6C08}"/>
            </a:ext>
          </a:extLst>
        </xdr:cNvPr>
        <xdr:cNvSpPr>
          <a:spLocks noChangeShapeType="1"/>
        </xdr:cNvSpPr>
      </xdr:nvSpPr>
      <xdr:spPr bwMode="auto">
        <a:xfrm flipH="1">
          <a:off x="2419350" y="974407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50</xdr:row>
      <xdr:rowOff>0</xdr:rowOff>
    </xdr:from>
    <xdr:to>
      <xdr:col>3</xdr:col>
      <xdr:colOff>2085975</xdr:colOff>
      <xdr:row>51</xdr:row>
      <xdr:rowOff>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020607AB-424A-EA69-8676-2BF1A1003EFF}"/>
            </a:ext>
          </a:extLst>
        </xdr:cNvPr>
        <xdr:cNvSpPr>
          <a:spLocks noChangeArrowheads="1"/>
        </xdr:cNvSpPr>
      </xdr:nvSpPr>
      <xdr:spPr bwMode="auto">
        <a:xfrm>
          <a:off x="2409825" y="92964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$425MM</a:t>
          </a:r>
        </a:p>
      </xdr:txBody>
    </xdr:sp>
    <xdr:clientData/>
  </xdr:twoCellAnchor>
  <xdr:twoCellAnchor>
    <xdr:from>
      <xdr:col>3</xdr:col>
      <xdr:colOff>1504950</xdr:colOff>
      <xdr:row>48</xdr:row>
      <xdr:rowOff>133350</xdr:rowOff>
    </xdr:from>
    <xdr:to>
      <xdr:col>3</xdr:col>
      <xdr:colOff>2028825</xdr:colOff>
      <xdr:row>52</xdr:row>
      <xdr:rowOff>9525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A0FC1837-474B-1A83-4D86-334B9E036D39}"/>
            </a:ext>
          </a:extLst>
        </xdr:cNvPr>
        <xdr:cNvSpPr>
          <a:spLocks noChangeShapeType="1"/>
        </xdr:cNvSpPr>
      </xdr:nvSpPr>
      <xdr:spPr bwMode="auto">
        <a:xfrm flipH="1" flipV="1">
          <a:off x="5229225" y="91059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95250</xdr:rowOff>
    </xdr:from>
    <xdr:to>
      <xdr:col>4</xdr:col>
      <xdr:colOff>200025</xdr:colOff>
      <xdr:row>48</xdr:row>
      <xdr:rowOff>142875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CA957835-054E-1306-36F3-7FE8FFFAB557}"/>
            </a:ext>
          </a:extLst>
        </xdr:cNvPr>
        <xdr:cNvSpPr>
          <a:spLocks noChangeArrowheads="1"/>
        </xdr:cNvSpPr>
      </xdr:nvSpPr>
      <xdr:spPr bwMode="auto">
        <a:xfrm>
          <a:off x="3362325" y="858202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$38MM</a:t>
          </a:r>
        </a:p>
      </xdr:txBody>
    </xdr:sp>
    <xdr:clientData/>
  </xdr:twoCellAnchor>
  <xdr:twoCellAnchor>
    <xdr:from>
      <xdr:col>1</xdr:col>
      <xdr:colOff>1638300</xdr:colOff>
      <xdr:row>52</xdr:row>
      <xdr:rowOff>133350</xdr:rowOff>
    </xdr:from>
    <xdr:to>
      <xdr:col>3</xdr:col>
      <xdr:colOff>2066925</xdr:colOff>
      <xdr:row>53</xdr:row>
      <xdr:rowOff>133350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FD95CB8F-0385-08A2-11DD-45B62E0213D8}"/>
            </a:ext>
          </a:extLst>
        </xdr:cNvPr>
        <xdr:cNvSpPr>
          <a:spLocks noChangeArrowheads="1"/>
        </xdr:cNvSpPr>
      </xdr:nvSpPr>
      <xdr:spPr bwMode="auto">
        <a:xfrm>
          <a:off x="2390775" y="97536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$387MM</a:t>
          </a:r>
        </a:p>
      </xdr:txBody>
    </xdr:sp>
    <xdr:clientData/>
  </xdr:twoCellAnchor>
  <xdr:twoCellAnchor>
    <xdr:from>
      <xdr:col>1</xdr:col>
      <xdr:colOff>1666875</xdr:colOff>
      <xdr:row>51</xdr:row>
      <xdr:rowOff>47625</xdr:rowOff>
    </xdr:from>
    <xdr:to>
      <xdr:col>4</xdr:col>
      <xdr:colOff>180975</xdr:colOff>
      <xdr:row>51</xdr:row>
      <xdr:rowOff>47625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A20A22F0-9C2C-B08A-AB24-AC52EC8D66B7}"/>
            </a:ext>
          </a:extLst>
        </xdr:cNvPr>
        <xdr:cNvSpPr>
          <a:spLocks noChangeShapeType="1"/>
        </xdr:cNvSpPr>
      </xdr:nvSpPr>
      <xdr:spPr bwMode="auto">
        <a:xfrm flipH="1">
          <a:off x="2419350" y="950595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51</xdr:row>
      <xdr:rowOff>85725</xdr:rowOff>
    </xdr:from>
    <xdr:to>
      <xdr:col>4</xdr:col>
      <xdr:colOff>28575</xdr:colOff>
      <xdr:row>52</xdr:row>
      <xdr:rowOff>114300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8C1A6B82-7B2A-3B9B-3678-E2B744CCF654}"/>
            </a:ext>
          </a:extLst>
        </xdr:cNvPr>
        <xdr:cNvSpPr>
          <a:spLocks/>
        </xdr:cNvSpPr>
      </xdr:nvSpPr>
      <xdr:spPr bwMode="auto">
        <a:xfrm>
          <a:off x="5762625" y="9544050"/>
          <a:ext cx="161925" cy="190500"/>
        </a:xfrm>
        <a:prstGeom prst="leftBrace">
          <a:avLst>
            <a:gd name="adj1" fmla="val 19608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0.662</cdr:x>
      <cdr:y>0.38359</cdr:y>
    </cdr:from>
    <cdr:to>
      <cdr:x>0.66299</cdr:x>
      <cdr:y>0.9199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8AAE58AB-FCAB-D872-D725-5E4E194AE12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905" y="1680232"/>
          <a:ext cx="10277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0.57084</cdr:x>
      <cdr:y>0.31072</cdr:y>
    </cdr:from>
    <cdr:to>
      <cdr:x>0.75167</cdr:x>
      <cdr:y>0.36819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DA79C3A6-FD00-997A-482D-AAFF1393824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4377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September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91</v>
      </c>
      <c r="B2" s="1"/>
      <c r="C2" s="2"/>
    </row>
    <row r="3" spans="1:158" ht="14.25" customHeight="1" x14ac:dyDescent="0.2">
      <c r="A3" s="285">
        <v>37141</v>
      </c>
      <c r="B3" s="285"/>
      <c r="C3" s="285"/>
      <c r="D3" s="285"/>
      <c r="J3" s="148" t="s">
        <v>102</v>
      </c>
      <c r="K3" s="147">
        <v>37164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38.25" x14ac:dyDescent="0.2">
      <c r="A6" s="35">
        <v>1</v>
      </c>
      <c r="B6" s="254" t="s">
        <v>9</v>
      </c>
      <c r="C6" s="254">
        <v>3</v>
      </c>
      <c r="D6" s="255" t="s">
        <v>4</v>
      </c>
      <c r="E6" s="254" t="s">
        <v>84</v>
      </c>
      <c r="F6" s="255"/>
      <c r="G6" s="254" t="s">
        <v>17</v>
      </c>
      <c r="H6" s="255">
        <v>83</v>
      </c>
      <c r="I6" s="256">
        <v>11900</v>
      </c>
      <c r="J6" s="255" t="s">
        <v>31</v>
      </c>
      <c r="K6" s="257">
        <v>36586</v>
      </c>
      <c r="L6" s="255" t="s">
        <v>187</v>
      </c>
      <c r="M6" s="255" t="s">
        <v>207</v>
      </c>
      <c r="N6" s="255" t="s">
        <v>51</v>
      </c>
      <c r="O6" s="255" t="s">
        <v>42</v>
      </c>
      <c r="P6" s="255" t="s">
        <v>180</v>
      </c>
      <c r="Q6" s="254"/>
      <c r="R6" s="254"/>
      <c r="S6" s="254" t="s">
        <v>195</v>
      </c>
      <c r="T6" s="258">
        <f>+'Cost Cancel Details'!C10</f>
        <v>19.1325</v>
      </c>
      <c r="U6" s="258">
        <f>+'Cost Cancel Details'!AM10</f>
        <v>13.584075000000004</v>
      </c>
      <c r="V6" s="260">
        <f>+'Cost Cancel Details'!AM11</f>
        <v>7.6530000000000005</v>
      </c>
      <c r="W6" s="254"/>
      <c r="X6" s="254" t="s">
        <v>208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38.25" x14ac:dyDescent="0.2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84</v>
      </c>
      <c r="F7" s="255"/>
      <c r="G7" s="254" t="s">
        <v>17</v>
      </c>
      <c r="H7" s="255">
        <v>83</v>
      </c>
      <c r="I7" s="256">
        <v>11900</v>
      </c>
      <c r="J7" s="255" t="s">
        <v>31</v>
      </c>
      <c r="K7" s="257">
        <v>36951</v>
      </c>
      <c r="L7" s="255" t="s">
        <v>187</v>
      </c>
      <c r="M7" s="255" t="s">
        <v>207</v>
      </c>
      <c r="N7" s="255" t="s">
        <v>51</v>
      </c>
      <c r="O7" s="255" t="s">
        <v>42</v>
      </c>
      <c r="P7" s="255" t="s">
        <v>180</v>
      </c>
      <c r="Q7" s="254"/>
      <c r="R7" s="254"/>
      <c r="S7" s="254" t="s">
        <v>195</v>
      </c>
      <c r="T7" s="258">
        <f>+'Cost Cancel Details'!C18</f>
        <v>19.1325</v>
      </c>
      <c r="U7" s="258">
        <f>+'Cost Cancel Details'!AM18</f>
        <v>19.1325</v>
      </c>
      <c r="V7" s="260">
        <f>+'Cost Cancel Details'!AM19</f>
        <v>19.1325</v>
      </c>
      <c r="W7" s="254"/>
      <c r="X7" s="254" t="s">
        <v>208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5" customHeight="1" x14ac:dyDescent="0.2">
      <c r="A8" s="35">
        <f t="shared" si="0"/>
        <v>3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187</v>
      </c>
      <c r="M8" s="267" t="s">
        <v>185</v>
      </c>
      <c r="N8" s="262" t="s">
        <v>51</v>
      </c>
      <c r="O8" s="262" t="s">
        <v>42</v>
      </c>
      <c r="P8" s="262" t="s">
        <v>180</v>
      </c>
      <c r="Q8" s="261" t="s">
        <v>186</v>
      </c>
      <c r="R8" s="261"/>
      <c r="S8" s="261" t="s">
        <v>194</v>
      </c>
      <c r="T8" s="265">
        <f>'Cost Cancel Details'!C26</f>
        <v>39.200000000000003</v>
      </c>
      <c r="U8" s="265">
        <f>'Cost Cancel Details'!AM26</f>
        <v>12.152000000000003</v>
      </c>
      <c r="V8" s="265">
        <f>'Cost Cancel Details'!AM27</f>
        <v>8.6240000000000006</v>
      </c>
      <c r="W8" s="261"/>
      <c r="X8" s="29" t="s">
        <v>206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5" customHeight="1" x14ac:dyDescent="0.2">
      <c r="A9" s="35">
        <f t="shared" si="0"/>
        <v>4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163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177</v>
      </c>
      <c r="N9" s="262" t="s">
        <v>51</v>
      </c>
      <c r="O9" s="262" t="s">
        <v>42</v>
      </c>
      <c r="P9" s="262" t="s">
        <v>180</v>
      </c>
      <c r="Q9" s="261"/>
      <c r="R9" s="261"/>
      <c r="S9" s="261" t="s">
        <v>176</v>
      </c>
      <c r="T9" s="265">
        <f>+'Cost Cancel Details'!C34</f>
        <v>37.170180000000002</v>
      </c>
      <c r="U9" s="265">
        <f>+'Cost Cancel Details'!AM34</f>
        <v>29.736144000000003</v>
      </c>
      <c r="V9" s="266">
        <f>+'Cost Cancel Details'!AM35</f>
        <v>37.170180000000002</v>
      </c>
      <c r="W9" s="261" t="s">
        <v>209</v>
      </c>
      <c r="X9" s="261" t="s">
        <v>205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5" customHeight="1" x14ac:dyDescent="0.2">
      <c r="A10" s="35">
        <f t="shared" si="0"/>
        <v>5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163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122</v>
      </c>
      <c r="N10" s="262" t="s">
        <v>51</v>
      </c>
      <c r="O10" s="262" t="s">
        <v>42</v>
      </c>
      <c r="P10" s="262" t="s">
        <v>180</v>
      </c>
      <c r="Q10" s="261"/>
      <c r="R10" s="261" t="s">
        <v>80</v>
      </c>
      <c r="S10" s="261" t="s">
        <v>190</v>
      </c>
      <c r="T10" s="265">
        <f>+'Cost Cancel Details'!C42</f>
        <v>33.810399999999994</v>
      </c>
      <c r="U10" s="265">
        <f>+'Cost Cancel Details'!AM42</f>
        <v>13.524159999999998</v>
      </c>
      <c r="V10" s="266">
        <f>+'Cost Cancel Details'!AM43</f>
        <v>33.810399999999994</v>
      </c>
      <c r="W10" s="261" t="s">
        <v>209</v>
      </c>
      <c r="X10" s="261" t="s">
        <v>210</v>
      </c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5" customHeight="1" x14ac:dyDescent="0.2">
      <c r="A11" s="35">
        <f t="shared" si="0"/>
        <v>6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163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122</v>
      </c>
      <c r="N11" s="262" t="s">
        <v>51</v>
      </c>
      <c r="O11" s="262" t="s">
        <v>42</v>
      </c>
      <c r="P11" s="262" t="s">
        <v>180</v>
      </c>
      <c r="Q11" s="261"/>
      <c r="R11" s="261" t="s">
        <v>80</v>
      </c>
      <c r="S11" s="261" t="s">
        <v>190</v>
      </c>
      <c r="T11" s="265">
        <f>+'Cost Cancel Details'!C50</f>
        <v>33.810399999999994</v>
      </c>
      <c r="U11" s="265">
        <f>+'Cost Cancel Details'!AM50</f>
        <v>13.524159999999998</v>
      </c>
      <c r="V11" s="266">
        <f>+'Cost Cancel Details'!AM51</f>
        <v>33.810399999999994</v>
      </c>
      <c r="W11" s="261" t="s">
        <v>209</v>
      </c>
      <c r="X11" s="261" t="s">
        <v>210</v>
      </c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5" customHeight="1" x14ac:dyDescent="0.2">
      <c r="A12" s="35">
        <f t="shared" si="0"/>
        <v>7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163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122</v>
      </c>
      <c r="N12" s="270" t="s">
        <v>51</v>
      </c>
      <c r="O12" s="270" t="s">
        <v>42</v>
      </c>
      <c r="P12" s="270" t="s">
        <v>180</v>
      </c>
      <c r="Q12" s="269"/>
      <c r="R12" s="269"/>
      <c r="S12" s="269" t="s">
        <v>40</v>
      </c>
      <c r="T12" s="274">
        <f>+'Cost Cancel Details'!C58</f>
        <v>37.170180000000002</v>
      </c>
      <c r="U12" s="274">
        <f>+'Cost Cancel Details'!AM58</f>
        <v>22.302108000000004</v>
      </c>
      <c r="V12" s="275">
        <f>+'Cost Cancel Details'!AM59</f>
        <v>37.170180000000002</v>
      </c>
      <c r="W12" s="269" t="s">
        <v>209</v>
      </c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5" customHeight="1" x14ac:dyDescent="0.2">
      <c r="A13" s="35">
        <f t="shared" si="0"/>
        <v>8</v>
      </c>
      <c r="B13" s="269" t="s">
        <v>11</v>
      </c>
      <c r="C13" s="269">
        <v>3</v>
      </c>
      <c r="D13" s="270" t="s">
        <v>52</v>
      </c>
      <c r="E13" s="269" t="s">
        <v>81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201</v>
      </c>
      <c r="L13" s="270" t="s">
        <v>57</v>
      </c>
      <c r="M13" s="273" t="s">
        <v>122</v>
      </c>
      <c r="N13" s="270" t="s">
        <v>51</v>
      </c>
      <c r="O13" s="270" t="s">
        <v>42</v>
      </c>
      <c r="P13" s="270" t="s">
        <v>180</v>
      </c>
      <c r="Q13" s="269" t="s">
        <v>178</v>
      </c>
      <c r="R13" s="269"/>
      <c r="S13" s="269" t="s">
        <v>40</v>
      </c>
      <c r="T13" s="274">
        <f>+'Cost Cancel Details'!C66</f>
        <v>24.506</v>
      </c>
      <c r="U13" s="274">
        <f>+'Cost Cancel Details'!AM66</f>
        <v>22.947800000000004</v>
      </c>
      <c r="V13" s="275">
        <f>+'Cost Cancel Details'!AM67</f>
        <v>24.506</v>
      </c>
      <c r="W13" s="269"/>
      <c r="X13" s="269" t="s">
        <v>200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5" customHeight="1" x14ac:dyDescent="0.2">
      <c r="A14" s="35">
        <f t="shared" si="0"/>
        <v>9</v>
      </c>
      <c r="B14" s="269" t="s">
        <v>11</v>
      </c>
      <c r="C14" s="269">
        <v>1</v>
      </c>
      <c r="D14" s="270" t="s">
        <v>4</v>
      </c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167</v>
      </c>
      <c r="M14" s="273" t="s">
        <v>122</v>
      </c>
      <c r="N14" s="270" t="s">
        <v>51</v>
      </c>
      <c r="O14" s="270" t="s">
        <v>42</v>
      </c>
      <c r="P14" s="270" t="s">
        <v>202</v>
      </c>
      <c r="Q14" s="269" t="s">
        <v>130</v>
      </c>
      <c r="R14" s="269" t="s">
        <v>82</v>
      </c>
      <c r="S14" s="269" t="s">
        <v>196</v>
      </c>
      <c r="T14" s="274">
        <f>+'Cost Cancel Details'!C74</f>
        <v>83.416666666666671</v>
      </c>
      <c r="U14" s="274">
        <f>+'Cost Cancel Details'!AM74</f>
        <v>64.230833333333351</v>
      </c>
      <c r="V14" s="275">
        <f>+'Cost Cancel Details'!AM75</f>
        <v>58.47508333333333</v>
      </c>
      <c r="W14" s="269"/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5" customHeight="1" x14ac:dyDescent="0.2">
      <c r="A15" s="35">
        <f t="shared" si="0"/>
        <v>10</v>
      </c>
      <c r="B15" s="269" t="s">
        <v>11</v>
      </c>
      <c r="C15" s="269">
        <v>1</v>
      </c>
      <c r="D15" s="270" t="s">
        <v>4</v>
      </c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167</v>
      </c>
      <c r="M15" s="273" t="s">
        <v>122</v>
      </c>
      <c r="N15" s="270" t="s">
        <v>51</v>
      </c>
      <c r="O15" s="270" t="s">
        <v>42</v>
      </c>
      <c r="P15" s="270" t="s">
        <v>202</v>
      </c>
      <c r="Q15" s="269" t="s">
        <v>130</v>
      </c>
      <c r="R15" s="269" t="s">
        <v>82</v>
      </c>
      <c r="S15" s="269" t="s">
        <v>196</v>
      </c>
      <c r="T15" s="274">
        <f>+'Cost Cancel Details'!C82</f>
        <v>83.416666666666671</v>
      </c>
      <c r="U15" s="274">
        <f>+'Cost Cancel Details'!AM82</f>
        <v>64.230833333333351</v>
      </c>
      <c r="V15" s="275">
        <f>+'Cost Cancel Details'!AM83</f>
        <v>58.47508333333333</v>
      </c>
      <c r="W15" s="269"/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5" customHeight="1" x14ac:dyDescent="0.2">
      <c r="A16" s="35">
        <f t="shared" si="0"/>
        <v>11</v>
      </c>
      <c r="B16" s="269" t="s">
        <v>11</v>
      </c>
      <c r="C16" s="269">
        <v>1</v>
      </c>
      <c r="D16" s="270" t="s">
        <v>4</v>
      </c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167</v>
      </c>
      <c r="M16" s="273" t="s">
        <v>122</v>
      </c>
      <c r="N16" s="270" t="s">
        <v>51</v>
      </c>
      <c r="O16" s="270" t="s">
        <v>42</v>
      </c>
      <c r="P16" s="270" t="s">
        <v>202</v>
      </c>
      <c r="Q16" s="269" t="s">
        <v>130</v>
      </c>
      <c r="R16" s="269" t="s">
        <v>82</v>
      </c>
      <c r="S16" s="269" t="s">
        <v>196</v>
      </c>
      <c r="T16" s="274">
        <f>+'Cost Cancel Details'!C90</f>
        <v>83.416666666666671</v>
      </c>
      <c r="U16" s="274">
        <f>+'Cost Cancel Details'!AM90</f>
        <v>64.230833333333351</v>
      </c>
      <c r="V16" s="275">
        <f>+'Cost Cancel Details'!AM91</f>
        <v>58.47508333333333</v>
      </c>
      <c r="W16" s="269"/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27.95" customHeight="1" x14ac:dyDescent="0.2">
      <c r="A17" s="35">
        <f t="shared" si="0"/>
        <v>12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3" t="s">
        <v>122</v>
      </c>
      <c r="N17" s="270" t="s">
        <v>51</v>
      </c>
      <c r="O17" s="270" t="s">
        <v>42</v>
      </c>
      <c r="P17" s="270" t="s">
        <v>180</v>
      </c>
      <c r="Q17" s="269"/>
      <c r="R17" s="269"/>
      <c r="S17" s="269" t="s">
        <v>40</v>
      </c>
      <c r="T17" s="274">
        <f>+'Cost Cancel Details'!C98</f>
        <v>17.25</v>
      </c>
      <c r="U17" s="274">
        <f>+'Cost Cancel Details'!AM98</f>
        <v>17.25</v>
      </c>
      <c r="V17" s="275">
        <f>+'Cost Cancel Details'!AM99</f>
        <v>17.25</v>
      </c>
      <c r="W17" s="269"/>
      <c r="X17" s="269" t="s">
        <v>204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27.95" customHeight="1" x14ac:dyDescent="0.2">
      <c r="A18" s="35">
        <f t="shared" si="0"/>
        <v>13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3" t="s">
        <v>122</v>
      </c>
      <c r="N18" s="270" t="s">
        <v>51</v>
      </c>
      <c r="O18" s="270" t="s">
        <v>42</v>
      </c>
      <c r="P18" s="270" t="s">
        <v>180</v>
      </c>
      <c r="Q18" s="269"/>
      <c r="R18" s="269"/>
      <c r="S18" s="269" t="s">
        <v>40</v>
      </c>
      <c r="T18" s="274">
        <f>+'Cost Cancel Details'!C106</f>
        <v>17.25</v>
      </c>
      <c r="U18" s="274">
        <f>+'Cost Cancel Details'!AM106</f>
        <v>17.25</v>
      </c>
      <c r="V18" s="275">
        <f>+'Cost Cancel Details'!AM107</f>
        <v>17.25</v>
      </c>
      <c r="W18" s="269"/>
      <c r="X18" s="269" t="s">
        <v>204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27.95" customHeight="1" x14ac:dyDescent="0.2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145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3" t="s">
        <v>122</v>
      </c>
      <c r="N19" s="270" t="s">
        <v>51</v>
      </c>
      <c r="O19" s="270" t="s">
        <v>42</v>
      </c>
      <c r="P19" s="270" t="s">
        <v>165</v>
      </c>
      <c r="Q19" s="269"/>
      <c r="R19" s="269"/>
      <c r="S19" s="269" t="s">
        <v>40</v>
      </c>
      <c r="T19" s="274">
        <f>+'Cost Cancel Details'!C114</f>
        <v>6.5</v>
      </c>
      <c r="U19" s="274">
        <f>+'Cost Cancel Details'!AM114</f>
        <v>6.5</v>
      </c>
      <c r="V19" s="275">
        <f>+'Cost Cancel Details'!AM115</f>
        <v>6.5</v>
      </c>
      <c r="W19" s="269" t="s">
        <v>198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27.95" customHeight="1" x14ac:dyDescent="0.2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145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3" t="s">
        <v>122</v>
      </c>
      <c r="N20" s="270" t="s">
        <v>51</v>
      </c>
      <c r="O20" s="270" t="s">
        <v>42</v>
      </c>
      <c r="P20" s="270" t="s">
        <v>165</v>
      </c>
      <c r="Q20" s="269"/>
      <c r="R20" s="269"/>
      <c r="S20" s="269" t="s">
        <v>40</v>
      </c>
      <c r="T20" s="274">
        <f>+'Cost Cancel Details'!C122</f>
        <v>6.5</v>
      </c>
      <c r="U20" s="274">
        <f>+'Cost Cancel Details'!AM122</f>
        <v>6.5</v>
      </c>
      <c r="V20" s="275">
        <f>+'Cost Cancel Details'!AM123</f>
        <v>6.5</v>
      </c>
      <c r="W20" s="269" t="s">
        <v>199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27.95" customHeight="1" x14ac:dyDescent="0.2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197</v>
      </c>
      <c r="M21" s="273" t="s">
        <v>122</v>
      </c>
      <c r="N21" s="270"/>
      <c r="O21" s="270"/>
      <c r="P21" s="270" t="s">
        <v>197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4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H1" s="229" t="s">
        <v>131</v>
      </c>
    </row>
    <row r="2" spans="1:9" ht="19.5" x14ac:dyDescent="0.25">
      <c r="A2" s="173" t="s">
        <v>90</v>
      </c>
      <c r="B2" s="174"/>
      <c r="C2" s="2"/>
    </row>
    <row r="3" spans="1:9" ht="19.5" x14ac:dyDescent="0.25">
      <c r="A3" s="286">
        <f>'Detail by Turbine'!A3:C3</f>
        <v>37141</v>
      </c>
      <c r="B3" s="286"/>
      <c r="C3" s="19"/>
    </row>
    <row r="4" spans="1:9" ht="19.5" x14ac:dyDescent="0.25">
      <c r="A4" s="173" t="s">
        <v>121</v>
      </c>
      <c r="B4" s="175"/>
      <c r="H4" s="182"/>
    </row>
    <row r="5" spans="1:9" ht="14.25" x14ac:dyDescent="0.2">
      <c r="G5" s="155" t="s">
        <v>117</v>
      </c>
      <c r="H5" s="156">
        <f>'Detail by Turbine'!K3</f>
        <v>37164</v>
      </c>
    </row>
    <row r="6" spans="1:9" ht="60.7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5" customHeight="1" x14ac:dyDescent="0.2">
      <c r="A7" s="216" t="s">
        <v>138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">
      <c r="A9" s="277">
        <v>2</v>
      </c>
      <c r="B9" s="26" t="s">
        <v>17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All Funds Escrowed</v>
      </c>
      <c r="F9" s="48">
        <f>+'Detail by Turbine'!T6+'Detail by Turbine'!T7</f>
        <v>38.265000000000001</v>
      </c>
      <c r="G9" s="48">
        <f>+'Detail by Turbine'!U6+'Detail by Turbine'!U7</f>
        <v>32.716575000000006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97</v>
      </c>
      <c r="E10" s="38"/>
      <c r="F10" s="49">
        <f>SUM(F9:F9)</f>
        <v>38.265000000000001</v>
      </c>
      <c r="G10" s="49">
        <f>SUM(G9:G9)</f>
        <v>32.716575000000006</v>
      </c>
      <c r="H10" s="49">
        <f>SUM(H9:H9)</f>
        <v>26.785499999999999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126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164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29.736144000000003</v>
      </c>
      <c r="H14" s="51">
        <f>SUM('Detail by Turbine'!V9:V9)</f>
        <v>37.170180000000002</v>
      </c>
      <c r="I14" s="30" t="s">
        <v>56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12.152000000000003</v>
      </c>
      <c r="H15" s="51">
        <f>'Detail by Turbine'!V8</f>
        <v>8.6240000000000006</v>
      </c>
      <c r="I15" s="30" t="s">
        <v>56</v>
      </c>
    </row>
    <row r="16" spans="1:9" s="29" customFormat="1" x14ac:dyDescent="0.2">
      <c r="A16" s="40">
        <v>2</v>
      </c>
      <c r="B16" s="29" t="s">
        <v>164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27.048319999999997</v>
      </c>
      <c r="H16" s="168">
        <f>SUM('Detail by Turbine'!V10:V11)</f>
        <v>67.620799999999988</v>
      </c>
      <c r="I16" s="30" t="s">
        <v>56</v>
      </c>
    </row>
    <row r="17" spans="1:9" s="28" customFormat="1" x14ac:dyDescent="0.2">
      <c r="A17" s="61">
        <f>SUM(A14:A16)</f>
        <v>4</v>
      </c>
      <c r="C17" s="41"/>
      <c r="D17" s="42" t="s">
        <v>98</v>
      </c>
      <c r="E17" s="41"/>
      <c r="F17" s="53">
        <f>SUM(F14:F16)</f>
        <v>143.99097999999998</v>
      </c>
      <c r="G17" s="53">
        <f>SUM(G14:G16)</f>
        <v>68.936464000000001</v>
      </c>
      <c r="H17" s="53">
        <f>SUM(H14:H16)</f>
        <v>113.41497999999999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127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164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">
      <c r="A22" s="24">
        <v>1</v>
      </c>
      <c r="B22" s="23" t="s">
        <v>72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73</v>
      </c>
      <c r="C23" s="24" t="str">
        <f>'Detail by Turbine'!P14</f>
        <v>EEL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192.69250000000005</v>
      </c>
      <c r="H23" s="169">
        <f>SUM('Detail by Turbine'!V14:V16)</f>
        <v>175.42525000000001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146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99</v>
      </c>
      <c r="E27" s="62"/>
      <c r="F27" s="56">
        <f>SUM(F21:F26)</f>
        <v>359.42617999999999</v>
      </c>
      <c r="G27" s="56">
        <f>SUM(G21:G26)</f>
        <v>285.44240800000006</v>
      </c>
      <c r="H27" s="56">
        <f>SUM(H21:H26)</f>
        <v>284.60142999999999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125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100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16</v>
      </c>
      <c r="B34" s="45" t="s">
        <v>118</v>
      </c>
      <c r="D34" s="46" t="s">
        <v>101</v>
      </c>
      <c r="E34" s="46"/>
      <c r="F34" s="222">
        <f>+F32+F27+F17+F10</f>
        <v>541.68215999999995</v>
      </c>
      <c r="G34" s="222">
        <f>+G27+G17+G10</f>
        <v>387.09544700000004</v>
      </c>
      <c r="H34" s="222">
        <f>+H27+H17+H10</f>
        <v>424.80190999999996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116</v>
      </c>
    </row>
    <row r="38" spans="1:8" x14ac:dyDescent="0.2">
      <c r="A38" s="45" t="s">
        <v>121</v>
      </c>
    </row>
    <row r="42" spans="1:8" x14ac:dyDescent="0.2">
      <c r="F42" s="37"/>
    </row>
    <row r="66" spans="1:5" ht="14.25" x14ac:dyDescent="0.2">
      <c r="A66" s="231" t="s">
        <v>144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9"/>
  <sheetViews>
    <sheetView view="pageBreakPreview" zoomScale="80" zoomScaleNormal="100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I1" s="229" t="s">
        <v>131</v>
      </c>
    </row>
    <row r="2" spans="1:9" ht="19.5" x14ac:dyDescent="0.25">
      <c r="A2" s="173" t="s">
        <v>119</v>
      </c>
      <c r="B2" s="174"/>
      <c r="C2" s="2"/>
    </row>
    <row r="3" spans="1:9" ht="19.5" x14ac:dyDescent="0.25">
      <c r="A3" s="286">
        <f>'Detail by Turbine'!A3:C3</f>
        <v>37141</v>
      </c>
      <c r="B3" s="286"/>
      <c r="C3" s="19"/>
      <c r="I3" s="159"/>
    </row>
    <row r="4" spans="1:9" ht="19.5" x14ac:dyDescent="0.25">
      <c r="A4" s="173" t="s">
        <v>121</v>
      </c>
      <c r="B4" s="175"/>
      <c r="I4" s="182"/>
    </row>
    <row r="5" spans="1:9" ht="14.25" x14ac:dyDescent="0.2">
      <c r="G5" s="16"/>
      <c r="H5" s="155" t="s">
        <v>117</v>
      </c>
      <c r="I5" s="156">
        <f>+'Detail by Turbine'!K3</f>
        <v>37164</v>
      </c>
    </row>
    <row r="6" spans="1:9" ht="59.2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27.048319999999997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29.736144000000003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All Funds Escrowed</v>
      </c>
      <c r="F16" s="11">
        <f>+'Summary by Status'!F9</f>
        <v>38.265000000000001</v>
      </c>
      <c r="G16" s="11">
        <f>+'Summary by Status'!G9</f>
        <v>32.716575000000006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12.152000000000003</v>
      </c>
      <c r="H18" s="11">
        <f>+'Summary by Status'!H15</f>
        <v>8.6240000000000006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192.69250000000005</v>
      </c>
      <c r="H20" s="11">
        <f>+'Summary by Status'!H23</f>
        <v>175.42525000000001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">
      <c r="A27" s="16">
        <f>SUM(A8:A25)</f>
        <v>16</v>
      </c>
      <c r="E27" s="145" t="s">
        <v>159</v>
      </c>
      <c r="F27" s="159">
        <f>SUM(F7:F25)</f>
        <v>541.68215999999995</v>
      </c>
      <c r="G27" s="159">
        <f>SUM(G7:G25)</f>
        <v>387.09544700000004</v>
      </c>
      <c r="H27" s="159">
        <f>SUM(H7:H25)</f>
        <v>424.80191000000002</v>
      </c>
    </row>
    <row r="28" spans="1:9" x14ac:dyDescent="0.2">
      <c r="A28" s="16">
        <f>+'Summary by Status'!A34</f>
        <v>16</v>
      </c>
      <c r="E28" s="145" t="s">
        <v>157</v>
      </c>
      <c r="F28" s="159">
        <f>+'Summary by Status'!F34</f>
        <v>541.68215999999995</v>
      </c>
      <c r="G28" s="159">
        <f>+'Summary by Status'!G34</f>
        <v>387.09544700000004</v>
      </c>
      <c r="H28" s="159">
        <f>+'Summary by Status'!H34</f>
        <v>424.80190999999996</v>
      </c>
    </row>
    <row r="29" spans="1:9" x14ac:dyDescent="0.2">
      <c r="A29" s="159">
        <f>+A27-A28</f>
        <v>0</v>
      </c>
      <c r="E29" s="145" t="s">
        <v>158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0"/>
  <sheetViews>
    <sheetView view="pageBreakPreview" zoomScale="80" zoomScaleNormal="100" workbookViewId="0">
      <selection activeCell="A5" sqref="A5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22</v>
      </c>
      <c r="B1" s="177"/>
      <c r="C1" s="2"/>
      <c r="I1" s="229" t="s">
        <v>131</v>
      </c>
    </row>
    <row r="2" spans="1:9" ht="19.5" x14ac:dyDescent="0.25">
      <c r="A2" s="178" t="s">
        <v>92</v>
      </c>
      <c r="B2" s="177"/>
      <c r="C2" s="2"/>
    </row>
    <row r="3" spans="1:9" ht="19.5" x14ac:dyDescent="0.25">
      <c r="A3" s="286">
        <f>'Detail by Turbine'!A3:C3</f>
        <v>37141</v>
      </c>
      <c r="B3" s="286"/>
      <c r="C3" s="19"/>
    </row>
    <row r="4" spans="1:9" ht="19.5" x14ac:dyDescent="0.25">
      <c r="A4" s="173" t="s">
        <v>121</v>
      </c>
      <c r="B4" s="179"/>
      <c r="I4" s="182"/>
    </row>
    <row r="5" spans="1:9" ht="14.25" x14ac:dyDescent="0.2">
      <c r="H5" s="157" t="s">
        <v>117</v>
      </c>
      <c r="I5" s="156">
        <f>+'Detail by Turbine'!K3</f>
        <v>37164</v>
      </c>
    </row>
    <row r="6" spans="1:9" ht="58.5" customHeight="1" x14ac:dyDescent="0.2">
      <c r="A6" s="20" t="s">
        <v>68</v>
      </c>
      <c r="B6" s="20" t="s">
        <v>69</v>
      </c>
      <c r="C6" s="21" t="s">
        <v>89</v>
      </c>
      <c r="D6" s="21" t="s">
        <v>74</v>
      </c>
      <c r="E6" s="180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">
      <c r="A7" s="69" t="s">
        <v>202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192.69250000000005</v>
      </c>
      <c r="I8" s="221">
        <f>+'Summary by Status'!H23</f>
        <v>175.42525000000001</v>
      </c>
    </row>
    <row r="9" spans="1:9" s="29" customFormat="1" x14ac:dyDescent="0.2">
      <c r="A9" s="67"/>
      <c r="B9" s="68"/>
      <c r="C9" s="67"/>
      <c r="D9" s="67"/>
      <c r="E9" s="67"/>
      <c r="F9" s="72" t="s">
        <v>203</v>
      </c>
      <c r="G9" s="161">
        <f>SUM(G8:G8)</f>
        <v>250.25</v>
      </c>
      <c r="H9" s="161">
        <f>SUM(H8:H8)</f>
        <v>192.69250000000005</v>
      </c>
      <c r="I9" s="161">
        <f>SUM(I8:I8)</f>
        <v>175.42525000000001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180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29.736144000000003</v>
      </c>
      <c r="I13" s="215">
        <f>+'Summary by Status'!H14</f>
        <v>37.170180000000002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12.152000000000003</v>
      </c>
      <c r="I14" s="215">
        <f>+'Summary by Status'!H15</f>
        <v>8.6240000000000006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All Funds Escrowed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32.716575000000006</v>
      </c>
      <c r="I16" s="215">
        <f>+'Summary by Status'!H9</f>
        <v>26.785499999999999</v>
      </c>
    </row>
    <row r="17" spans="1:9" x14ac:dyDescent="0.2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67.620799999999988</v>
      </c>
      <c r="H17" s="11">
        <f>+'Summary by Status'!G16</f>
        <v>27.048319999999997</v>
      </c>
      <c r="I17" s="215">
        <f>+'Summary by Status'!H16</f>
        <v>67.620799999999988</v>
      </c>
    </row>
    <row r="18" spans="1:9" x14ac:dyDescent="0.2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37.170180000000002</v>
      </c>
      <c r="H18" s="220">
        <f>+'Summary by Status'!G21</f>
        <v>22.302108000000004</v>
      </c>
      <c r="I18" s="221">
        <f>+'Summary by Status'!H21</f>
        <v>37.170180000000002</v>
      </c>
    </row>
    <row r="19" spans="1:9" s="31" customFormat="1" x14ac:dyDescent="0.2">
      <c r="A19" s="70"/>
      <c r="B19" s="71"/>
      <c r="C19" s="70"/>
      <c r="D19" s="70"/>
      <c r="E19" s="70"/>
      <c r="F19" s="72" t="s">
        <v>184</v>
      </c>
      <c r="G19" s="161">
        <f>SUM(G12:G18)</f>
        <v>278.43216000000001</v>
      </c>
      <c r="H19" s="161">
        <f>SUM(H12:H18)</f>
        <v>181.40294700000001</v>
      </c>
      <c r="I19" s="161">
        <f>SUM(I12:I18)</f>
        <v>236.37666000000002</v>
      </c>
    </row>
    <row r="20" spans="1:9" s="31" customFormat="1" x14ac:dyDescent="0.2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">
      <c r="A21" s="69" t="s">
        <v>165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">
      <c r="A24" s="69" t="s">
        <v>197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5" thickBot="1" x14ac:dyDescent="0.25">
      <c r="A27" s="73">
        <f>SUM(A8:A26)</f>
        <v>16</v>
      </c>
      <c r="B27" s="45" t="s">
        <v>118</v>
      </c>
      <c r="C27" s="73"/>
      <c r="D27" s="73"/>
      <c r="E27" s="73"/>
      <c r="F27" s="72" t="s">
        <v>101</v>
      </c>
      <c r="G27" s="222">
        <f>+G19+G9+G22</f>
        <v>541.68216000000007</v>
      </c>
      <c r="H27" s="222">
        <f>+H19+H9+H22</f>
        <v>387.09544700000004</v>
      </c>
      <c r="I27" s="222">
        <f>+I19+I9+I22</f>
        <v>424.80191000000002</v>
      </c>
    </row>
    <row r="28" spans="1:9" ht="13.5" thickTop="1" x14ac:dyDescent="0.2"/>
    <row r="29" spans="1:9" x14ac:dyDescent="0.2">
      <c r="F29" s="146" t="s">
        <v>157</v>
      </c>
      <c r="G29" s="159">
        <f>+'Summary by Status'!F34</f>
        <v>541.68215999999995</v>
      </c>
      <c r="H29" s="159">
        <f>+'Summary by Status'!G34</f>
        <v>387.09544700000004</v>
      </c>
      <c r="I29" s="159">
        <f>+'Summary by Status'!H34</f>
        <v>424.80190999999996</v>
      </c>
    </row>
    <row r="30" spans="1:9" x14ac:dyDescent="0.2">
      <c r="F30" s="146" t="s">
        <v>158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17"/>
  <sheetViews>
    <sheetView view="pageBreakPreview" zoomScale="70" zoomScaleNormal="80" workbookViewId="0">
      <pane xSplit="3" ySplit="3" topLeftCell="AI4" activePane="bottomRight" state="frozen"/>
      <selection pane="topRight" activeCell="E1" sqref="E1"/>
      <selection pane="bottomLeft" activeCell="A6" sqref="A6"/>
      <selection pane="bottomRight" activeCell="AM4" sqref="AM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8" width="11.83203125" style="74" customWidth="1"/>
    <col min="39" max="39" width="11.83203125" style="79" customWidth="1"/>
    <col min="40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22</v>
      </c>
    </row>
    <row r="2" spans="1:102" ht="18" x14ac:dyDescent="0.25">
      <c r="B2" s="230" t="s">
        <v>103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80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89">
        <v>1</v>
      </c>
      <c r="B4" s="189" t="str">
        <f>+'Detail by Turbine'!G6</f>
        <v>7EA</v>
      </c>
      <c r="C4" s="292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84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0"/>
      <c r="B5" s="193" t="s">
        <v>104</v>
      </c>
      <c r="C5" s="293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194">
        <v>0.04</v>
      </c>
      <c r="AL5" s="194">
        <v>0.04</v>
      </c>
      <c r="AM5" s="82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0"/>
      <c r="B6" s="193" t="s">
        <v>105</v>
      </c>
      <c r="C6" s="293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82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0"/>
      <c r="B7" s="193" t="s">
        <v>106</v>
      </c>
      <c r="C7" s="293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82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0"/>
      <c r="B8" s="193" t="s">
        <v>107</v>
      </c>
      <c r="C8" s="293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194">
        <v>0.4</v>
      </c>
      <c r="AL8" s="194">
        <v>0.4</v>
      </c>
      <c r="AM8" s="82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0"/>
      <c r="B9" s="208"/>
      <c r="C9" s="293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83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0"/>
      <c r="B10" s="197" t="s">
        <v>108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90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1"/>
      <c r="B11" s="202" t="s">
        <v>109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136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89">
        <f>+A4+1</f>
        <v>2</v>
      </c>
      <c r="B12" s="189" t="str">
        <f>+'Detail by Turbine'!G7</f>
        <v>7EA</v>
      </c>
      <c r="C12" s="292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84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0"/>
      <c r="B13" s="193" t="s">
        <v>104</v>
      </c>
      <c r="C13" s="293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194">
        <v>0</v>
      </c>
      <c r="AL13" s="194">
        <v>0</v>
      </c>
      <c r="AM13" s="82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0"/>
      <c r="B14" s="193" t="s">
        <v>105</v>
      </c>
      <c r="C14" s="293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82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0"/>
      <c r="B15" s="193" t="s">
        <v>106</v>
      </c>
      <c r="C15" s="293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82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0"/>
      <c r="B16" s="193" t="s">
        <v>107</v>
      </c>
      <c r="C16" s="293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194">
        <v>1</v>
      </c>
      <c r="AL16" s="194">
        <v>1</v>
      </c>
      <c r="AM16" s="82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0"/>
      <c r="B17" s="208"/>
      <c r="C17" s="293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83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0"/>
      <c r="B18" s="197" t="s">
        <v>108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90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1"/>
      <c r="B19" s="202" t="s">
        <v>109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136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89">
        <f>+A12+1</f>
        <v>3</v>
      </c>
      <c r="B20" s="98" t="str">
        <f>+'Detail by Turbine'!G8</f>
        <v>7FA</v>
      </c>
      <c r="C20" s="294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84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0"/>
      <c r="B21" s="101" t="s">
        <v>104</v>
      </c>
      <c r="C21" s="295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0.1</v>
      </c>
      <c r="AG21" s="103">
        <v>0.03</v>
      </c>
      <c r="AH21" s="103">
        <v>0.03</v>
      </c>
      <c r="AI21" s="103">
        <v>0.03</v>
      </c>
      <c r="AJ21" s="103">
        <v>0.03</v>
      </c>
      <c r="AK21" s="103">
        <v>0.03</v>
      </c>
      <c r="AL21" s="103">
        <v>0.03</v>
      </c>
      <c r="AM21" s="82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">
      <c r="A22" s="290"/>
      <c r="B22" s="101" t="s">
        <v>105</v>
      </c>
      <c r="C22" s="295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0.1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103">
        <f t="shared" ref="AK22:BB22" si="18">+AJ22+AK21</f>
        <v>0.25</v>
      </c>
      <c r="AL22" s="103">
        <f t="shared" si="18"/>
        <v>0.28000000000000003</v>
      </c>
      <c r="AM22" s="82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">
      <c r="A23" s="290"/>
      <c r="B23" s="101" t="s">
        <v>106</v>
      </c>
      <c r="C23" s="295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103">
        <f t="shared" si="19"/>
        <v>1.999999999999999E-2</v>
      </c>
      <c r="AL23" s="103">
        <f t="shared" si="19"/>
        <v>2.0000000000000018E-2</v>
      </c>
      <c r="AM23" s="82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0"/>
      <c r="B24" s="101" t="s">
        <v>107</v>
      </c>
      <c r="C24" s="295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103">
        <v>0.18</v>
      </c>
      <c r="AL24" s="103">
        <v>0.2</v>
      </c>
      <c r="AM24" s="82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0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82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0"/>
      <c r="B26" s="91" t="s">
        <v>108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3.9200000000000004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4">
        <f t="shared" si="21"/>
        <v>9.8000000000000007</v>
      </c>
      <c r="AL26" s="94">
        <f t="shared" si="21"/>
        <v>10.976000000000003</v>
      </c>
      <c r="AM26" s="90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1"/>
      <c r="B27" s="133" t="s">
        <v>109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5">
        <f t="shared" si="22"/>
        <v>7.056</v>
      </c>
      <c r="AL27" s="135">
        <f t="shared" si="22"/>
        <v>7.8400000000000007</v>
      </c>
      <c r="AM27" s="136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89">
        <f>+A20+1</f>
        <v>4</v>
      </c>
      <c r="B28" s="98" t="str">
        <f>+'Detail by Turbine'!G9</f>
        <v>MHI 501F Simple Cycle</v>
      </c>
      <c r="C28" s="294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84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0"/>
      <c r="B29" s="101" t="s">
        <v>104</v>
      </c>
      <c r="C29" s="295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0.1</v>
      </c>
      <c r="W29" s="103">
        <v>0</v>
      </c>
      <c r="X29" s="103">
        <v>0</v>
      </c>
      <c r="Y29" s="103">
        <v>0.15</v>
      </c>
      <c r="Z29" s="103">
        <v>0</v>
      </c>
      <c r="AA29" s="103">
        <v>0</v>
      </c>
      <c r="AB29" s="103">
        <v>0</v>
      </c>
      <c r="AC29" s="103">
        <v>0.15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0.2</v>
      </c>
      <c r="AJ29" s="103">
        <v>0</v>
      </c>
      <c r="AK29" s="103">
        <v>0</v>
      </c>
      <c r="AL29" s="103">
        <v>0</v>
      </c>
      <c r="AM29" s="82">
        <v>0.2</v>
      </c>
      <c r="AN29" s="103">
        <v>0</v>
      </c>
      <c r="AO29" s="103">
        <v>0.2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0"/>
      <c r="B30" s="101" t="s">
        <v>105</v>
      </c>
      <c r="C30" s="295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0.1</v>
      </c>
      <c r="W30" s="103">
        <f t="shared" si="23"/>
        <v>0.1</v>
      </c>
      <c r="X30" s="103">
        <f t="shared" si="23"/>
        <v>0.1</v>
      </c>
      <c r="Y30" s="103">
        <f t="shared" si="23"/>
        <v>0.25</v>
      </c>
      <c r="Z30" s="103">
        <f t="shared" si="23"/>
        <v>0.25</v>
      </c>
      <c r="AA30" s="103">
        <f t="shared" si="23"/>
        <v>0.25</v>
      </c>
      <c r="AB30" s="103">
        <f t="shared" si="23"/>
        <v>0.25</v>
      </c>
      <c r="AC30" s="103">
        <f t="shared" si="23"/>
        <v>0.4</v>
      </c>
      <c r="AD30" s="103">
        <f t="shared" si="23"/>
        <v>0.4</v>
      </c>
      <c r="AE30" s="103">
        <f t="shared" si="23"/>
        <v>0.4</v>
      </c>
      <c r="AF30" s="103">
        <f t="shared" si="23"/>
        <v>0.4</v>
      </c>
      <c r="AG30" s="103">
        <f t="shared" si="23"/>
        <v>0.4</v>
      </c>
      <c r="AH30" s="103">
        <f t="shared" si="23"/>
        <v>0.4</v>
      </c>
      <c r="AI30" s="103">
        <f t="shared" si="23"/>
        <v>0.60000000000000009</v>
      </c>
      <c r="AJ30" s="103">
        <f t="shared" si="23"/>
        <v>0.60000000000000009</v>
      </c>
      <c r="AK30" s="103">
        <f t="shared" ref="AK30:BB30" si="24">+AJ30+AK29</f>
        <v>0.60000000000000009</v>
      </c>
      <c r="AL30" s="103">
        <f t="shared" si="24"/>
        <v>0.60000000000000009</v>
      </c>
      <c r="AM30" s="82">
        <f t="shared" si="24"/>
        <v>0.8</v>
      </c>
      <c r="AN30" s="103">
        <f t="shared" si="24"/>
        <v>0.8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0"/>
      <c r="B31" s="101" t="s">
        <v>106</v>
      </c>
      <c r="C31" s="295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82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0"/>
      <c r="B32" s="101" t="s">
        <v>107</v>
      </c>
      <c r="C32" s="295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103">
        <f t="shared" si="26"/>
        <v>1</v>
      </c>
      <c r="AM32" s="82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0"/>
      <c r="B33" s="106"/>
      <c r="C33" s="295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83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0"/>
      <c r="B34" s="91" t="s">
        <v>108</v>
      </c>
      <c r="C34" s="93">
        <f>33.9089+3.26128</f>
        <v>37.170180000000002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3.7170180000000004</v>
      </c>
      <c r="W34" s="94">
        <f t="shared" si="27"/>
        <v>3.7170180000000004</v>
      </c>
      <c r="X34" s="94">
        <f t="shared" si="27"/>
        <v>3.7170180000000004</v>
      </c>
      <c r="Y34" s="94">
        <f t="shared" si="27"/>
        <v>9.2925450000000005</v>
      </c>
      <c r="Z34" s="94">
        <f t="shared" si="27"/>
        <v>9.2925450000000005</v>
      </c>
      <c r="AA34" s="94">
        <f t="shared" si="27"/>
        <v>9.2925450000000005</v>
      </c>
      <c r="AB34" s="94">
        <f t="shared" si="27"/>
        <v>9.2925450000000005</v>
      </c>
      <c r="AC34" s="94">
        <f t="shared" si="27"/>
        <v>14.868072000000002</v>
      </c>
      <c r="AD34" s="94">
        <f t="shared" si="27"/>
        <v>14.868072000000002</v>
      </c>
      <c r="AE34" s="94">
        <f t="shared" si="27"/>
        <v>14.868072000000002</v>
      </c>
      <c r="AF34" s="94">
        <f t="shared" si="27"/>
        <v>14.868072000000002</v>
      </c>
      <c r="AG34" s="94">
        <f t="shared" si="27"/>
        <v>14.868072000000002</v>
      </c>
      <c r="AH34" s="94">
        <f t="shared" si="27"/>
        <v>14.868072000000002</v>
      </c>
      <c r="AI34" s="94">
        <f t="shared" si="27"/>
        <v>22.302108000000004</v>
      </c>
      <c r="AJ34" s="94">
        <f t="shared" ref="AJ34:BB34" si="28">+AJ30*$C34</f>
        <v>22.302108000000004</v>
      </c>
      <c r="AK34" s="94">
        <f t="shared" si="28"/>
        <v>22.302108000000004</v>
      </c>
      <c r="AL34" s="94">
        <f t="shared" si="28"/>
        <v>22.302108000000004</v>
      </c>
      <c r="AM34" s="90">
        <f t="shared" si="28"/>
        <v>29.736144000000003</v>
      </c>
      <c r="AN34" s="94">
        <f t="shared" si="28"/>
        <v>29.736144000000003</v>
      </c>
      <c r="AO34" s="94">
        <f t="shared" si="28"/>
        <v>37.170180000000002</v>
      </c>
      <c r="AP34" s="94">
        <f t="shared" si="28"/>
        <v>37.170180000000002</v>
      </c>
      <c r="AQ34" s="94">
        <f t="shared" si="28"/>
        <v>37.170180000000002</v>
      </c>
      <c r="AR34" s="94">
        <f t="shared" si="28"/>
        <v>37.170180000000002</v>
      </c>
      <c r="AS34" s="94">
        <f t="shared" si="28"/>
        <v>37.170180000000002</v>
      </c>
      <c r="AT34" s="94">
        <f t="shared" si="28"/>
        <v>37.170180000000002</v>
      </c>
      <c r="AU34" s="94">
        <f t="shared" si="28"/>
        <v>37.170180000000002</v>
      </c>
      <c r="AV34" s="94">
        <f t="shared" si="28"/>
        <v>37.170180000000002</v>
      </c>
      <c r="AW34" s="94">
        <f t="shared" si="28"/>
        <v>37.170180000000002</v>
      </c>
      <c r="AX34" s="94">
        <f t="shared" si="28"/>
        <v>37.170180000000002</v>
      </c>
      <c r="AY34" s="94">
        <f t="shared" si="28"/>
        <v>37.170180000000002</v>
      </c>
      <c r="AZ34" s="94">
        <f t="shared" si="28"/>
        <v>37.170180000000002</v>
      </c>
      <c r="BA34" s="94">
        <f t="shared" si="28"/>
        <v>37.170180000000002</v>
      </c>
      <c r="BB34" s="94">
        <f t="shared" si="28"/>
        <v>37.170180000000002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1"/>
      <c r="B35" s="133" t="s">
        <v>109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37.170180000000002</v>
      </c>
      <c r="V35" s="135">
        <f t="shared" si="29"/>
        <v>37.170180000000002</v>
      </c>
      <c r="W35" s="135">
        <f t="shared" si="29"/>
        <v>37.170180000000002</v>
      </c>
      <c r="X35" s="135">
        <f t="shared" si="29"/>
        <v>37.170180000000002</v>
      </c>
      <c r="Y35" s="135">
        <f t="shared" si="29"/>
        <v>37.170180000000002</v>
      </c>
      <c r="Z35" s="135">
        <f t="shared" si="29"/>
        <v>37.170180000000002</v>
      </c>
      <c r="AA35" s="135">
        <f t="shared" si="29"/>
        <v>37.170180000000002</v>
      </c>
      <c r="AB35" s="135">
        <f t="shared" si="29"/>
        <v>37.170180000000002</v>
      </c>
      <c r="AC35" s="135">
        <f t="shared" si="29"/>
        <v>37.170180000000002</v>
      </c>
      <c r="AD35" s="135">
        <f t="shared" si="29"/>
        <v>37.170180000000002</v>
      </c>
      <c r="AE35" s="135">
        <f t="shared" si="29"/>
        <v>37.170180000000002</v>
      </c>
      <c r="AF35" s="135">
        <f t="shared" si="29"/>
        <v>37.170180000000002</v>
      </c>
      <c r="AG35" s="135">
        <f t="shared" si="29"/>
        <v>37.170180000000002</v>
      </c>
      <c r="AH35" s="135">
        <f t="shared" si="29"/>
        <v>37.170180000000002</v>
      </c>
      <c r="AI35" s="135">
        <f t="shared" si="29"/>
        <v>37.170180000000002</v>
      </c>
      <c r="AJ35" s="135">
        <f t="shared" ref="AJ35:BB35" si="30">+AJ32*$C34</f>
        <v>37.170180000000002</v>
      </c>
      <c r="AK35" s="135">
        <f t="shared" si="30"/>
        <v>37.170180000000002</v>
      </c>
      <c r="AL35" s="135">
        <f t="shared" si="30"/>
        <v>37.170180000000002</v>
      </c>
      <c r="AM35" s="136">
        <f t="shared" si="30"/>
        <v>37.170180000000002</v>
      </c>
      <c r="AN35" s="135">
        <f t="shared" si="30"/>
        <v>37.170180000000002</v>
      </c>
      <c r="AO35" s="135">
        <f t="shared" si="30"/>
        <v>37.170180000000002</v>
      </c>
      <c r="AP35" s="135">
        <f t="shared" si="30"/>
        <v>37.170180000000002</v>
      </c>
      <c r="AQ35" s="135">
        <f t="shared" si="30"/>
        <v>37.170180000000002</v>
      </c>
      <c r="AR35" s="135">
        <f t="shared" si="30"/>
        <v>37.170180000000002</v>
      </c>
      <c r="AS35" s="135">
        <f t="shared" si="30"/>
        <v>37.170180000000002</v>
      </c>
      <c r="AT35" s="135">
        <f t="shared" si="30"/>
        <v>37.170180000000002</v>
      </c>
      <c r="AU35" s="135">
        <f t="shared" si="30"/>
        <v>37.170180000000002</v>
      </c>
      <c r="AV35" s="135">
        <f t="shared" si="30"/>
        <v>37.170180000000002</v>
      </c>
      <c r="AW35" s="135">
        <f t="shared" si="30"/>
        <v>37.170180000000002</v>
      </c>
      <c r="AX35" s="135">
        <f t="shared" si="30"/>
        <v>37.170180000000002</v>
      </c>
      <c r="AY35" s="135">
        <f t="shared" si="30"/>
        <v>37.170180000000002</v>
      </c>
      <c r="AZ35" s="135">
        <f t="shared" si="30"/>
        <v>37.170180000000002</v>
      </c>
      <c r="BA35" s="135">
        <f t="shared" si="30"/>
        <v>37.170180000000002</v>
      </c>
      <c r="BB35" s="135">
        <f t="shared" si="30"/>
        <v>37.170180000000002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89">
        <f>+A28+1</f>
        <v>5</v>
      </c>
      <c r="B36" s="98" t="str">
        <f>+'Detail by Turbine'!G10</f>
        <v>MHI 501F Simple Cycle</v>
      </c>
      <c r="C36" s="294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84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0"/>
      <c r="B37" s="101" t="s">
        <v>104</v>
      </c>
      <c r="C37" s="295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0.1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0.15</v>
      </c>
      <c r="AH37" s="103">
        <v>0</v>
      </c>
      <c r="AI37" s="103">
        <v>0</v>
      </c>
      <c r="AJ37" s="103">
        <v>0</v>
      </c>
      <c r="AK37" s="103">
        <v>0</v>
      </c>
      <c r="AL37" s="103">
        <v>0.15</v>
      </c>
      <c r="AM37" s="82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0.2</v>
      </c>
      <c r="AT37" s="103">
        <v>0</v>
      </c>
      <c r="AU37" s="103">
        <v>0</v>
      </c>
      <c r="AV37" s="103">
        <v>0.2</v>
      </c>
      <c r="AW37" s="103">
        <v>0</v>
      </c>
      <c r="AX37" s="103">
        <v>0.2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0"/>
      <c r="B38" s="101" t="s">
        <v>105</v>
      </c>
      <c r="C38" s="295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0.1</v>
      </c>
      <c r="AF38" s="103">
        <f t="shared" si="31"/>
        <v>0.1</v>
      </c>
      <c r="AG38" s="103">
        <f t="shared" si="31"/>
        <v>0.25</v>
      </c>
      <c r="AH38" s="103">
        <f t="shared" si="31"/>
        <v>0.25</v>
      </c>
      <c r="AI38" s="103">
        <f t="shared" si="31"/>
        <v>0.25</v>
      </c>
      <c r="AJ38" s="103">
        <f t="shared" si="31"/>
        <v>0.25</v>
      </c>
      <c r="AK38" s="103">
        <f t="shared" ref="AK38:BB38" si="32">+AJ38+AK37</f>
        <v>0.25</v>
      </c>
      <c r="AL38" s="103">
        <f t="shared" si="32"/>
        <v>0.4</v>
      </c>
      <c r="AM38" s="82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0.4</v>
      </c>
      <c r="AQ38" s="103">
        <f t="shared" si="32"/>
        <v>0.4</v>
      </c>
      <c r="AR38" s="103">
        <f t="shared" si="32"/>
        <v>0.4</v>
      </c>
      <c r="AS38" s="103">
        <f t="shared" si="32"/>
        <v>0.60000000000000009</v>
      </c>
      <c r="AT38" s="103">
        <f t="shared" si="32"/>
        <v>0.60000000000000009</v>
      </c>
      <c r="AU38" s="103">
        <f t="shared" si="32"/>
        <v>0.60000000000000009</v>
      </c>
      <c r="AV38" s="103">
        <f t="shared" si="32"/>
        <v>0.8</v>
      </c>
      <c r="AW38" s="103">
        <f t="shared" si="32"/>
        <v>0.8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0"/>
      <c r="B39" s="101" t="s">
        <v>106</v>
      </c>
      <c r="C39" s="295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103">
        <v>0</v>
      </c>
      <c r="AM39" s="82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0"/>
      <c r="B40" s="101" t="s">
        <v>107</v>
      </c>
      <c r="C40" s="295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82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0"/>
      <c r="B41" s="106"/>
      <c r="C41" s="295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83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0"/>
      <c r="B42" s="91" t="s">
        <v>108</v>
      </c>
      <c r="C42" s="93">
        <f>33.5789+0.2315</f>
        <v>33.810399999999994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0</v>
      </c>
      <c r="Z42" s="94">
        <f t="shared" si="35"/>
        <v>3.3810399999999996</v>
      </c>
      <c r="AA42" s="94">
        <f t="shared" si="35"/>
        <v>3.3810399999999996</v>
      </c>
      <c r="AB42" s="94">
        <f t="shared" si="35"/>
        <v>3.3810399999999996</v>
      </c>
      <c r="AC42" s="94">
        <f t="shared" si="35"/>
        <v>3.3810399999999996</v>
      </c>
      <c r="AD42" s="94">
        <f t="shared" si="35"/>
        <v>3.3810399999999996</v>
      </c>
      <c r="AE42" s="94">
        <f t="shared" si="35"/>
        <v>3.3810399999999996</v>
      </c>
      <c r="AF42" s="94">
        <f t="shared" si="35"/>
        <v>3.3810399999999996</v>
      </c>
      <c r="AG42" s="94">
        <f t="shared" si="35"/>
        <v>8.4525999999999986</v>
      </c>
      <c r="AH42" s="94">
        <f t="shared" si="35"/>
        <v>8.4525999999999986</v>
      </c>
      <c r="AI42" s="94">
        <f t="shared" si="35"/>
        <v>8.4525999999999986</v>
      </c>
      <c r="AJ42" s="94">
        <f t="shared" ref="AJ42:BB42" si="36">+AJ38*$C42</f>
        <v>8.4525999999999986</v>
      </c>
      <c r="AK42" s="94">
        <f t="shared" si="36"/>
        <v>8.4525999999999986</v>
      </c>
      <c r="AL42" s="94">
        <f t="shared" si="36"/>
        <v>13.524159999999998</v>
      </c>
      <c r="AM42" s="90">
        <f t="shared" si="36"/>
        <v>13.524159999999998</v>
      </c>
      <c r="AN42" s="94">
        <f t="shared" si="36"/>
        <v>13.524159999999998</v>
      </c>
      <c r="AO42" s="94">
        <f t="shared" si="36"/>
        <v>13.524159999999998</v>
      </c>
      <c r="AP42" s="94">
        <f t="shared" si="36"/>
        <v>13.524159999999998</v>
      </c>
      <c r="AQ42" s="94">
        <f t="shared" si="36"/>
        <v>13.524159999999998</v>
      </c>
      <c r="AR42" s="94">
        <f t="shared" si="36"/>
        <v>13.524159999999998</v>
      </c>
      <c r="AS42" s="94">
        <f t="shared" si="36"/>
        <v>20.286239999999999</v>
      </c>
      <c r="AT42" s="94">
        <f t="shared" si="36"/>
        <v>20.286239999999999</v>
      </c>
      <c r="AU42" s="94">
        <f t="shared" si="36"/>
        <v>20.286239999999999</v>
      </c>
      <c r="AV42" s="94">
        <f t="shared" si="36"/>
        <v>27.048319999999997</v>
      </c>
      <c r="AW42" s="94">
        <f t="shared" si="36"/>
        <v>27.048319999999997</v>
      </c>
      <c r="AX42" s="94">
        <f t="shared" si="36"/>
        <v>33.810399999999994</v>
      </c>
      <c r="AY42" s="94">
        <f t="shared" si="36"/>
        <v>33.810399999999994</v>
      </c>
      <c r="AZ42" s="94">
        <f t="shared" si="36"/>
        <v>33.810399999999994</v>
      </c>
      <c r="BA42" s="94">
        <f t="shared" si="36"/>
        <v>33.810399999999994</v>
      </c>
      <c r="BB42" s="94">
        <f t="shared" si="36"/>
        <v>33.810399999999994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1"/>
      <c r="B43" s="133" t="s">
        <v>109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33.810399999999994</v>
      </c>
      <c r="Z43" s="135">
        <f t="shared" si="37"/>
        <v>33.810399999999994</v>
      </c>
      <c r="AA43" s="135">
        <f t="shared" si="37"/>
        <v>33.810399999999994</v>
      </c>
      <c r="AB43" s="135">
        <f t="shared" si="37"/>
        <v>33.810399999999994</v>
      </c>
      <c r="AC43" s="135">
        <f t="shared" si="37"/>
        <v>33.810399999999994</v>
      </c>
      <c r="AD43" s="135">
        <f t="shared" si="37"/>
        <v>33.810399999999994</v>
      </c>
      <c r="AE43" s="135">
        <f t="shared" si="37"/>
        <v>33.810399999999994</v>
      </c>
      <c r="AF43" s="135">
        <f t="shared" si="37"/>
        <v>33.810399999999994</v>
      </c>
      <c r="AG43" s="135">
        <f t="shared" si="37"/>
        <v>33.810399999999994</v>
      </c>
      <c r="AH43" s="135">
        <f t="shared" si="37"/>
        <v>33.810399999999994</v>
      </c>
      <c r="AI43" s="135">
        <f t="shared" si="37"/>
        <v>33.810399999999994</v>
      </c>
      <c r="AJ43" s="135">
        <f t="shared" ref="AJ43:BB43" si="38">+AJ40*$C42</f>
        <v>33.810399999999994</v>
      </c>
      <c r="AK43" s="135">
        <f t="shared" si="38"/>
        <v>33.810399999999994</v>
      </c>
      <c r="AL43" s="135">
        <f t="shared" si="38"/>
        <v>33.810399999999994</v>
      </c>
      <c r="AM43" s="136">
        <f t="shared" si="38"/>
        <v>33.810399999999994</v>
      </c>
      <c r="AN43" s="135">
        <f t="shared" si="38"/>
        <v>33.810399999999994</v>
      </c>
      <c r="AO43" s="135">
        <f t="shared" si="38"/>
        <v>33.810399999999994</v>
      </c>
      <c r="AP43" s="135">
        <f t="shared" si="38"/>
        <v>33.810399999999994</v>
      </c>
      <c r="AQ43" s="135">
        <f t="shared" si="38"/>
        <v>33.810399999999994</v>
      </c>
      <c r="AR43" s="135">
        <f t="shared" si="38"/>
        <v>33.810399999999994</v>
      </c>
      <c r="AS43" s="135">
        <f t="shared" si="38"/>
        <v>33.810399999999994</v>
      </c>
      <c r="AT43" s="135">
        <f t="shared" si="38"/>
        <v>33.810399999999994</v>
      </c>
      <c r="AU43" s="135">
        <f t="shared" si="38"/>
        <v>33.810399999999994</v>
      </c>
      <c r="AV43" s="135">
        <f t="shared" si="38"/>
        <v>33.810399999999994</v>
      </c>
      <c r="AW43" s="135">
        <f t="shared" si="38"/>
        <v>33.810399999999994</v>
      </c>
      <c r="AX43" s="135">
        <f t="shared" si="38"/>
        <v>33.810399999999994</v>
      </c>
      <c r="AY43" s="135">
        <f t="shared" si="38"/>
        <v>33.810399999999994</v>
      </c>
      <c r="AZ43" s="135">
        <f t="shared" si="38"/>
        <v>33.810399999999994</v>
      </c>
      <c r="BA43" s="135">
        <f t="shared" si="38"/>
        <v>33.810399999999994</v>
      </c>
      <c r="BB43" s="135">
        <f t="shared" si="38"/>
        <v>33.810399999999994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89">
        <f>+A36+1</f>
        <v>6</v>
      </c>
      <c r="B44" s="98" t="str">
        <f>+'Detail by Turbine'!G11</f>
        <v>MHI 501F Simple Cycle</v>
      </c>
      <c r="C44" s="294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84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0"/>
      <c r="B45" s="101" t="s">
        <v>104</v>
      </c>
      <c r="C45" s="295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0.1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0.15</v>
      </c>
      <c r="AH45" s="103">
        <v>0</v>
      </c>
      <c r="AI45" s="103">
        <v>0</v>
      </c>
      <c r="AJ45" s="103">
        <v>0</v>
      </c>
      <c r="AK45" s="103">
        <v>0</v>
      </c>
      <c r="AL45" s="103">
        <v>0</v>
      </c>
      <c r="AM45" s="82">
        <v>0.15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0.2</v>
      </c>
      <c r="AT45" s="103">
        <v>0</v>
      </c>
      <c r="AU45" s="103">
        <v>0</v>
      </c>
      <c r="AV45" s="103">
        <v>0</v>
      </c>
      <c r="AW45" s="103">
        <v>0</v>
      </c>
      <c r="AX45" s="103">
        <v>0.2</v>
      </c>
      <c r="AY45" s="103">
        <v>0.2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0"/>
      <c r="B46" s="101" t="s">
        <v>105</v>
      </c>
      <c r="C46" s="295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0.1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0.25</v>
      </c>
      <c r="AK46" s="103">
        <f t="shared" ref="AK46:BB46" si="40">+AJ46+AK45</f>
        <v>0.25</v>
      </c>
      <c r="AL46" s="103">
        <f t="shared" si="40"/>
        <v>0.25</v>
      </c>
      <c r="AM46" s="82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0.4</v>
      </c>
      <c r="AR46" s="103">
        <f t="shared" si="40"/>
        <v>0.4</v>
      </c>
      <c r="AS46" s="103">
        <f t="shared" si="40"/>
        <v>0.60000000000000009</v>
      </c>
      <c r="AT46" s="103">
        <f t="shared" si="40"/>
        <v>0.60000000000000009</v>
      </c>
      <c r="AU46" s="103">
        <f t="shared" si="40"/>
        <v>0.60000000000000009</v>
      </c>
      <c r="AV46" s="103">
        <f t="shared" si="40"/>
        <v>0.60000000000000009</v>
      </c>
      <c r="AW46" s="103">
        <f t="shared" si="40"/>
        <v>0.60000000000000009</v>
      </c>
      <c r="AX46" s="103">
        <f t="shared" si="40"/>
        <v>0.8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0"/>
      <c r="B47" s="101" t="s">
        <v>106</v>
      </c>
      <c r="C47" s="295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103">
        <v>0</v>
      </c>
      <c r="AM47" s="82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0"/>
      <c r="B48" s="101" t="s">
        <v>107</v>
      </c>
      <c r="C48" s="295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82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0"/>
      <c r="B49" s="106"/>
      <c r="C49" s="295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83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0"/>
      <c r="B50" s="91" t="s">
        <v>108</v>
      </c>
      <c r="C50" s="93">
        <f>33.5789+0.2315</f>
        <v>33.810399999999994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0</v>
      </c>
      <c r="Z50" s="94">
        <f t="shared" si="43"/>
        <v>3.3810399999999996</v>
      </c>
      <c r="AA50" s="94">
        <f t="shared" si="43"/>
        <v>3.3810399999999996</v>
      </c>
      <c r="AB50" s="94">
        <f t="shared" si="43"/>
        <v>3.3810399999999996</v>
      </c>
      <c r="AC50" s="94">
        <f t="shared" si="43"/>
        <v>3.3810399999999996</v>
      </c>
      <c r="AD50" s="94">
        <f t="shared" si="43"/>
        <v>3.3810399999999996</v>
      </c>
      <c r="AE50" s="94">
        <f t="shared" si="43"/>
        <v>3.3810399999999996</v>
      </c>
      <c r="AF50" s="94">
        <f t="shared" si="43"/>
        <v>3.3810399999999996</v>
      </c>
      <c r="AG50" s="94">
        <f t="shared" si="43"/>
        <v>8.4525999999999986</v>
      </c>
      <c r="AH50" s="94">
        <f t="shared" si="43"/>
        <v>8.4525999999999986</v>
      </c>
      <c r="AI50" s="94">
        <f t="shared" si="43"/>
        <v>8.4525999999999986</v>
      </c>
      <c r="AJ50" s="94">
        <f t="shared" ref="AJ50:BB50" si="44">+AJ46*$C50</f>
        <v>8.4525999999999986</v>
      </c>
      <c r="AK50" s="94">
        <f t="shared" si="44"/>
        <v>8.4525999999999986</v>
      </c>
      <c r="AL50" s="94">
        <f t="shared" si="44"/>
        <v>8.4525999999999986</v>
      </c>
      <c r="AM50" s="90">
        <f t="shared" si="44"/>
        <v>13.524159999999998</v>
      </c>
      <c r="AN50" s="94">
        <f t="shared" si="44"/>
        <v>13.524159999999998</v>
      </c>
      <c r="AO50" s="94">
        <f t="shared" si="44"/>
        <v>13.524159999999998</v>
      </c>
      <c r="AP50" s="94">
        <f t="shared" si="44"/>
        <v>13.524159999999998</v>
      </c>
      <c r="AQ50" s="94">
        <f t="shared" si="44"/>
        <v>13.524159999999998</v>
      </c>
      <c r="AR50" s="94">
        <f t="shared" si="44"/>
        <v>13.524159999999998</v>
      </c>
      <c r="AS50" s="94">
        <f t="shared" si="44"/>
        <v>20.286239999999999</v>
      </c>
      <c r="AT50" s="94">
        <f t="shared" si="44"/>
        <v>20.286239999999999</v>
      </c>
      <c r="AU50" s="94">
        <f t="shared" si="44"/>
        <v>20.286239999999999</v>
      </c>
      <c r="AV50" s="94">
        <f t="shared" si="44"/>
        <v>20.286239999999999</v>
      </c>
      <c r="AW50" s="94">
        <f t="shared" si="44"/>
        <v>20.286239999999999</v>
      </c>
      <c r="AX50" s="94">
        <f t="shared" si="44"/>
        <v>27.048319999999997</v>
      </c>
      <c r="AY50" s="94">
        <f t="shared" si="44"/>
        <v>33.810399999999994</v>
      </c>
      <c r="AZ50" s="94">
        <f t="shared" si="44"/>
        <v>33.810399999999994</v>
      </c>
      <c r="BA50" s="94">
        <f t="shared" si="44"/>
        <v>33.810399999999994</v>
      </c>
      <c r="BB50" s="94">
        <f t="shared" si="44"/>
        <v>33.810399999999994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1"/>
      <c r="B51" s="133" t="s">
        <v>109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33.810399999999994</v>
      </c>
      <c r="Z51" s="135">
        <f t="shared" si="45"/>
        <v>33.810399999999994</v>
      </c>
      <c r="AA51" s="135">
        <f t="shared" si="45"/>
        <v>33.810399999999994</v>
      </c>
      <c r="AB51" s="135">
        <f t="shared" si="45"/>
        <v>33.810399999999994</v>
      </c>
      <c r="AC51" s="135">
        <f t="shared" si="45"/>
        <v>33.810399999999994</v>
      </c>
      <c r="AD51" s="135">
        <f t="shared" si="45"/>
        <v>33.810399999999994</v>
      </c>
      <c r="AE51" s="135">
        <f t="shared" si="45"/>
        <v>33.810399999999994</v>
      </c>
      <c r="AF51" s="135">
        <f t="shared" si="45"/>
        <v>33.810399999999994</v>
      </c>
      <c r="AG51" s="135">
        <f t="shared" si="45"/>
        <v>33.810399999999994</v>
      </c>
      <c r="AH51" s="135">
        <f t="shared" si="45"/>
        <v>33.810399999999994</v>
      </c>
      <c r="AI51" s="135">
        <f t="shared" si="45"/>
        <v>33.810399999999994</v>
      </c>
      <c r="AJ51" s="135">
        <f t="shared" ref="AJ51:BB51" si="46">+AJ48*$C50</f>
        <v>33.810399999999994</v>
      </c>
      <c r="AK51" s="135">
        <f t="shared" si="46"/>
        <v>33.810399999999994</v>
      </c>
      <c r="AL51" s="135">
        <f t="shared" si="46"/>
        <v>33.810399999999994</v>
      </c>
      <c r="AM51" s="136">
        <f t="shared" si="46"/>
        <v>33.810399999999994</v>
      </c>
      <c r="AN51" s="135">
        <f t="shared" si="46"/>
        <v>33.810399999999994</v>
      </c>
      <c r="AO51" s="135">
        <f t="shared" si="46"/>
        <v>33.810399999999994</v>
      </c>
      <c r="AP51" s="135">
        <f t="shared" si="46"/>
        <v>33.810399999999994</v>
      </c>
      <c r="AQ51" s="135">
        <f t="shared" si="46"/>
        <v>33.810399999999994</v>
      </c>
      <c r="AR51" s="135">
        <f t="shared" si="46"/>
        <v>33.810399999999994</v>
      </c>
      <c r="AS51" s="135">
        <f t="shared" si="46"/>
        <v>33.810399999999994</v>
      </c>
      <c r="AT51" s="135">
        <f t="shared" si="46"/>
        <v>33.810399999999994</v>
      </c>
      <c r="AU51" s="135">
        <f t="shared" si="46"/>
        <v>33.810399999999994</v>
      </c>
      <c r="AV51" s="135">
        <f t="shared" si="46"/>
        <v>33.810399999999994</v>
      </c>
      <c r="AW51" s="135">
        <f t="shared" si="46"/>
        <v>33.810399999999994</v>
      </c>
      <c r="AX51" s="135">
        <f t="shared" si="46"/>
        <v>33.810399999999994</v>
      </c>
      <c r="AY51" s="135">
        <f t="shared" si="46"/>
        <v>33.810399999999994</v>
      </c>
      <c r="AZ51" s="135">
        <f t="shared" si="46"/>
        <v>33.810399999999994</v>
      </c>
      <c r="BA51" s="135">
        <f t="shared" si="46"/>
        <v>33.810399999999994</v>
      </c>
      <c r="BB51" s="135">
        <f t="shared" si="46"/>
        <v>33.810399999999994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89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84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0"/>
      <c r="B53" s="115" t="s">
        <v>104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0.1</v>
      </c>
      <c r="W53" s="116">
        <v>0</v>
      </c>
      <c r="X53" s="116">
        <v>0</v>
      </c>
      <c r="Y53" s="116">
        <v>0</v>
      </c>
      <c r="Z53" s="116">
        <v>0.15</v>
      </c>
      <c r="AA53" s="116">
        <v>0</v>
      </c>
      <c r="AB53" s="116">
        <v>0</v>
      </c>
      <c r="AC53" s="116">
        <v>0</v>
      </c>
      <c r="AD53" s="116">
        <v>0</v>
      </c>
      <c r="AE53" s="116">
        <v>0</v>
      </c>
      <c r="AF53" s="116">
        <v>0.15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0.2</v>
      </c>
      <c r="AM53" s="82">
        <v>0</v>
      </c>
      <c r="AN53" s="116">
        <v>0</v>
      </c>
      <c r="AO53" s="116">
        <v>0.2</v>
      </c>
      <c r="AP53" s="116">
        <v>0.2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0"/>
      <c r="B54" s="115" t="s">
        <v>105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0.1</v>
      </c>
      <c r="W54" s="116">
        <f t="shared" si="47"/>
        <v>0.1</v>
      </c>
      <c r="X54" s="116">
        <f t="shared" si="47"/>
        <v>0.1</v>
      </c>
      <c r="Y54" s="116">
        <f t="shared" si="47"/>
        <v>0.1</v>
      </c>
      <c r="Z54" s="116">
        <f t="shared" si="47"/>
        <v>0.25</v>
      </c>
      <c r="AA54" s="116">
        <f t="shared" si="47"/>
        <v>0.25</v>
      </c>
      <c r="AB54" s="116">
        <f t="shared" si="47"/>
        <v>0.25</v>
      </c>
      <c r="AC54" s="116">
        <f t="shared" si="47"/>
        <v>0.25</v>
      </c>
      <c r="AD54" s="116">
        <f t="shared" si="47"/>
        <v>0.25</v>
      </c>
      <c r="AE54" s="116">
        <f t="shared" si="47"/>
        <v>0.25</v>
      </c>
      <c r="AF54" s="116">
        <f t="shared" si="47"/>
        <v>0.4</v>
      </c>
      <c r="AG54" s="116">
        <f t="shared" si="47"/>
        <v>0.4</v>
      </c>
      <c r="AH54" s="116">
        <f t="shared" si="47"/>
        <v>0.4</v>
      </c>
      <c r="AI54" s="116">
        <f t="shared" si="47"/>
        <v>0.4</v>
      </c>
      <c r="AJ54" s="116">
        <f t="shared" si="47"/>
        <v>0.4</v>
      </c>
      <c r="AK54" s="116">
        <f t="shared" ref="AK54:BB54" si="48">+AJ54+AK53</f>
        <v>0.4</v>
      </c>
      <c r="AL54" s="116">
        <f t="shared" si="48"/>
        <v>0.60000000000000009</v>
      </c>
      <c r="AM54" s="82">
        <f t="shared" si="48"/>
        <v>0.60000000000000009</v>
      </c>
      <c r="AN54" s="116">
        <f t="shared" si="48"/>
        <v>0.60000000000000009</v>
      </c>
      <c r="AO54" s="116">
        <f t="shared" si="48"/>
        <v>0.8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0"/>
      <c r="B55" s="115" t="s">
        <v>106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82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0"/>
      <c r="B56" s="115" t="s">
        <v>107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116">
        <f t="shared" ref="AK56:BB56" si="50">+AJ56+AK55</f>
        <v>1</v>
      </c>
      <c r="AL56" s="116">
        <f t="shared" si="50"/>
        <v>1</v>
      </c>
      <c r="AM56" s="82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0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83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0"/>
      <c r="B58" s="122" t="s">
        <v>108</v>
      </c>
      <c r="C58" s="123">
        <f>33.9089+3.26128</f>
        <v>37.170180000000002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3.7170180000000004</v>
      </c>
      <c r="W58" s="124">
        <f t="shared" si="51"/>
        <v>3.7170180000000004</v>
      </c>
      <c r="X58" s="124">
        <f t="shared" si="51"/>
        <v>3.7170180000000004</v>
      </c>
      <c r="Y58" s="124">
        <f t="shared" si="51"/>
        <v>3.7170180000000004</v>
      </c>
      <c r="Z58" s="124">
        <f t="shared" si="51"/>
        <v>9.2925450000000005</v>
      </c>
      <c r="AA58" s="124">
        <f t="shared" si="51"/>
        <v>9.2925450000000005</v>
      </c>
      <c r="AB58" s="124">
        <f t="shared" si="51"/>
        <v>9.2925450000000005</v>
      </c>
      <c r="AC58" s="124">
        <f t="shared" si="51"/>
        <v>9.2925450000000005</v>
      </c>
      <c r="AD58" s="124">
        <f t="shared" si="51"/>
        <v>9.2925450000000005</v>
      </c>
      <c r="AE58" s="124">
        <f t="shared" si="51"/>
        <v>9.2925450000000005</v>
      </c>
      <c r="AF58" s="124">
        <f t="shared" si="51"/>
        <v>14.868072000000002</v>
      </c>
      <c r="AG58" s="124">
        <f t="shared" si="51"/>
        <v>14.868072000000002</v>
      </c>
      <c r="AH58" s="124">
        <f t="shared" si="51"/>
        <v>14.868072000000002</v>
      </c>
      <c r="AI58" s="124">
        <f t="shared" si="51"/>
        <v>14.868072000000002</v>
      </c>
      <c r="AJ58" s="124">
        <f t="shared" ref="AJ58:BB58" si="52">+AJ54*$C58</f>
        <v>14.868072000000002</v>
      </c>
      <c r="AK58" s="124">
        <f t="shared" si="52"/>
        <v>14.868072000000002</v>
      </c>
      <c r="AL58" s="124">
        <f t="shared" si="52"/>
        <v>22.302108000000004</v>
      </c>
      <c r="AM58" s="90">
        <f t="shared" si="52"/>
        <v>22.302108000000004</v>
      </c>
      <c r="AN58" s="124">
        <f t="shared" si="52"/>
        <v>22.302108000000004</v>
      </c>
      <c r="AO58" s="124">
        <f t="shared" si="52"/>
        <v>29.736144000000003</v>
      </c>
      <c r="AP58" s="124">
        <f t="shared" si="52"/>
        <v>37.170180000000002</v>
      </c>
      <c r="AQ58" s="124">
        <f t="shared" si="52"/>
        <v>37.170180000000002</v>
      </c>
      <c r="AR58" s="124">
        <f t="shared" si="52"/>
        <v>37.170180000000002</v>
      </c>
      <c r="AS58" s="124">
        <f t="shared" si="52"/>
        <v>37.170180000000002</v>
      </c>
      <c r="AT58" s="124">
        <f t="shared" si="52"/>
        <v>37.170180000000002</v>
      </c>
      <c r="AU58" s="124">
        <f t="shared" si="52"/>
        <v>37.170180000000002</v>
      </c>
      <c r="AV58" s="124">
        <f t="shared" si="52"/>
        <v>37.170180000000002</v>
      </c>
      <c r="AW58" s="124">
        <f t="shared" si="52"/>
        <v>37.170180000000002</v>
      </c>
      <c r="AX58" s="124">
        <f t="shared" si="52"/>
        <v>37.170180000000002</v>
      </c>
      <c r="AY58" s="124">
        <f t="shared" si="52"/>
        <v>37.170180000000002</v>
      </c>
      <c r="AZ58" s="124">
        <f t="shared" si="52"/>
        <v>37.170180000000002</v>
      </c>
      <c r="BA58" s="124">
        <f t="shared" si="52"/>
        <v>37.170180000000002</v>
      </c>
      <c r="BB58" s="124">
        <f t="shared" si="52"/>
        <v>37.170180000000002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1"/>
      <c r="B59" s="139" t="s">
        <v>109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37.170180000000002</v>
      </c>
      <c r="V59" s="141">
        <f t="shared" si="53"/>
        <v>37.170180000000002</v>
      </c>
      <c r="W59" s="141">
        <f t="shared" si="53"/>
        <v>37.170180000000002</v>
      </c>
      <c r="X59" s="141">
        <f t="shared" si="53"/>
        <v>37.170180000000002</v>
      </c>
      <c r="Y59" s="141">
        <f t="shared" si="53"/>
        <v>37.170180000000002</v>
      </c>
      <c r="Z59" s="141">
        <f t="shared" si="53"/>
        <v>37.170180000000002</v>
      </c>
      <c r="AA59" s="141">
        <f t="shared" si="53"/>
        <v>37.170180000000002</v>
      </c>
      <c r="AB59" s="141">
        <f t="shared" si="53"/>
        <v>37.170180000000002</v>
      </c>
      <c r="AC59" s="141">
        <f t="shared" si="53"/>
        <v>37.170180000000002</v>
      </c>
      <c r="AD59" s="141">
        <f t="shared" si="53"/>
        <v>37.170180000000002</v>
      </c>
      <c r="AE59" s="141">
        <f t="shared" si="53"/>
        <v>37.170180000000002</v>
      </c>
      <c r="AF59" s="141">
        <f t="shared" si="53"/>
        <v>37.170180000000002</v>
      </c>
      <c r="AG59" s="141">
        <f t="shared" si="53"/>
        <v>37.170180000000002</v>
      </c>
      <c r="AH59" s="141">
        <f t="shared" si="53"/>
        <v>37.170180000000002</v>
      </c>
      <c r="AI59" s="141">
        <f t="shared" si="53"/>
        <v>37.170180000000002</v>
      </c>
      <c r="AJ59" s="141">
        <f t="shared" ref="AJ59:BB59" si="54">+AJ56*$C58</f>
        <v>37.170180000000002</v>
      </c>
      <c r="AK59" s="141">
        <f t="shared" si="54"/>
        <v>37.170180000000002</v>
      </c>
      <c r="AL59" s="141">
        <f t="shared" si="54"/>
        <v>37.170180000000002</v>
      </c>
      <c r="AM59" s="136">
        <f t="shared" si="54"/>
        <v>37.170180000000002</v>
      </c>
      <c r="AN59" s="141">
        <f t="shared" si="54"/>
        <v>37.170180000000002</v>
      </c>
      <c r="AO59" s="141">
        <f t="shared" si="54"/>
        <v>37.170180000000002</v>
      </c>
      <c r="AP59" s="141">
        <f t="shared" si="54"/>
        <v>37.170180000000002</v>
      </c>
      <c r="AQ59" s="141">
        <f t="shared" si="54"/>
        <v>37.170180000000002</v>
      </c>
      <c r="AR59" s="141">
        <f t="shared" si="54"/>
        <v>37.170180000000002</v>
      </c>
      <c r="AS59" s="141">
        <f t="shared" si="54"/>
        <v>37.170180000000002</v>
      </c>
      <c r="AT59" s="141">
        <f t="shared" si="54"/>
        <v>37.170180000000002</v>
      </c>
      <c r="AU59" s="141">
        <f t="shared" si="54"/>
        <v>37.170180000000002</v>
      </c>
      <c r="AV59" s="141">
        <f t="shared" si="54"/>
        <v>37.170180000000002</v>
      </c>
      <c r="AW59" s="141">
        <f t="shared" si="54"/>
        <v>37.170180000000002</v>
      </c>
      <c r="AX59" s="141">
        <f t="shared" si="54"/>
        <v>37.170180000000002</v>
      </c>
      <c r="AY59" s="141">
        <f t="shared" si="54"/>
        <v>37.170180000000002</v>
      </c>
      <c r="AZ59" s="141">
        <f t="shared" si="54"/>
        <v>37.170180000000002</v>
      </c>
      <c r="BA59" s="141">
        <f t="shared" si="54"/>
        <v>37.170180000000002</v>
      </c>
      <c r="BB59" s="141">
        <f t="shared" si="54"/>
        <v>37.170180000000002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9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84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0"/>
      <c r="B61" s="115" t="s">
        <v>104</v>
      </c>
      <c r="C61" s="288"/>
      <c r="D61" s="116">
        <v>0</v>
      </c>
      <c r="E61" s="116">
        <v>0</v>
      </c>
      <c r="F61" s="116">
        <f>(1208.9+1.3)/24506</f>
        <v>4.9383824369542154E-2</v>
      </c>
      <c r="G61" s="116">
        <v>0</v>
      </c>
      <c r="H61" s="116">
        <v>0</v>
      </c>
      <c r="I61" s="116">
        <v>0</v>
      </c>
      <c r="J61" s="116">
        <f>4826.8/24506</f>
        <v>0.19696400881416798</v>
      </c>
      <c r="K61" s="116">
        <f>(2408.7+2408.7)/24506</f>
        <v>0.19658042928262465</v>
      </c>
      <c r="L61" s="116">
        <v>0</v>
      </c>
      <c r="M61" s="116">
        <f>1806.5/24506</f>
        <v>7.371664082265568E-2</v>
      </c>
      <c r="N61" s="116">
        <f>3010.9/24506</f>
        <v>0.122863788459969</v>
      </c>
      <c r="O61" s="116">
        <v>0</v>
      </c>
      <c r="P61" s="116">
        <f>2408.7/24506</f>
        <v>9.8290214641312323E-2</v>
      </c>
      <c r="Q61" s="116">
        <f>602.2/24506</f>
        <v>2.4573573818656658E-2</v>
      </c>
      <c r="R61" s="116">
        <f>(602.2+651.9)/24506</f>
        <v>5.1175222394515628E-2</v>
      </c>
      <c r="S61" s="116">
        <f>602.2/24506</f>
        <v>2.4573573818656658E-2</v>
      </c>
      <c r="T61" s="116">
        <v>0</v>
      </c>
      <c r="U61" s="116">
        <f>602.2/24506</f>
        <v>2.4573573818656658E-2</v>
      </c>
      <c r="V61" s="116">
        <f>602.2/24506</f>
        <v>2.4573573818656658E-2</v>
      </c>
      <c r="W61" s="116">
        <v>0</v>
      </c>
      <c r="X61" s="116">
        <f>1204.4/24506</f>
        <v>4.9147147637313315E-2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16">
        <v>0</v>
      </c>
      <c r="AM61" s="82">
        <v>0</v>
      </c>
      <c r="AN61" s="116">
        <v>0</v>
      </c>
      <c r="AO61" s="116">
        <f>1558.4/24506</f>
        <v>6.3592589569901256E-2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1.0000081612666287</v>
      </c>
      <c r="BD61" s="101"/>
    </row>
    <row r="62" spans="1:89" s="105" customFormat="1" x14ac:dyDescent="0.2">
      <c r="A62" s="290"/>
      <c r="B62" s="115" t="s">
        <v>105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4.9383824369542154E-2</v>
      </c>
      <c r="G62" s="116">
        <f t="shared" si="55"/>
        <v>4.9383824369542154E-2</v>
      </c>
      <c r="H62" s="116">
        <f t="shared" si="55"/>
        <v>4.9383824369542154E-2</v>
      </c>
      <c r="I62" s="116">
        <f t="shared" si="55"/>
        <v>4.9383824369542154E-2</v>
      </c>
      <c r="J62" s="116">
        <f t="shared" si="55"/>
        <v>0.24634783318371012</v>
      </c>
      <c r="K62" s="116">
        <f t="shared" si="55"/>
        <v>0.44292826246633477</v>
      </c>
      <c r="L62" s="116">
        <f t="shared" si="55"/>
        <v>0.44292826246633477</v>
      </c>
      <c r="M62" s="116">
        <f t="shared" si="55"/>
        <v>0.51664490328899049</v>
      </c>
      <c r="N62" s="116">
        <f t="shared" si="55"/>
        <v>0.63950869174895952</v>
      </c>
      <c r="O62" s="116">
        <f t="shared" si="55"/>
        <v>0.63950869174895952</v>
      </c>
      <c r="P62" s="116">
        <f t="shared" si="55"/>
        <v>0.7377989063902719</v>
      </c>
      <c r="Q62" s="116">
        <f t="shared" si="55"/>
        <v>0.76237248020892856</v>
      </c>
      <c r="R62" s="116">
        <f t="shared" si="55"/>
        <v>0.81354770260344422</v>
      </c>
      <c r="S62" s="116">
        <f t="shared" si="55"/>
        <v>0.83812127642210088</v>
      </c>
      <c r="T62" s="116">
        <f t="shared" si="55"/>
        <v>0.83812127642210088</v>
      </c>
      <c r="U62" s="116">
        <f t="shared" si="55"/>
        <v>0.86269485024075754</v>
      </c>
      <c r="V62" s="116">
        <f t="shared" si="55"/>
        <v>0.8872684240594142</v>
      </c>
      <c r="W62" s="116">
        <f t="shared" si="55"/>
        <v>0.8872684240594142</v>
      </c>
      <c r="X62" s="116">
        <f t="shared" si="55"/>
        <v>0.93641557169672751</v>
      </c>
      <c r="Y62" s="116">
        <f t="shared" si="55"/>
        <v>0.93641557169672751</v>
      </c>
      <c r="Z62" s="116">
        <f t="shared" si="55"/>
        <v>0.93641557169672751</v>
      </c>
      <c r="AA62" s="116">
        <f t="shared" si="55"/>
        <v>0.93641557169672751</v>
      </c>
      <c r="AB62" s="116">
        <f t="shared" si="55"/>
        <v>0.93641557169672751</v>
      </c>
      <c r="AC62" s="116">
        <f t="shared" si="55"/>
        <v>0.93641557169672751</v>
      </c>
      <c r="AD62" s="116">
        <f t="shared" si="55"/>
        <v>0.93641557169672751</v>
      </c>
      <c r="AE62" s="116">
        <f t="shared" si="55"/>
        <v>0.93641557169672751</v>
      </c>
      <c r="AF62" s="116">
        <f t="shared" si="55"/>
        <v>0.93641557169672751</v>
      </c>
      <c r="AG62" s="116">
        <f t="shared" si="55"/>
        <v>0.93641557169672751</v>
      </c>
      <c r="AH62" s="116">
        <f t="shared" si="55"/>
        <v>0.93641557169672751</v>
      </c>
      <c r="AI62" s="116">
        <f t="shared" si="55"/>
        <v>0.93641557169672751</v>
      </c>
      <c r="AJ62" s="116">
        <f t="shared" ref="AJ62:BB62" si="56">+AI62+AJ61</f>
        <v>0.93641557169672751</v>
      </c>
      <c r="AK62" s="116">
        <f t="shared" si="56"/>
        <v>0.93641557169672751</v>
      </c>
      <c r="AL62" s="116">
        <f t="shared" si="56"/>
        <v>0.93641557169672751</v>
      </c>
      <c r="AM62" s="82">
        <f t="shared" si="56"/>
        <v>0.93641557169672751</v>
      </c>
      <c r="AN62" s="116">
        <f t="shared" si="56"/>
        <v>0.93641557169672751</v>
      </c>
      <c r="AO62" s="116">
        <f t="shared" si="56"/>
        <v>1.0000081612666287</v>
      </c>
      <c r="AP62" s="116">
        <f t="shared" si="56"/>
        <v>1.0000081612666287</v>
      </c>
      <c r="AQ62" s="116">
        <f t="shared" si="56"/>
        <v>1.0000081612666287</v>
      </c>
      <c r="AR62" s="116">
        <f t="shared" si="56"/>
        <v>1.0000081612666287</v>
      </c>
      <c r="AS62" s="116">
        <f t="shared" si="56"/>
        <v>1.0000081612666287</v>
      </c>
      <c r="AT62" s="116">
        <f t="shared" si="56"/>
        <v>1.0000081612666287</v>
      </c>
      <c r="AU62" s="116">
        <f t="shared" si="56"/>
        <v>1.0000081612666287</v>
      </c>
      <c r="AV62" s="116">
        <f t="shared" si="56"/>
        <v>1.0000081612666287</v>
      </c>
      <c r="AW62" s="116">
        <f t="shared" si="56"/>
        <v>1.0000081612666287</v>
      </c>
      <c r="AX62" s="116">
        <f t="shared" si="56"/>
        <v>1.0000081612666287</v>
      </c>
      <c r="AY62" s="116">
        <f t="shared" si="56"/>
        <v>1.0000081612666287</v>
      </c>
      <c r="AZ62" s="116">
        <f t="shared" si="56"/>
        <v>1.0000081612666287</v>
      </c>
      <c r="BA62" s="116">
        <f t="shared" si="56"/>
        <v>1.0000081612666287</v>
      </c>
      <c r="BB62" s="116">
        <f t="shared" si="56"/>
        <v>1.0000081612666287</v>
      </c>
      <c r="BC62" s="104"/>
      <c r="BD62" s="101"/>
    </row>
    <row r="63" spans="1:89" s="105" customFormat="1" x14ac:dyDescent="0.2">
      <c r="A63" s="290"/>
      <c r="B63" s="115" t="s">
        <v>106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16">
        <v>0</v>
      </c>
      <c r="AM63" s="82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0"/>
      <c r="B64" s="115" t="s">
        <v>107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116">
        <f t="shared" si="58"/>
        <v>1</v>
      </c>
      <c r="AL64" s="116">
        <f t="shared" si="58"/>
        <v>1</v>
      </c>
      <c r="AM64" s="82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0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83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0"/>
      <c r="B66" s="122" t="s">
        <v>108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1.2101999999999999</v>
      </c>
      <c r="G66" s="124">
        <f t="shared" si="59"/>
        <v>1.2101999999999999</v>
      </c>
      <c r="H66" s="124">
        <f t="shared" si="59"/>
        <v>1.2101999999999999</v>
      </c>
      <c r="I66" s="124">
        <f t="shared" si="59"/>
        <v>1.2101999999999999</v>
      </c>
      <c r="J66" s="124">
        <f t="shared" si="59"/>
        <v>6.0369999999999999</v>
      </c>
      <c r="K66" s="124">
        <f t="shared" si="59"/>
        <v>10.8544</v>
      </c>
      <c r="L66" s="124">
        <f t="shared" si="59"/>
        <v>10.8544</v>
      </c>
      <c r="M66" s="124">
        <f t="shared" si="59"/>
        <v>12.660900000000002</v>
      </c>
      <c r="N66" s="124">
        <f t="shared" si="59"/>
        <v>15.671800000000003</v>
      </c>
      <c r="O66" s="124">
        <f t="shared" si="59"/>
        <v>15.671800000000003</v>
      </c>
      <c r="P66" s="124">
        <f t="shared" si="59"/>
        <v>18.080500000000004</v>
      </c>
      <c r="Q66" s="124">
        <f t="shared" si="59"/>
        <v>18.682700000000004</v>
      </c>
      <c r="R66" s="124">
        <f t="shared" si="59"/>
        <v>19.936800000000005</v>
      </c>
      <c r="S66" s="124">
        <f t="shared" si="59"/>
        <v>20.539000000000005</v>
      </c>
      <c r="T66" s="124">
        <f t="shared" si="59"/>
        <v>20.539000000000005</v>
      </c>
      <c r="U66" s="124">
        <f t="shared" si="59"/>
        <v>21.141200000000005</v>
      </c>
      <c r="V66" s="124">
        <f t="shared" si="59"/>
        <v>21.743400000000005</v>
      </c>
      <c r="W66" s="124">
        <f t="shared" si="59"/>
        <v>21.743400000000005</v>
      </c>
      <c r="X66" s="124">
        <f t="shared" si="59"/>
        <v>22.947800000000004</v>
      </c>
      <c r="Y66" s="124">
        <f t="shared" si="59"/>
        <v>22.947800000000004</v>
      </c>
      <c r="Z66" s="124">
        <f t="shared" si="59"/>
        <v>22.947800000000004</v>
      </c>
      <c r="AA66" s="124">
        <f t="shared" si="59"/>
        <v>22.947800000000004</v>
      </c>
      <c r="AB66" s="124">
        <f t="shared" si="59"/>
        <v>22.947800000000004</v>
      </c>
      <c r="AC66" s="124">
        <f t="shared" si="59"/>
        <v>22.947800000000004</v>
      </c>
      <c r="AD66" s="124">
        <f t="shared" si="59"/>
        <v>22.947800000000004</v>
      </c>
      <c r="AE66" s="124">
        <f t="shared" si="59"/>
        <v>22.947800000000004</v>
      </c>
      <c r="AF66" s="124">
        <f t="shared" si="59"/>
        <v>22.947800000000004</v>
      </c>
      <c r="AG66" s="124">
        <f t="shared" si="59"/>
        <v>22.947800000000004</v>
      </c>
      <c r="AH66" s="124">
        <f t="shared" si="59"/>
        <v>22.947800000000004</v>
      </c>
      <c r="AI66" s="124">
        <f t="shared" si="59"/>
        <v>22.947800000000004</v>
      </c>
      <c r="AJ66" s="124">
        <f t="shared" ref="AJ66:BB66" si="60">+AJ62*$C66</f>
        <v>22.947800000000004</v>
      </c>
      <c r="AK66" s="124">
        <f t="shared" si="60"/>
        <v>22.947800000000004</v>
      </c>
      <c r="AL66" s="124">
        <f>+AL62*$C66</f>
        <v>22.947800000000004</v>
      </c>
      <c r="AM66" s="90">
        <f t="shared" si="60"/>
        <v>22.947800000000004</v>
      </c>
      <c r="AN66" s="124">
        <f t="shared" si="60"/>
        <v>22.947800000000004</v>
      </c>
      <c r="AO66" s="124">
        <f t="shared" si="60"/>
        <v>24.506200000000003</v>
      </c>
      <c r="AP66" s="124">
        <f t="shared" si="60"/>
        <v>24.506200000000003</v>
      </c>
      <c r="AQ66" s="124">
        <f t="shared" si="60"/>
        <v>24.506200000000003</v>
      </c>
      <c r="AR66" s="124">
        <f t="shared" si="60"/>
        <v>24.506200000000003</v>
      </c>
      <c r="AS66" s="124">
        <f t="shared" si="60"/>
        <v>24.506200000000003</v>
      </c>
      <c r="AT66" s="124">
        <f t="shared" si="60"/>
        <v>24.506200000000003</v>
      </c>
      <c r="AU66" s="124">
        <f t="shared" si="60"/>
        <v>24.506200000000003</v>
      </c>
      <c r="AV66" s="124">
        <f t="shared" si="60"/>
        <v>24.506200000000003</v>
      </c>
      <c r="AW66" s="124">
        <f t="shared" si="60"/>
        <v>24.506200000000003</v>
      </c>
      <c r="AX66" s="124">
        <f t="shared" si="60"/>
        <v>24.506200000000003</v>
      </c>
      <c r="AY66" s="124">
        <f t="shared" si="60"/>
        <v>24.506200000000003</v>
      </c>
      <c r="AZ66" s="124">
        <f t="shared" si="60"/>
        <v>24.506200000000003</v>
      </c>
      <c r="BA66" s="124">
        <f t="shared" si="60"/>
        <v>24.506200000000003</v>
      </c>
      <c r="BB66" s="124">
        <f t="shared" si="60"/>
        <v>24.506200000000003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1"/>
      <c r="B67" s="139" t="s">
        <v>109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41">
        <f t="shared" si="62"/>
        <v>24.506</v>
      </c>
      <c r="AL67" s="141">
        <f t="shared" si="62"/>
        <v>24.506</v>
      </c>
      <c r="AM67" s="136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9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84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0"/>
      <c r="B69" s="115" t="s">
        <v>104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82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0"/>
      <c r="B70" s="115" t="s">
        <v>105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82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0"/>
      <c r="B71" s="115" t="s">
        <v>106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82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0"/>
      <c r="B72" s="115" t="s">
        <v>107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82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0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83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0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90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1"/>
      <c r="B75" s="139" t="s">
        <v>109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36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89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84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0"/>
      <c r="B77" s="115" t="s">
        <v>104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116">
        <v>0.02</v>
      </c>
      <c r="AL77" s="116">
        <v>0.02</v>
      </c>
      <c r="AM77" s="82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0"/>
      <c r="B78" s="115" t="s">
        <v>105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82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0"/>
      <c r="B79" s="115" t="s">
        <v>106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82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0"/>
      <c r="B80" s="115" t="s">
        <v>107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116">
        <v>0.67</v>
      </c>
      <c r="AL80" s="116">
        <v>0.68700000000000006</v>
      </c>
      <c r="AM80" s="82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0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83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0"/>
      <c r="B82" s="122" t="s">
        <v>108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90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1"/>
      <c r="B83" s="139" t="s">
        <v>109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36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89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84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0"/>
      <c r="B85" s="115" t="s">
        <v>104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116">
        <v>0.02</v>
      </c>
      <c r="AL85" s="116">
        <v>0.02</v>
      </c>
      <c r="AM85" s="82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0"/>
      <c r="B86" s="115" t="s">
        <v>105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82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0"/>
      <c r="B87" s="115" t="s">
        <v>106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82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0"/>
      <c r="B88" s="115" t="s">
        <v>107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116">
        <v>0.67</v>
      </c>
      <c r="AL88" s="116">
        <v>0.68700000000000006</v>
      </c>
      <c r="AM88" s="82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0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83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0"/>
      <c r="B90" s="122" t="s">
        <v>108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90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1"/>
      <c r="B91" s="139" t="s">
        <v>109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36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89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85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0"/>
      <c r="B93" s="115" t="s">
        <v>104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82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0"/>
      <c r="B94" s="115" t="s">
        <v>105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82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0"/>
      <c r="B95" s="115" t="s">
        <v>106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82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0"/>
      <c r="B96" s="115" t="s">
        <v>107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82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0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83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0"/>
      <c r="B98" s="122" t="s">
        <v>108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90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1"/>
      <c r="B99" s="139" t="s">
        <v>109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36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89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85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0"/>
      <c r="B101" s="115" t="s">
        <v>104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82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0"/>
      <c r="B102" s="115" t="s">
        <v>105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82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0"/>
      <c r="B103" s="115" t="s">
        <v>106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82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0"/>
      <c r="B104" s="115" t="s">
        <v>107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82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0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83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0"/>
      <c r="B106" s="122" t="s">
        <v>108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90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1"/>
      <c r="B107" s="139" t="s">
        <v>109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36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89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85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0"/>
      <c r="B109" s="115" t="s">
        <v>104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16">
        <v>0</v>
      </c>
      <c r="AM109" s="82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0"/>
      <c r="B110" s="115" t="s">
        <v>105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82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0"/>
      <c r="B111" s="115" t="s">
        <v>106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16">
        <v>0</v>
      </c>
      <c r="AM111" s="82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0"/>
      <c r="B112" s="115" t="s">
        <v>107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82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0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83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0"/>
      <c r="B114" s="122" t="s">
        <v>108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90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1"/>
      <c r="B115" s="139" t="s">
        <v>109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36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89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85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0"/>
      <c r="B117" s="115" t="s">
        <v>104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16">
        <v>0</v>
      </c>
      <c r="AM117" s="82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0"/>
      <c r="B118" s="115" t="s">
        <v>105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82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0"/>
      <c r="B119" s="115" t="s">
        <v>106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16">
        <v>0</v>
      </c>
      <c r="AM119" s="82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0"/>
      <c r="B120" s="115" t="s">
        <v>107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82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0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83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0"/>
      <c r="B122" s="122" t="s">
        <v>108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90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1"/>
      <c r="B123" s="139" t="s">
        <v>109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36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81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">
      <c r="B125" s="87" t="s">
        <v>113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81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">
      <c r="B126" s="197" t="s">
        <v>124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213"/>
      <c r="AM126" s="81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">
      <c r="B127" s="197" t="s">
        <v>108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199">
        <f t="shared" si="119"/>
        <v>31.377300000000005</v>
      </c>
      <c r="AL127" s="199">
        <f t="shared" si="119"/>
        <v>32.142600000000002</v>
      </c>
      <c r="AM127" s="81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">
      <c r="B128" s="197" t="s">
        <v>109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199">
        <f t="shared" si="120"/>
        <v>26.785499999999999</v>
      </c>
      <c r="AL128" s="199">
        <f t="shared" si="120"/>
        <v>26.785499999999999</v>
      </c>
      <c r="AM128" s="81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81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">
      <c r="B130" s="91" t="s">
        <v>112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1"/>
      <c r="AM130" s="130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">
      <c r="B131" s="91" t="s">
        <v>108</v>
      </c>
      <c r="C131" s="93">
        <f t="shared" ref="C131:AH131" si="121">+C42+C50+C26+C34+C66</f>
        <v>168.49697999999998</v>
      </c>
      <c r="D131" s="252">
        <f t="shared" si="121"/>
        <v>0</v>
      </c>
      <c r="E131" s="252">
        <f t="shared" si="121"/>
        <v>0</v>
      </c>
      <c r="F131" s="252">
        <f t="shared" si="121"/>
        <v>1.2101999999999999</v>
      </c>
      <c r="G131" s="252">
        <f t="shared" si="121"/>
        <v>1.2101999999999999</v>
      </c>
      <c r="H131" s="252">
        <f t="shared" si="121"/>
        <v>1.2101999999999999</v>
      </c>
      <c r="I131" s="252">
        <f t="shared" si="121"/>
        <v>1.2101999999999999</v>
      </c>
      <c r="J131" s="252">
        <f t="shared" si="121"/>
        <v>6.0369999999999999</v>
      </c>
      <c r="K131" s="252">
        <f t="shared" si="121"/>
        <v>10.8544</v>
      </c>
      <c r="L131" s="252">
        <f t="shared" si="121"/>
        <v>10.8544</v>
      </c>
      <c r="M131" s="252">
        <f t="shared" si="121"/>
        <v>12.660900000000002</v>
      </c>
      <c r="N131" s="252">
        <f t="shared" si="121"/>
        <v>15.671800000000003</v>
      </c>
      <c r="O131" s="252">
        <f t="shared" si="121"/>
        <v>15.671800000000003</v>
      </c>
      <c r="P131" s="252">
        <f t="shared" si="121"/>
        <v>18.080500000000004</v>
      </c>
      <c r="Q131" s="252">
        <f t="shared" si="121"/>
        <v>18.682700000000004</v>
      </c>
      <c r="R131" s="252">
        <f t="shared" si="121"/>
        <v>19.936800000000005</v>
      </c>
      <c r="S131" s="252">
        <f t="shared" si="121"/>
        <v>20.539000000000005</v>
      </c>
      <c r="T131" s="252">
        <f t="shared" si="121"/>
        <v>20.539000000000005</v>
      </c>
      <c r="U131" s="252">
        <f t="shared" si="121"/>
        <v>21.141200000000005</v>
      </c>
      <c r="V131" s="252">
        <f t="shared" si="121"/>
        <v>25.460418000000004</v>
      </c>
      <c r="W131" s="252">
        <f t="shared" si="121"/>
        <v>25.460418000000004</v>
      </c>
      <c r="X131" s="252">
        <f t="shared" si="121"/>
        <v>26.664818000000004</v>
      </c>
      <c r="Y131" s="252">
        <f t="shared" si="121"/>
        <v>32.240345000000005</v>
      </c>
      <c r="Z131" s="252">
        <f t="shared" si="121"/>
        <v>39.002425000000002</v>
      </c>
      <c r="AA131" s="252">
        <f t="shared" si="121"/>
        <v>39.002425000000002</v>
      </c>
      <c r="AB131" s="252">
        <f t="shared" si="121"/>
        <v>39.002425000000002</v>
      </c>
      <c r="AC131" s="252">
        <f t="shared" si="121"/>
        <v>44.57795200000001</v>
      </c>
      <c r="AD131" s="252">
        <f t="shared" si="121"/>
        <v>44.57795200000001</v>
      </c>
      <c r="AE131" s="252">
        <f t="shared" si="121"/>
        <v>44.57795200000001</v>
      </c>
      <c r="AF131" s="252">
        <f t="shared" si="121"/>
        <v>48.497952000000005</v>
      </c>
      <c r="AG131" s="252">
        <f t="shared" si="121"/>
        <v>59.817071999999996</v>
      </c>
      <c r="AH131" s="252">
        <f t="shared" si="121"/>
        <v>60.993071999999998</v>
      </c>
      <c r="AI131" s="252">
        <f t="shared" ref="AI131:BB131" si="122">+AI42+AI50+AI26+AI34+AI66</f>
        <v>69.603108000000006</v>
      </c>
      <c r="AJ131" s="252">
        <f t="shared" si="122"/>
        <v>70.779108000000008</v>
      </c>
      <c r="AK131" s="252">
        <f t="shared" si="122"/>
        <v>71.95510800000001</v>
      </c>
      <c r="AL131" s="252">
        <f t="shared" si="122"/>
        <v>78.202668000000003</v>
      </c>
      <c r="AM131" s="284">
        <f t="shared" si="122"/>
        <v>91.884264000000002</v>
      </c>
      <c r="AN131" s="252">
        <f t="shared" si="122"/>
        <v>93.060264000000004</v>
      </c>
      <c r="AO131" s="252">
        <f t="shared" si="122"/>
        <v>103.2287</v>
      </c>
      <c r="AP131" s="252">
        <f t="shared" si="122"/>
        <v>104.40470000000002</v>
      </c>
      <c r="AQ131" s="252">
        <f t="shared" si="122"/>
        <v>105.58070000000001</v>
      </c>
      <c r="AR131" s="252">
        <f t="shared" si="122"/>
        <v>107.14870000000002</v>
      </c>
      <c r="AS131" s="252">
        <f t="shared" si="122"/>
        <v>122.24086000000001</v>
      </c>
      <c r="AT131" s="252">
        <f t="shared" si="122"/>
        <v>123.80886000000001</v>
      </c>
      <c r="AU131" s="252">
        <f t="shared" si="122"/>
        <v>125.37686000000002</v>
      </c>
      <c r="AV131" s="252">
        <f t="shared" si="122"/>
        <v>133.70694</v>
      </c>
      <c r="AW131" s="252">
        <f t="shared" si="122"/>
        <v>135.27494000000002</v>
      </c>
      <c r="AX131" s="252">
        <f t="shared" si="122"/>
        <v>150.36709999999999</v>
      </c>
      <c r="AY131" s="252">
        <f t="shared" si="122"/>
        <v>158.69718000000003</v>
      </c>
      <c r="AZ131" s="252">
        <f t="shared" si="122"/>
        <v>166.53718000000001</v>
      </c>
      <c r="BA131" s="252">
        <f t="shared" si="122"/>
        <v>168.49718000000001</v>
      </c>
      <c r="BB131" s="252">
        <f t="shared" si="122"/>
        <v>168.49718000000001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">
      <c r="B132" s="91" t="s">
        <v>109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45.747280000000003</v>
      </c>
      <c r="V132" s="252">
        <f t="shared" si="123"/>
        <v>45.747280000000003</v>
      </c>
      <c r="W132" s="252">
        <f t="shared" si="123"/>
        <v>45.747280000000003</v>
      </c>
      <c r="X132" s="252">
        <f t="shared" si="123"/>
        <v>61.676180000000002</v>
      </c>
      <c r="Y132" s="252">
        <f t="shared" si="123"/>
        <v>129.29697999999999</v>
      </c>
      <c r="Z132" s="252">
        <f t="shared" si="123"/>
        <v>129.29697999999999</v>
      </c>
      <c r="AA132" s="252">
        <f t="shared" si="123"/>
        <v>129.29697999999999</v>
      </c>
      <c r="AB132" s="252">
        <f t="shared" si="123"/>
        <v>129.29697999999999</v>
      </c>
      <c r="AC132" s="252">
        <f t="shared" si="123"/>
        <v>129.29697999999999</v>
      </c>
      <c r="AD132" s="252">
        <f t="shared" si="123"/>
        <v>129.29697999999999</v>
      </c>
      <c r="AE132" s="252">
        <f t="shared" si="123"/>
        <v>129.29697999999999</v>
      </c>
      <c r="AF132" s="252">
        <f t="shared" si="123"/>
        <v>133.21697999999998</v>
      </c>
      <c r="AG132" s="252">
        <f t="shared" si="123"/>
        <v>133.21697999999998</v>
      </c>
      <c r="AH132" s="252">
        <f t="shared" si="123"/>
        <v>134.00097999999997</v>
      </c>
      <c r="AI132" s="252">
        <f t="shared" si="123"/>
        <v>134.78497999999999</v>
      </c>
      <c r="AJ132" s="252">
        <f t="shared" ref="AJ132:BB132" si="124">+AJ43+AJ51+AJ27+AJ35+AJ67</f>
        <v>135.56898000000001</v>
      </c>
      <c r="AK132" s="252">
        <f t="shared" si="124"/>
        <v>136.35298</v>
      </c>
      <c r="AL132" s="252">
        <f t="shared" si="124"/>
        <v>137.13697999999999</v>
      </c>
      <c r="AM132" s="90">
        <f t="shared" si="124"/>
        <v>137.92097999999999</v>
      </c>
      <c r="AN132" s="252">
        <f t="shared" si="124"/>
        <v>138.70497999999998</v>
      </c>
      <c r="AO132" s="252">
        <f t="shared" si="124"/>
        <v>139.48898</v>
      </c>
      <c r="AP132" s="252">
        <f t="shared" si="124"/>
        <v>140.27297999999999</v>
      </c>
      <c r="AQ132" s="252">
        <f t="shared" si="124"/>
        <v>141.05698000000001</v>
      </c>
      <c r="AR132" s="252">
        <f t="shared" si="124"/>
        <v>141.84098</v>
      </c>
      <c r="AS132" s="252">
        <f t="shared" si="124"/>
        <v>142.62497999999999</v>
      </c>
      <c r="AT132" s="252">
        <f t="shared" si="124"/>
        <v>143.40897999999999</v>
      </c>
      <c r="AU132" s="252">
        <f t="shared" si="124"/>
        <v>144.19297999999998</v>
      </c>
      <c r="AV132" s="252">
        <f t="shared" si="124"/>
        <v>144.97698</v>
      </c>
      <c r="AW132" s="252">
        <f t="shared" si="124"/>
        <v>144.97698</v>
      </c>
      <c r="AX132" s="252">
        <f t="shared" si="124"/>
        <v>144.97698</v>
      </c>
      <c r="AY132" s="252">
        <f t="shared" si="124"/>
        <v>144.97698</v>
      </c>
      <c r="AZ132" s="252">
        <f t="shared" si="124"/>
        <v>144.97698</v>
      </c>
      <c r="BA132" s="252">
        <f t="shared" si="124"/>
        <v>144.97698</v>
      </c>
      <c r="BB132" s="252">
        <f t="shared" si="124"/>
        <v>168.49697999999998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90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">
      <c r="B134" s="122" t="s">
        <v>114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30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">
      <c r="B135" s="122" t="s">
        <v>108</v>
      </c>
      <c r="C135" s="123">
        <f>C58+C114+C122+C106+C98+C74+C82+C90</f>
        <v>334.92018000000002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0</v>
      </c>
      <c r="U135" s="253">
        <f t="shared" si="125"/>
        <v>0</v>
      </c>
      <c r="V135" s="253">
        <f t="shared" si="125"/>
        <v>3.7170180000000004</v>
      </c>
      <c r="W135" s="253">
        <f t="shared" si="125"/>
        <v>51.217017999999996</v>
      </c>
      <c r="X135" s="253">
        <f t="shared" si="125"/>
        <v>76.242018000000002</v>
      </c>
      <c r="Y135" s="253">
        <f t="shared" si="125"/>
        <v>76.242018000000002</v>
      </c>
      <c r="Z135" s="253">
        <f t="shared" si="125"/>
        <v>81.81754500000001</v>
      </c>
      <c r="AA135" s="253">
        <f t="shared" si="125"/>
        <v>139.375045</v>
      </c>
      <c r="AB135" s="253">
        <f t="shared" si="125"/>
        <v>151.88754500000002</v>
      </c>
      <c r="AC135" s="253">
        <f t="shared" si="125"/>
        <v>164.40004500000001</v>
      </c>
      <c r="AD135" s="253">
        <f t="shared" si="125"/>
        <v>176.91254499999999</v>
      </c>
      <c r="AE135" s="253">
        <f t="shared" si="125"/>
        <v>189.42504500000004</v>
      </c>
      <c r="AF135" s="253">
        <f t="shared" si="125"/>
        <v>207.51307200000002</v>
      </c>
      <c r="AG135" s="253">
        <f t="shared" si="125"/>
        <v>217.52307200000007</v>
      </c>
      <c r="AH135" s="253">
        <f t="shared" si="125"/>
        <v>225.03057200000006</v>
      </c>
      <c r="AI135" s="253">
        <f t="shared" si="125"/>
        <v>232.53807200000006</v>
      </c>
      <c r="AJ135" s="253">
        <f t="shared" si="125"/>
        <v>240.04557200000005</v>
      </c>
      <c r="AK135" s="253">
        <f t="shared" si="125"/>
        <v>245.05057200000005</v>
      </c>
      <c r="AL135" s="253">
        <f t="shared" si="125"/>
        <v>257.48960800000009</v>
      </c>
      <c r="AM135" s="284">
        <f t="shared" si="125"/>
        <v>262.49460800000008</v>
      </c>
      <c r="AN135" s="253">
        <f t="shared" si="125"/>
        <v>267.49960800000008</v>
      </c>
      <c r="AO135" s="253">
        <f t="shared" si="125"/>
        <v>289.94864400000006</v>
      </c>
      <c r="AP135" s="253">
        <f t="shared" si="125"/>
        <v>314.90018000000009</v>
      </c>
      <c r="AQ135" s="253">
        <f t="shared" si="125"/>
        <v>329.91518000000013</v>
      </c>
      <c r="AR135" s="253">
        <f t="shared" si="125"/>
        <v>332.41768000000013</v>
      </c>
      <c r="AS135" s="253">
        <f t="shared" si="125"/>
        <v>334.92018000000013</v>
      </c>
      <c r="AT135" s="253">
        <f t="shared" si="125"/>
        <v>334.92018000000013</v>
      </c>
      <c r="AU135" s="253">
        <f t="shared" si="125"/>
        <v>334.92018000000013</v>
      </c>
      <c r="AV135" s="253">
        <f t="shared" si="125"/>
        <v>334.92018000000013</v>
      </c>
      <c r="AW135" s="253">
        <f t="shared" si="125"/>
        <v>334.92018000000013</v>
      </c>
      <c r="AX135" s="253">
        <f t="shared" si="125"/>
        <v>334.92018000000013</v>
      </c>
      <c r="AY135" s="253">
        <f t="shared" si="125"/>
        <v>334.92018000000013</v>
      </c>
      <c r="AZ135" s="253">
        <f t="shared" si="125"/>
        <v>334.92018000000013</v>
      </c>
      <c r="BA135" s="253">
        <f t="shared" si="125"/>
        <v>334.92018000000013</v>
      </c>
      <c r="BB135" s="253">
        <f t="shared" si="125"/>
        <v>334.92018000000013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">
      <c r="B136" s="122" t="s">
        <v>109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37.170180000000002</v>
      </c>
      <c r="V136" s="253">
        <f t="shared" si="126"/>
        <v>62.195180000000008</v>
      </c>
      <c r="W136" s="253">
        <f t="shared" si="126"/>
        <v>112.94843000000002</v>
      </c>
      <c r="X136" s="253">
        <f t="shared" si="126"/>
        <v>117.20268</v>
      </c>
      <c r="Y136" s="253">
        <f t="shared" si="126"/>
        <v>121.20667999999999</v>
      </c>
      <c r="Z136" s="253">
        <f t="shared" si="126"/>
        <v>127.96343</v>
      </c>
      <c r="AA136" s="253">
        <f t="shared" si="126"/>
        <v>140.22568000000001</v>
      </c>
      <c r="AB136" s="253">
        <f t="shared" si="126"/>
        <v>154.99043000000003</v>
      </c>
      <c r="AC136" s="253">
        <f t="shared" si="126"/>
        <v>169.50493000000003</v>
      </c>
      <c r="AD136" s="253">
        <f t="shared" si="126"/>
        <v>182.01743000000002</v>
      </c>
      <c r="AE136" s="253">
        <f t="shared" si="126"/>
        <v>195.28068000000002</v>
      </c>
      <c r="AF136" s="253">
        <f t="shared" si="126"/>
        <v>208.79417999999998</v>
      </c>
      <c r="AG136" s="253">
        <f t="shared" si="126"/>
        <v>222.05743000000001</v>
      </c>
      <c r="AH136" s="253">
        <f t="shared" si="126"/>
        <v>232.31768</v>
      </c>
      <c r="AI136" s="253">
        <f t="shared" si="126"/>
        <v>239.82517999999999</v>
      </c>
      <c r="AJ136" s="253">
        <f t="shared" si="126"/>
        <v>247.83318000000003</v>
      </c>
      <c r="AK136" s="253">
        <f t="shared" si="126"/>
        <v>252.33768000000003</v>
      </c>
      <c r="AL136" s="253">
        <f t="shared" si="126"/>
        <v>256.59193000000005</v>
      </c>
      <c r="AM136" s="90">
        <f t="shared" si="126"/>
        <v>260.09542999999996</v>
      </c>
      <c r="AN136" s="253">
        <f t="shared" si="126"/>
        <v>263.09843000000001</v>
      </c>
      <c r="AO136" s="253">
        <f t="shared" si="126"/>
        <v>287.12243000000001</v>
      </c>
      <c r="AP136" s="253">
        <f t="shared" si="126"/>
        <v>310.89618000000002</v>
      </c>
      <c r="AQ136" s="253">
        <f t="shared" si="126"/>
        <v>333.91917999999998</v>
      </c>
      <c r="AR136" s="253">
        <f t="shared" si="126"/>
        <v>334.92018000000002</v>
      </c>
      <c r="AS136" s="253">
        <f t="shared" si="126"/>
        <v>334.92018000000002</v>
      </c>
      <c r="AT136" s="253">
        <f t="shared" si="126"/>
        <v>334.92018000000002</v>
      </c>
      <c r="AU136" s="253">
        <f t="shared" si="126"/>
        <v>334.92018000000002</v>
      </c>
      <c r="AV136" s="253">
        <f t="shared" si="126"/>
        <v>334.92018000000002</v>
      </c>
      <c r="AW136" s="253">
        <f t="shared" si="126"/>
        <v>334.92018000000002</v>
      </c>
      <c r="AX136" s="253">
        <f t="shared" si="126"/>
        <v>334.92018000000002</v>
      </c>
      <c r="AY136" s="253">
        <f t="shared" si="126"/>
        <v>334.92018000000002</v>
      </c>
      <c r="AZ136" s="253">
        <f t="shared" si="126"/>
        <v>334.92018000000002</v>
      </c>
      <c r="BA136" s="253">
        <f t="shared" si="126"/>
        <v>334.92018000000002</v>
      </c>
      <c r="BB136" s="253">
        <f t="shared" si="126"/>
        <v>334.92018000000002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90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">
      <c r="B138" s="87" t="s">
        <v>129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30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">
      <c r="B139" s="87" t="s">
        <v>108</v>
      </c>
      <c r="C139" s="89">
        <f>+C131+C135+C127</f>
        <v>541.68215999999995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1.2101999999999999</v>
      </c>
      <c r="G139" s="129">
        <f t="shared" si="127"/>
        <v>1.2101999999999999</v>
      </c>
      <c r="H139" s="129">
        <f t="shared" si="127"/>
        <v>1.2101999999999999</v>
      </c>
      <c r="I139" s="129">
        <f t="shared" si="127"/>
        <v>1.2101999999999999</v>
      </c>
      <c r="J139" s="129">
        <f t="shared" si="127"/>
        <v>6.0369999999999999</v>
      </c>
      <c r="K139" s="129">
        <f t="shared" si="127"/>
        <v>10.8544</v>
      </c>
      <c r="L139" s="129">
        <f t="shared" si="127"/>
        <v>10.8544</v>
      </c>
      <c r="M139" s="129">
        <f>+M131+M135+M127</f>
        <v>12.660900000000002</v>
      </c>
      <c r="N139" s="129">
        <f t="shared" si="127"/>
        <v>15.671800000000003</v>
      </c>
      <c r="O139" s="129">
        <f t="shared" si="127"/>
        <v>15.671800000000003</v>
      </c>
      <c r="P139" s="129">
        <f t="shared" si="127"/>
        <v>18.080500000000004</v>
      </c>
      <c r="Q139" s="129">
        <f t="shared" si="127"/>
        <v>18.682700000000004</v>
      </c>
      <c r="R139" s="129">
        <f t="shared" si="127"/>
        <v>19.936800000000005</v>
      </c>
      <c r="S139" s="129">
        <f t="shared" si="127"/>
        <v>20.539000000000005</v>
      </c>
      <c r="T139" s="129">
        <f t="shared" si="127"/>
        <v>20.539000000000005</v>
      </c>
      <c r="U139" s="129">
        <f t="shared" si="127"/>
        <v>21.141200000000005</v>
      </c>
      <c r="V139" s="129">
        <f t="shared" si="127"/>
        <v>29.177436000000004</v>
      </c>
      <c r="W139" s="129">
        <f t="shared" si="127"/>
        <v>78.677356224999997</v>
      </c>
      <c r="X139" s="129">
        <f t="shared" si="127"/>
        <v>106.73333599999999</v>
      </c>
      <c r="Y139" s="129">
        <f t="shared" si="127"/>
        <v>113.74380050000001</v>
      </c>
      <c r="Z139" s="129">
        <f t="shared" si="127"/>
        <v>127.51634500000002</v>
      </c>
      <c r="AA139" s="129">
        <f t="shared" si="127"/>
        <v>186.60444500000003</v>
      </c>
      <c r="AB139" s="129">
        <f t="shared" si="127"/>
        <v>200.64754500000001</v>
      </c>
      <c r="AC139" s="129">
        <f t="shared" si="127"/>
        <v>220.26617200000001</v>
      </c>
      <c r="AD139" s="129">
        <f>+AD131+AD135+AD127</f>
        <v>235.457222</v>
      </c>
      <c r="AE139" s="129">
        <f t="shared" si="127"/>
        <v>251.22224700000004</v>
      </c>
      <c r="AF139" s="129">
        <f t="shared" si="127"/>
        <v>276.10014900000004</v>
      </c>
      <c r="AG139" s="129">
        <f t="shared" si="127"/>
        <v>302.78636900000004</v>
      </c>
      <c r="AH139" s="129">
        <f t="shared" si="127"/>
        <v>314.14841900000005</v>
      </c>
      <c r="AI139" s="129">
        <f t="shared" si="127"/>
        <v>331.60523000000006</v>
      </c>
      <c r="AJ139" s="129">
        <f t="shared" si="127"/>
        <v>341.43668000000008</v>
      </c>
      <c r="AK139" s="129">
        <f t="shared" si="127"/>
        <v>348.38298000000003</v>
      </c>
      <c r="AL139" s="129">
        <f t="shared" si="127"/>
        <v>367.83487600000012</v>
      </c>
      <c r="AM139" s="130">
        <f t="shared" si="127"/>
        <v>387.09544700000015</v>
      </c>
      <c r="AN139" s="129">
        <f t="shared" si="127"/>
        <v>393.65909700000009</v>
      </c>
      <c r="AO139" s="129">
        <f t="shared" si="127"/>
        <v>426.27656900000005</v>
      </c>
      <c r="AP139" s="129">
        <f t="shared" si="127"/>
        <v>452.40410500000013</v>
      </c>
      <c r="AQ139" s="129">
        <f t="shared" si="127"/>
        <v>468.59510500000016</v>
      </c>
      <c r="AR139" s="129">
        <f t="shared" si="127"/>
        <v>476.87475500000016</v>
      </c>
      <c r="AS139" s="129">
        <f t="shared" si="127"/>
        <v>495.42604000000011</v>
      </c>
      <c r="AT139" s="129">
        <f t="shared" si="127"/>
        <v>496.99404000000015</v>
      </c>
      <c r="AU139" s="129">
        <f t="shared" si="127"/>
        <v>498.56204000000014</v>
      </c>
      <c r="AV139" s="129">
        <f t="shared" si="127"/>
        <v>506.89212000000009</v>
      </c>
      <c r="AW139" s="129">
        <f t="shared" si="127"/>
        <v>508.46012000000013</v>
      </c>
      <c r="AX139" s="129">
        <f t="shared" si="127"/>
        <v>523.55228000000011</v>
      </c>
      <c r="AY139" s="129">
        <f t="shared" si="127"/>
        <v>531.88236000000018</v>
      </c>
      <c r="AZ139" s="129">
        <f t="shared" si="127"/>
        <v>539.72236000000009</v>
      </c>
      <c r="BA139" s="129">
        <f t="shared" si="127"/>
        <v>541.68236000000013</v>
      </c>
      <c r="BB139" s="129">
        <f t="shared" si="127"/>
        <v>541.68236000000013</v>
      </c>
    </row>
    <row r="140" spans="2:89" s="77" customFormat="1" x14ac:dyDescent="0.2">
      <c r="B140" s="87" t="s">
        <v>109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82.917460000000005</v>
      </c>
      <c r="V140" s="129">
        <f t="shared" si="128"/>
        <v>107.94246000000001</v>
      </c>
      <c r="W140" s="129">
        <f t="shared" si="128"/>
        <v>163.47883500000003</v>
      </c>
      <c r="X140" s="129">
        <f t="shared" si="128"/>
        <v>184.42728500000001</v>
      </c>
      <c r="Y140" s="129">
        <f t="shared" si="128"/>
        <v>256.81738499999994</v>
      </c>
      <c r="Z140" s="129">
        <f t="shared" si="128"/>
        <v>264.53075999999999</v>
      </c>
      <c r="AA140" s="129">
        <f t="shared" si="128"/>
        <v>277.74963499999996</v>
      </c>
      <c r="AB140" s="129">
        <f t="shared" si="128"/>
        <v>293.47101000000004</v>
      </c>
      <c r="AC140" s="129">
        <f t="shared" si="128"/>
        <v>308.94213500000001</v>
      </c>
      <c r="AD140" s="129">
        <f t="shared" si="128"/>
        <v>322.41126000000003</v>
      </c>
      <c r="AE140" s="129">
        <f t="shared" si="128"/>
        <v>336.63113500000003</v>
      </c>
      <c r="AF140" s="129">
        <f t="shared" si="128"/>
        <v>354.82993499999998</v>
      </c>
      <c r="AG140" s="129">
        <f t="shared" si="128"/>
        <v>369.04980999999998</v>
      </c>
      <c r="AH140" s="129">
        <f t="shared" si="128"/>
        <v>391.95620999999994</v>
      </c>
      <c r="AI140" s="129">
        <f t="shared" si="128"/>
        <v>400.63035999999994</v>
      </c>
      <c r="AJ140" s="129">
        <f t="shared" si="128"/>
        <v>409.80501000000004</v>
      </c>
      <c r="AK140" s="129">
        <f t="shared" si="128"/>
        <v>415.47616000000005</v>
      </c>
      <c r="AL140" s="129">
        <f t="shared" si="128"/>
        <v>420.51441000000005</v>
      </c>
      <c r="AM140" s="130">
        <f t="shared" si="128"/>
        <v>424.80190999999996</v>
      </c>
      <c r="AN140" s="129">
        <f t="shared" si="128"/>
        <v>428.58891</v>
      </c>
      <c r="AO140" s="129">
        <f t="shared" si="128"/>
        <v>453.39690999999999</v>
      </c>
      <c r="AP140" s="129">
        <f t="shared" si="128"/>
        <v>477.95466000000005</v>
      </c>
      <c r="AQ140" s="129">
        <f t="shared" si="128"/>
        <v>501.76166000000001</v>
      </c>
      <c r="AR140" s="129">
        <f t="shared" si="128"/>
        <v>503.54666000000003</v>
      </c>
      <c r="AS140" s="129">
        <f t="shared" si="128"/>
        <v>515.81016</v>
      </c>
      <c r="AT140" s="129">
        <f t="shared" si="128"/>
        <v>516.59415999999999</v>
      </c>
      <c r="AU140" s="129">
        <f t="shared" si="128"/>
        <v>517.37815999999998</v>
      </c>
      <c r="AV140" s="129">
        <f t="shared" si="128"/>
        <v>518.16215999999997</v>
      </c>
      <c r="AW140" s="129">
        <f t="shared" si="128"/>
        <v>518.16215999999997</v>
      </c>
      <c r="AX140" s="129">
        <f t="shared" si="128"/>
        <v>518.16215999999997</v>
      </c>
      <c r="AY140" s="129">
        <f t="shared" si="128"/>
        <v>518.16215999999997</v>
      </c>
      <c r="AZ140" s="129">
        <f t="shared" si="128"/>
        <v>518.16215999999997</v>
      </c>
      <c r="BA140" s="129">
        <f t="shared" si="128"/>
        <v>518.16215999999997</v>
      </c>
      <c r="BB140" s="129">
        <f t="shared" si="128"/>
        <v>541.68215999999995</v>
      </c>
    </row>
    <row r="141" spans="2:89" s="77" customFormat="1" x14ac:dyDescent="0.2">
      <c r="B141" s="87" t="s">
        <v>120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2.4657000000000004</v>
      </c>
      <c r="G141" s="129">
        <f t="shared" si="129"/>
        <v>2.4657000000000004</v>
      </c>
      <c r="H141" s="129">
        <f t="shared" si="129"/>
        <v>2.4657000000000004</v>
      </c>
      <c r="I141" s="129">
        <f t="shared" si="129"/>
        <v>2.4657000000000004</v>
      </c>
      <c r="J141" s="129">
        <f t="shared" si="129"/>
        <v>-2.3610999999999995</v>
      </c>
      <c r="K141" s="129">
        <f t="shared" si="129"/>
        <v>-5.9531999999999998</v>
      </c>
      <c r="L141" s="129">
        <f t="shared" si="129"/>
        <v>-5.9531999999999998</v>
      </c>
      <c r="M141" s="129">
        <f>+M140-M139</f>
        <v>-7.7597000000000014</v>
      </c>
      <c r="N141" s="129">
        <f t="shared" si="129"/>
        <v>-9.5453000000000028</v>
      </c>
      <c r="O141" s="129">
        <f t="shared" si="129"/>
        <v>-9.5453000000000028</v>
      </c>
      <c r="P141" s="129">
        <f t="shared" si="129"/>
        <v>-11.954000000000004</v>
      </c>
      <c r="Q141" s="129">
        <f t="shared" si="129"/>
        <v>-10.105600000000004</v>
      </c>
      <c r="R141" s="129">
        <f t="shared" si="129"/>
        <v>-11.359700000000005</v>
      </c>
      <c r="S141" s="129">
        <f t="shared" si="129"/>
        <v>-11.961900000000005</v>
      </c>
      <c r="T141" s="129">
        <f t="shared" si="129"/>
        <v>-11.961900000000005</v>
      </c>
      <c r="U141" s="129">
        <f t="shared" si="129"/>
        <v>61.776260000000001</v>
      </c>
      <c r="V141" s="129">
        <f t="shared" si="129"/>
        <v>78.765024000000011</v>
      </c>
      <c r="W141" s="129">
        <f t="shared" si="129"/>
        <v>84.801478775000035</v>
      </c>
      <c r="X141" s="129">
        <f t="shared" si="129"/>
        <v>77.693949000000018</v>
      </c>
      <c r="Y141" s="129">
        <f t="shared" si="129"/>
        <v>143.07358449999992</v>
      </c>
      <c r="Z141" s="129">
        <f t="shared" si="129"/>
        <v>137.01441499999999</v>
      </c>
      <c r="AA141" s="129">
        <f t="shared" si="129"/>
        <v>91.145189999999928</v>
      </c>
      <c r="AB141" s="129">
        <f t="shared" si="129"/>
        <v>92.823465000000027</v>
      </c>
      <c r="AC141" s="129">
        <f t="shared" si="129"/>
        <v>88.675962999999996</v>
      </c>
      <c r="AD141" s="129">
        <f>+AD140-AD139</f>
        <v>86.954038000000025</v>
      </c>
      <c r="AE141" s="129">
        <f t="shared" si="129"/>
        <v>85.40888799999999</v>
      </c>
      <c r="AF141" s="129">
        <f t="shared" si="129"/>
        <v>78.729785999999933</v>
      </c>
      <c r="AG141" s="129">
        <f t="shared" si="129"/>
        <v>66.263440999999943</v>
      </c>
      <c r="AH141" s="129">
        <f>+AH140-AH139</f>
        <v>77.807790999999895</v>
      </c>
      <c r="AI141" s="129">
        <f t="shared" si="129"/>
        <v>69.025129999999876</v>
      </c>
      <c r="AJ141" s="129">
        <f t="shared" si="129"/>
        <v>68.368329999999958</v>
      </c>
      <c r="AK141" s="129">
        <f t="shared" si="129"/>
        <v>67.093180000000018</v>
      </c>
      <c r="AL141" s="129">
        <f t="shared" si="129"/>
        <v>52.679533999999933</v>
      </c>
      <c r="AM141" s="130">
        <f t="shared" si="129"/>
        <v>37.706462999999815</v>
      </c>
      <c r="AN141" s="129">
        <f t="shared" si="129"/>
        <v>34.929812999999911</v>
      </c>
      <c r="AO141" s="129">
        <f t="shared" si="129"/>
        <v>27.120340999999939</v>
      </c>
      <c r="AP141" s="129">
        <f t="shared" si="129"/>
        <v>25.550554999999918</v>
      </c>
      <c r="AQ141" s="129">
        <f t="shared" si="129"/>
        <v>33.166554999999846</v>
      </c>
      <c r="AR141" s="129">
        <f t="shared" si="129"/>
        <v>26.671904999999867</v>
      </c>
      <c r="AS141" s="129">
        <f t="shared" si="129"/>
        <v>20.384119999999882</v>
      </c>
      <c r="AT141" s="129">
        <f t="shared" si="129"/>
        <v>19.600119999999833</v>
      </c>
      <c r="AU141" s="129">
        <f t="shared" si="129"/>
        <v>18.816119999999842</v>
      </c>
      <c r="AV141" s="129">
        <f t="shared" si="129"/>
        <v>11.270039999999881</v>
      </c>
      <c r="AW141" s="129">
        <f t="shared" si="129"/>
        <v>9.7020399999998403</v>
      </c>
      <c r="AX141" s="129">
        <f t="shared" si="129"/>
        <v>-5.3901200000001381</v>
      </c>
      <c r="AY141" s="129">
        <f t="shared" si="129"/>
        <v>-13.720200000000204</v>
      </c>
      <c r="AZ141" s="129">
        <f t="shared" si="129"/>
        <v>-21.560200000000123</v>
      </c>
      <c r="BA141" s="129">
        <f t="shared" si="129"/>
        <v>-23.520200000000159</v>
      </c>
      <c r="BB141" s="129">
        <f t="shared" si="129"/>
        <v>-2.0000000017716957E-4</v>
      </c>
    </row>
    <row r="142" spans="2:89" s="77" customFormat="1" x14ac:dyDescent="0.2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9"/>
      <c r="AM142" s="130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81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">
      <c r="B144" s="76" t="s">
        <v>160</v>
      </c>
      <c r="C144" s="235">
        <f>SUM(C10:C123)</f>
        <v>541.68216000000007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1.2101999999999999</v>
      </c>
      <c r="G144" s="75">
        <f t="shared" si="130"/>
        <v>1.2101999999999999</v>
      </c>
      <c r="H144" s="75">
        <f t="shared" si="130"/>
        <v>1.2101999999999999</v>
      </c>
      <c r="I144" s="75">
        <f t="shared" si="130"/>
        <v>1.2101999999999999</v>
      </c>
      <c r="J144" s="75">
        <f t="shared" si="130"/>
        <v>6.0369999999999999</v>
      </c>
      <c r="K144" s="75">
        <f t="shared" si="130"/>
        <v>10.8544</v>
      </c>
      <c r="L144" s="75">
        <f t="shared" si="130"/>
        <v>10.8544</v>
      </c>
      <c r="M144" s="75">
        <f t="shared" si="130"/>
        <v>12.660900000000002</v>
      </c>
      <c r="N144" s="75">
        <f t="shared" si="130"/>
        <v>15.671800000000003</v>
      </c>
      <c r="O144" s="75">
        <f t="shared" si="130"/>
        <v>15.671800000000003</v>
      </c>
      <c r="P144" s="75">
        <f t="shared" si="130"/>
        <v>18.080500000000004</v>
      </c>
      <c r="Q144" s="75">
        <f t="shared" si="130"/>
        <v>18.682700000000004</v>
      </c>
      <c r="R144" s="75">
        <f t="shared" si="130"/>
        <v>19.936800000000005</v>
      </c>
      <c r="S144" s="75">
        <f t="shared" si="130"/>
        <v>20.539000000000005</v>
      </c>
      <c r="T144" s="75">
        <f t="shared" si="130"/>
        <v>20.539000000000005</v>
      </c>
      <c r="U144" s="75">
        <f t="shared" si="130"/>
        <v>21.141200000000005</v>
      </c>
      <c r="V144" s="75">
        <f t="shared" si="130"/>
        <v>29.177436000000007</v>
      </c>
      <c r="W144" s="75">
        <f t="shared" si="130"/>
        <v>78.677356225000011</v>
      </c>
      <c r="X144" s="75">
        <f t="shared" si="130"/>
        <v>106.73333600000001</v>
      </c>
      <c r="Y144" s="75">
        <f t="shared" si="130"/>
        <v>113.74380050000001</v>
      </c>
      <c r="Z144" s="75">
        <f t="shared" si="130"/>
        <v>127.516345</v>
      </c>
      <c r="AA144" s="75">
        <f t="shared" si="130"/>
        <v>186.60444500000003</v>
      </c>
      <c r="AB144" s="75">
        <f t="shared" si="130"/>
        <v>200.64754500000004</v>
      </c>
      <c r="AC144" s="75">
        <f t="shared" si="130"/>
        <v>220.26617200000001</v>
      </c>
      <c r="AD144" s="75">
        <f t="shared" si="130"/>
        <v>235.45722200000006</v>
      </c>
      <c r="AE144" s="75">
        <f t="shared" si="130"/>
        <v>251.22224700000007</v>
      </c>
      <c r="AF144" s="75">
        <f t="shared" si="130"/>
        <v>276.10014900000016</v>
      </c>
      <c r="AG144" s="75">
        <f t="shared" si="130"/>
        <v>302.78636900000004</v>
      </c>
      <c r="AH144" s="75">
        <f t="shared" si="130"/>
        <v>314.14841900000005</v>
      </c>
      <c r="AI144" s="75">
        <f t="shared" si="130"/>
        <v>331.60523000000006</v>
      </c>
      <c r="AJ144" s="75">
        <f t="shared" si="130"/>
        <v>341.43668000000014</v>
      </c>
      <c r="AK144" s="75">
        <f t="shared" si="130"/>
        <v>348.38298000000015</v>
      </c>
      <c r="AL144" s="75">
        <f t="shared" si="130"/>
        <v>367.83487600000012</v>
      </c>
      <c r="AM144" s="75">
        <f t="shared" si="130"/>
        <v>387.09544700000004</v>
      </c>
      <c r="AN144" s="75">
        <f t="shared" si="130"/>
        <v>393.65909700000009</v>
      </c>
      <c r="AO144" s="75">
        <f t="shared" si="130"/>
        <v>426.27656900000011</v>
      </c>
      <c r="AP144" s="75">
        <f t="shared" si="130"/>
        <v>452.40410500000013</v>
      </c>
      <c r="AQ144" s="75">
        <f t="shared" si="130"/>
        <v>468.5951050000001</v>
      </c>
      <c r="AR144" s="75">
        <f t="shared" si="130"/>
        <v>476.87475500000016</v>
      </c>
      <c r="AS144" s="75">
        <f t="shared" si="130"/>
        <v>495.42604000000017</v>
      </c>
      <c r="AT144" s="75">
        <f t="shared" si="130"/>
        <v>496.99404000000015</v>
      </c>
      <c r="AU144" s="75">
        <f t="shared" si="130"/>
        <v>498.56204000000014</v>
      </c>
      <c r="AV144" s="75">
        <f t="shared" si="130"/>
        <v>506.89212000000015</v>
      </c>
      <c r="AW144" s="75">
        <f t="shared" si="130"/>
        <v>508.46012000000013</v>
      </c>
      <c r="AX144" s="75">
        <f t="shared" si="130"/>
        <v>523.55228000000011</v>
      </c>
      <c r="AY144" s="75">
        <f t="shared" si="130"/>
        <v>531.88236000000018</v>
      </c>
      <c r="AZ144" s="75">
        <f t="shared" si="130"/>
        <v>539.72236000000021</v>
      </c>
      <c r="BA144" s="75">
        <f t="shared" si="130"/>
        <v>541.68236000000013</v>
      </c>
      <c r="BB144" s="75">
        <f t="shared" si="130"/>
        <v>541.68236000000013</v>
      </c>
    </row>
    <row r="145" spans="2:54" x14ac:dyDescent="0.2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82.917460000000005</v>
      </c>
      <c r="V145" s="75">
        <f t="shared" si="131"/>
        <v>107.94246000000001</v>
      </c>
      <c r="W145" s="75">
        <f t="shared" si="131"/>
        <v>163.478835</v>
      </c>
      <c r="X145" s="75">
        <f t="shared" si="131"/>
        <v>184.42728500000001</v>
      </c>
      <c r="Y145" s="75">
        <f t="shared" si="131"/>
        <v>256.817385</v>
      </c>
      <c r="Z145" s="75">
        <f t="shared" si="131"/>
        <v>264.53075999999999</v>
      </c>
      <c r="AA145" s="75">
        <f t="shared" si="131"/>
        <v>277.74963500000001</v>
      </c>
      <c r="AB145" s="75">
        <f t="shared" si="131"/>
        <v>293.47100999999998</v>
      </c>
      <c r="AC145" s="75">
        <f t="shared" si="131"/>
        <v>308.94213499999995</v>
      </c>
      <c r="AD145" s="75">
        <f t="shared" si="131"/>
        <v>322.41126000000003</v>
      </c>
      <c r="AE145" s="75">
        <f t="shared" si="131"/>
        <v>336.63113500000003</v>
      </c>
      <c r="AF145" s="75">
        <f t="shared" si="131"/>
        <v>354.82993500000009</v>
      </c>
      <c r="AG145" s="75">
        <f t="shared" si="131"/>
        <v>369.04981000000009</v>
      </c>
      <c r="AH145" s="75">
        <f t="shared" si="131"/>
        <v>391.95621</v>
      </c>
      <c r="AI145" s="75">
        <f t="shared" si="131"/>
        <v>400.63036000000005</v>
      </c>
      <c r="AJ145" s="75">
        <f t="shared" si="131"/>
        <v>409.8050100000001</v>
      </c>
      <c r="AK145" s="75">
        <f t="shared" si="131"/>
        <v>415.47616000000011</v>
      </c>
      <c r="AL145" s="75">
        <f t="shared" si="131"/>
        <v>420.51441000000005</v>
      </c>
      <c r="AM145" s="75">
        <f t="shared" si="131"/>
        <v>424.80191000000013</v>
      </c>
      <c r="AN145" s="75">
        <f t="shared" si="131"/>
        <v>428.58891000000006</v>
      </c>
      <c r="AO145" s="75">
        <f t="shared" si="131"/>
        <v>453.39691000000016</v>
      </c>
      <c r="AP145" s="75">
        <f t="shared" si="131"/>
        <v>477.9546600000001</v>
      </c>
      <c r="AQ145" s="75">
        <f t="shared" si="131"/>
        <v>501.76166000000012</v>
      </c>
      <c r="AR145" s="75">
        <f t="shared" si="131"/>
        <v>503.54666000000009</v>
      </c>
      <c r="AS145" s="75">
        <f t="shared" si="131"/>
        <v>515.81016000000011</v>
      </c>
      <c r="AT145" s="75">
        <f t="shared" si="131"/>
        <v>516.5941600000001</v>
      </c>
      <c r="AU145" s="75">
        <f t="shared" si="131"/>
        <v>517.37816000000009</v>
      </c>
      <c r="AV145" s="75">
        <f t="shared" si="131"/>
        <v>518.16216000000009</v>
      </c>
      <c r="AW145" s="75">
        <f t="shared" si="131"/>
        <v>518.16216000000009</v>
      </c>
      <c r="AX145" s="75">
        <f t="shared" si="131"/>
        <v>518.16216000000009</v>
      </c>
      <c r="AY145" s="75">
        <f t="shared" si="131"/>
        <v>518.16216000000009</v>
      </c>
      <c r="AZ145" s="75">
        <f t="shared" si="131"/>
        <v>518.16216000000009</v>
      </c>
      <c r="BA145" s="75">
        <f t="shared" si="131"/>
        <v>518.16216000000009</v>
      </c>
      <c r="BB145" s="75">
        <f t="shared" si="131"/>
        <v>541.68216000000007</v>
      </c>
    </row>
    <row r="146" spans="2:54" x14ac:dyDescent="0.2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2.4657000000000004</v>
      </c>
      <c r="G146" s="75">
        <f t="shared" si="132"/>
        <v>2.4657000000000004</v>
      </c>
      <c r="H146" s="75">
        <f t="shared" si="132"/>
        <v>2.4657000000000004</v>
      </c>
      <c r="I146" s="75">
        <f t="shared" si="132"/>
        <v>2.4657000000000004</v>
      </c>
      <c r="J146" s="75">
        <f t="shared" si="132"/>
        <v>-2.3610999999999995</v>
      </c>
      <c r="K146" s="75">
        <f t="shared" si="132"/>
        <v>-5.9531999999999998</v>
      </c>
      <c r="L146" s="75">
        <f t="shared" si="132"/>
        <v>-5.9531999999999998</v>
      </c>
      <c r="M146" s="75">
        <f t="shared" si="132"/>
        <v>-7.7597000000000014</v>
      </c>
      <c r="N146" s="75">
        <f t="shared" si="132"/>
        <v>-9.5453000000000028</v>
      </c>
      <c r="O146" s="75">
        <f t="shared" si="132"/>
        <v>-9.5453000000000028</v>
      </c>
      <c r="P146" s="75">
        <f t="shared" si="132"/>
        <v>-11.954000000000004</v>
      </c>
      <c r="Q146" s="75">
        <f t="shared" si="132"/>
        <v>-10.105600000000004</v>
      </c>
      <c r="R146" s="75">
        <f t="shared" si="132"/>
        <v>-11.359700000000005</v>
      </c>
      <c r="S146" s="75">
        <f t="shared" si="132"/>
        <v>-11.961900000000005</v>
      </c>
      <c r="T146" s="75">
        <f t="shared" si="132"/>
        <v>-11.961900000000005</v>
      </c>
      <c r="U146" s="75">
        <f t="shared" si="132"/>
        <v>61.776260000000001</v>
      </c>
      <c r="V146" s="75">
        <f t="shared" si="132"/>
        <v>78.765024000000011</v>
      </c>
      <c r="W146" s="75">
        <f t="shared" si="132"/>
        <v>84.801478774999993</v>
      </c>
      <c r="X146" s="75">
        <f t="shared" si="132"/>
        <v>77.693949000000003</v>
      </c>
      <c r="Y146" s="75">
        <f t="shared" si="132"/>
        <v>143.07358449999998</v>
      </c>
      <c r="Z146" s="75">
        <f t="shared" si="132"/>
        <v>137.01441499999999</v>
      </c>
      <c r="AA146" s="75">
        <f t="shared" si="132"/>
        <v>91.145189999999985</v>
      </c>
      <c r="AB146" s="75">
        <f t="shared" si="132"/>
        <v>92.823464999999942</v>
      </c>
      <c r="AC146" s="75">
        <f t="shared" si="132"/>
        <v>88.675962999999939</v>
      </c>
      <c r="AD146" s="75">
        <f t="shared" si="132"/>
        <v>86.954037999999969</v>
      </c>
      <c r="AE146" s="75">
        <f t="shared" si="132"/>
        <v>85.408887999999962</v>
      </c>
      <c r="AF146" s="75">
        <f t="shared" si="132"/>
        <v>78.729785999999933</v>
      </c>
      <c r="AG146" s="75">
        <f t="shared" si="132"/>
        <v>66.263441000000057</v>
      </c>
      <c r="AH146" s="75">
        <f t="shared" si="132"/>
        <v>77.807790999999952</v>
      </c>
      <c r="AI146" s="75">
        <f t="shared" si="132"/>
        <v>69.02512999999999</v>
      </c>
      <c r="AJ146" s="75">
        <f t="shared" si="132"/>
        <v>68.368329999999958</v>
      </c>
      <c r="AK146" s="75">
        <f t="shared" si="132"/>
        <v>67.093179999999961</v>
      </c>
      <c r="AL146" s="75">
        <f t="shared" si="132"/>
        <v>52.679533999999933</v>
      </c>
      <c r="AM146" s="81">
        <f t="shared" si="132"/>
        <v>37.706463000000099</v>
      </c>
      <c r="AN146" s="75">
        <f t="shared" si="132"/>
        <v>34.929812999999967</v>
      </c>
      <c r="AO146" s="75">
        <f t="shared" si="132"/>
        <v>27.120341000000053</v>
      </c>
      <c r="AP146" s="75">
        <f t="shared" si="132"/>
        <v>25.550554999999974</v>
      </c>
      <c r="AQ146" s="75">
        <f t="shared" si="132"/>
        <v>33.166555000000017</v>
      </c>
      <c r="AR146" s="75">
        <f t="shared" si="132"/>
        <v>26.671904999999924</v>
      </c>
      <c r="AS146" s="75">
        <f t="shared" si="132"/>
        <v>20.384119999999939</v>
      </c>
      <c r="AT146" s="75">
        <f t="shared" si="132"/>
        <v>19.600119999999947</v>
      </c>
      <c r="AU146" s="75">
        <f t="shared" si="132"/>
        <v>18.816119999999955</v>
      </c>
      <c r="AV146" s="75">
        <f t="shared" si="132"/>
        <v>11.270039999999938</v>
      </c>
      <c r="AW146" s="75">
        <f t="shared" si="132"/>
        <v>9.702039999999954</v>
      </c>
      <c r="AX146" s="75">
        <f t="shared" si="132"/>
        <v>-5.3901200000000244</v>
      </c>
      <c r="AY146" s="75">
        <f t="shared" si="132"/>
        <v>-13.720200000000091</v>
      </c>
      <c r="AZ146" s="75">
        <f t="shared" si="132"/>
        <v>-21.560200000000123</v>
      </c>
      <c r="BA146" s="75">
        <f t="shared" si="132"/>
        <v>-23.520200000000045</v>
      </c>
      <c r="BB146" s="75">
        <f t="shared" si="132"/>
        <v>-2.0000000006348273E-4</v>
      </c>
    </row>
    <row r="147" spans="2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81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">
      <c r="B148" s="76" t="s">
        <v>161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34">
        <f t="shared" si="134"/>
        <v>0</v>
      </c>
      <c r="AL148" s="234">
        <f t="shared" si="134"/>
        <v>0</v>
      </c>
      <c r="AM148" s="240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34">
        <f t="shared" si="136"/>
        <v>0</v>
      </c>
      <c r="AL149" s="234">
        <f t="shared" si="136"/>
        <v>0</v>
      </c>
      <c r="AM149" s="240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0</v>
      </c>
      <c r="AF150" s="234">
        <f t="shared" si="137"/>
        <v>0</v>
      </c>
      <c r="AG150" s="234">
        <f t="shared" si="137"/>
        <v>-1.1368683772161603E-13</v>
      </c>
      <c r="AH150" s="234">
        <f t="shared" si="137"/>
        <v>0</v>
      </c>
      <c r="AI150" s="234">
        <f t="shared" si="137"/>
        <v>-1.1368683772161603E-13</v>
      </c>
      <c r="AJ150" s="234">
        <f t="shared" ref="AJ150:BA150" si="138">+AJ141-AJ146</f>
        <v>0</v>
      </c>
      <c r="AK150" s="234">
        <f t="shared" si="138"/>
        <v>0</v>
      </c>
      <c r="AL150" s="234">
        <f t="shared" si="138"/>
        <v>0</v>
      </c>
      <c r="AM150" s="240">
        <f t="shared" si="138"/>
        <v>-2.8421709430404007E-13</v>
      </c>
      <c r="AN150" s="234">
        <f t="shared" si="138"/>
        <v>-5.6843418860808015E-14</v>
      </c>
      <c r="AO150" s="234">
        <f t="shared" si="138"/>
        <v>-1.1368683772161603E-13</v>
      </c>
      <c r="AP150" s="234">
        <f t="shared" si="138"/>
        <v>-5.6843418860808015E-14</v>
      </c>
      <c r="AQ150" s="234">
        <f t="shared" si="138"/>
        <v>-1.7053025658242404E-13</v>
      </c>
      <c r="AR150" s="234">
        <f t="shared" si="138"/>
        <v>-5.6843418860808015E-14</v>
      </c>
      <c r="AS150" s="234">
        <f t="shared" si="138"/>
        <v>-5.6843418860808015E-14</v>
      </c>
      <c r="AT150" s="234">
        <f t="shared" si="138"/>
        <v>-1.1368683772161603E-13</v>
      </c>
      <c r="AU150" s="234">
        <f t="shared" si="138"/>
        <v>-1.1368683772161603E-13</v>
      </c>
      <c r="AV150" s="234">
        <f t="shared" si="138"/>
        <v>-5.6843418860808015E-14</v>
      </c>
      <c r="AW150" s="234">
        <f t="shared" si="138"/>
        <v>-1.1368683772161603E-13</v>
      </c>
      <c r="AX150" s="234">
        <f t="shared" si="138"/>
        <v>-1.1368683772161603E-13</v>
      </c>
      <c r="AY150" s="234">
        <f t="shared" si="138"/>
        <v>-1.1368683772161603E-13</v>
      </c>
      <c r="AZ150" s="234">
        <f t="shared" si="138"/>
        <v>0</v>
      </c>
      <c r="BA150" s="234">
        <f t="shared" si="138"/>
        <v>-1.1368683772161603E-13</v>
      </c>
      <c r="BB150" s="234">
        <f>+BB141-BB146</f>
        <v>-1.1368683772161603E-13</v>
      </c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81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81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81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81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81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81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81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81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81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81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81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81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81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81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81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81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81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81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81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81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81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81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81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81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81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81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81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81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81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81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81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81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81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81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81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81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81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81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81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81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81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81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81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81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81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81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81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81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81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81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81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81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81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81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81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81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81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81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81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81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81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81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81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81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81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81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81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A4:A11"/>
    <mergeCell ref="A20:A27"/>
    <mergeCell ref="C20:C24"/>
    <mergeCell ref="C28:C33"/>
    <mergeCell ref="C76:C81"/>
    <mergeCell ref="C84:C89"/>
    <mergeCell ref="C60:C65"/>
    <mergeCell ref="C4:C9"/>
    <mergeCell ref="C44:C49"/>
    <mergeCell ref="C36:C41"/>
    <mergeCell ref="A116:A123"/>
    <mergeCell ref="A108:A115"/>
    <mergeCell ref="C12:C17"/>
    <mergeCell ref="A100:A107"/>
    <mergeCell ref="A84:A91"/>
    <mergeCell ref="A68:A75"/>
    <mergeCell ref="A76:A83"/>
    <mergeCell ref="C52:C57"/>
    <mergeCell ref="C100:C105"/>
    <mergeCell ref="C68:C73"/>
    <mergeCell ref="C108:C113"/>
    <mergeCell ref="C116:C121"/>
    <mergeCell ref="C92:C97"/>
    <mergeCell ref="A12:A19"/>
    <mergeCell ref="A44:A51"/>
    <mergeCell ref="A52:A59"/>
    <mergeCell ref="A28:A35"/>
    <mergeCell ref="A36:A43"/>
    <mergeCell ref="A60:A67"/>
    <mergeCell ref="A92:A99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70"/>
  <sheetViews>
    <sheetView workbookViewId="0">
      <selection activeCell="B16" sqref="B1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83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155</v>
      </c>
      <c r="T24" s="223" t="s">
        <v>96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187</v>
      </c>
      <c r="M40" s="8" t="s">
        <v>142</v>
      </c>
      <c r="N40" s="8" t="s">
        <v>51</v>
      </c>
      <c r="O40" s="8" t="s">
        <v>42</v>
      </c>
      <c r="P40" s="8" t="s">
        <v>180</v>
      </c>
      <c r="Q40" s="7" t="s">
        <v>46</v>
      </c>
      <c r="R40" s="7" t="s">
        <v>149</v>
      </c>
      <c r="S40" s="7" t="s">
        <v>182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187</v>
      </c>
      <c r="M41" s="8" t="s">
        <v>143</v>
      </c>
      <c r="N41" s="8" t="s">
        <v>51</v>
      </c>
      <c r="O41" s="8" t="s">
        <v>42</v>
      </c>
      <c r="P41" s="8" t="s">
        <v>180</v>
      </c>
      <c r="Q41" s="7" t="s">
        <v>46</v>
      </c>
      <c r="R41" s="7" t="s">
        <v>149</v>
      </c>
      <c r="S41" s="7" t="s">
        <v>182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187</v>
      </c>
      <c r="M42" s="8" t="s">
        <v>142</v>
      </c>
      <c r="N42" s="8" t="s">
        <v>51</v>
      </c>
      <c r="O42" s="8" t="s">
        <v>42</v>
      </c>
      <c r="P42" s="8" t="s">
        <v>180</v>
      </c>
      <c r="Q42" s="7" t="s">
        <v>46</v>
      </c>
      <c r="R42" s="7" t="s">
        <v>149</v>
      </c>
      <c r="S42" s="7" t="s">
        <v>182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187</v>
      </c>
      <c r="M43" s="8" t="s">
        <v>179</v>
      </c>
      <c r="N43" s="8" t="s">
        <v>51</v>
      </c>
      <c r="O43" s="8" t="s">
        <v>42</v>
      </c>
      <c r="P43" s="8" t="s">
        <v>180</v>
      </c>
      <c r="Q43" s="7"/>
      <c r="R43" s="7"/>
      <c r="S43" s="7" t="s">
        <v>181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179</v>
      </c>
      <c r="N44" s="8" t="s">
        <v>51</v>
      </c>
      <c r="O44" s="8" t="s">
        <v>42</v>
      </c>
      <c r="P44" s="8" t="s">
        <v>189</v>
      </c>
      <c r="Q44" s="7" t="s">
        <v>47</v>
      </c>
      <c r="R44" s="7"/>
      <c r="S44" s="7" t="s">
        <v>191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188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5" customHeight="1" x14ac:dyDescent="0.2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193</v>
      </c>
      <c r="N45" s="255" t="s">
        <v>51</v>
      </c>
      <c r="O45" s="255" t="s">
        <v>42</v>
      </c>
      <c r="P45" s="255" t="s">
        <v>180</v>
      </c>
      <c r="Q45" s="254" t="s">
        <v>48</v>
      </c>
      <c r="R45" s="254"/>
      <c r="S45" s="254" t="s">
        <v>192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5" customHeight="1" x14ac:dyDescent="0.2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193</v>
      </c>
      <c r="N46" s="255" t="s">
        <v>51</v>
      </c>
      <c r="O46" s="255" t="s">
        <v>42</v>
      </c>
      <c r="P46" s="255" t="s">
        <v>180</v>
      </c>
      <c r="Q46" s="254" t="s">
        <v>48</v>
      </c>
      <c r="R46" s="254"/>
      <c r="S46" s="254" t="s">
        <v>192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5" customHeight="1" x14ac:dyDescent="0.2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193</v>
      </c>
      <c r="N47" s="255" t="s">
        <v>51</v>
      </c>
      <c r="O47" s="255" t="s">
        <v>42</v>
      </c>
      <c r="P47" s="255" t="s">
        <v>180</v>
      </c>
      <c r="Q47" s="254" t="s">
        <v>48</v>
      </c>
      <c r="R47" s="254"/>
      <c r="S47" s="254" t="s">
        <v>192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5" customHeight="1" x14ac:dyDescent="0.2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193</v>
      </c>
      <c r="N48" s="255" t="s">
        <v>51</v>
      </c>
      <c r="O48" s="255" t="s">
        <v>42</v>
      </c>
      <c r="P48" s="255" t="s">
        <v>180</v>
      </c>
      <c r="Q48" s="254" t="s">
        <v>48</v>
      </c>
      <c r="R48" s="254"/>
      <c r="S48" s="254" t="s">
        <v>192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134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122</v>
      </c>
      <c r="N49" s="270" t="s">
        <v>51</v>
      </c>
      <c r="O49" s="270" t="s">
        <v>42</v>
      </c>
      <c r="P49" s="270" t="s">
        <v>180</v>
      </c>
      <c r="Q49" s="269" t="s">
        <v>49</v>
      </c>
      <c r="R49" s="269"/>
      <c r="S49" s="269" t="s">
        <v>40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67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5" thickBot="1" x14ac:dyDescent="0.25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115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">
      <c r="B63" s="197" t="str">
        <f>+'NTP or Sold'!H4</f>
        <v>7FA - now simple cycle</v>
      </c>
      <c r="C63" s="292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">
      <c r="B64" s="193" t="s">
        <v>104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">
      <c r="B65" s="193" t="s">
        <v>105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">
      <c r="B66" s="193" t="s">
        <v>106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">
      <c r="B67" s="193" t="s">
        <v>107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">
      <c r="B69" s="197" t="s">
        <v>108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5" thickBot="1" x14ac:dyDescent="0.25">
      <c r="B70" s="202" t="s">
        <v>109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">
      <c r="B71" s="189" t="str">
        <f>+'NTP or Sold'!H5</f>
        <v>LM6000</v>
      </c>
      <c r="C71" s="292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">
      <c r="B72" s="193" t="s">
        <v>104</v>
      </c>
      <c r="C72" s="293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">
      <c r="B73" s="193" t="s">
        <v>105</v>
      </c>
      <c r="C73" s="293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">
      <c r="B74" s="193" t="s">
        <v>106</v>
      </c>
      <c r="C74" s="293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">
      <c r="B75" s="193" t="s">
        <v>107</v>
      </c>
      <c r="C75" s="293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">
      <c r="B76" s="208"/>
      <c r="C76" s="293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">
      <c r="B77" s="197" t="s">
        <v>108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5" thickBot="1" x14ac:dyDescent="0.25">
      <c r="B78" s="202" t="s">
        <v>109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">
      <c r="B79" s="189" t="str">
        <f>+'NTP or Sold'!H6</f>
        <v>LM6000</v>
      </c>
      <c r="C79" s="292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">
      <c r="B80" s="193" t="s">
        <v>104</v>
      </c>
      <c r="C80" s="293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">
      <c r="B81" s="193" t="s">
        <v>105</v>
      </c>
      <c r="C81" s="293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">
      <c r="B82" s="193" t="s">
        <v>106</v>
      </c>
      <c r="C82" s="293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">
      <c r="B83" s="193" t="s">
        <v>107</v>
      </c>
      <c r="C83" s="293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">
      <c r="B84" s="208"/>
      <c r="C84" s="293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">
      <c r="B85" s="197" t="s">
        <v>108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5" thickBot="1" x14ac:dyDescent="0.25">
      <c r="B86" s="202" t="s">
        <v>109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">
      <c r="B87" s="189" t="str">
        <f>+'NTP or Sold'!H7</f>
        <v>LM6000</v>
      </c>
      <c r="C87" s="292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">
      <c r="B88" s="193" t="s">
        <v>104</v>
      </c>
      <c r="C88" s="293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">
      <c r="B89" s="193" t="s">
        <v>105</v>
      </c>
      <c r="C89" s="293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">
      <c r="B90" s="193" t="s">
        <v>106</v>
      </c>
      <c r="C90" s="293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">
      <c r="B91" s="193" t="s">
        <v>107</v>
      </c>
      <c r="C91" s="293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">
      <c r="B92" s="208"/>
      <c r="C92" s="293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">
      <c r="B93" s="197" t="s">
        <v>108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5" thickBot="1" x14ac:dyDescent="0.25">
      <c r="B94" s="202" t="s">
        <v>109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">
      <c r="B95" s="189" t="str">
        <f>+'NTP or Sold'!H8</f>
        <v>LM6000</v>
      </c>
      <c r="C95" s="292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">
      <c r="B96" s="193" t="s">
        <v>104</v>
      </c>
      <c r="C96" s="293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">
      <c r="B97" s="193" t="s">
        <v>105</v>
      </c>
      <c r="C97" s="293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">
      <c r="B98" s="193" t="s">
        <v>106</v>
      </c>
      <c r="C98" s="293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">
      <c r="B99" s="193" t="s">
        <v>107</v>
      </c>
      <c r="C99" s="293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">
      <c r="B100" s="208"/>
      <c r="C100" s="293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">
      <c r="B101" s="197" t="s">
        <v>108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5" thickBot="1" x14ac:dyDescent="0.25">
      <c r="B102" s="202" t="s">
        <v>109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">
      <c r="B103" s="197" t="str">
        <f>+'NTP or Sold'!H9</f>
        <v>Fr 6B 60 hz power barges</v>
      </c>
      <c r="C103" s="292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">
      <c r="B104" s="193" t="s">
        <v>104</v>
      </c>
      <c r="C104" s="293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">
      <c r="B105" s="193" t="s">
        <v>105</v>
      </c>
      <c r="C105" s="293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">
      <c r="B106" s="193" t="s">
        <v>106</v>
      </c>
      <c r="C106" s="293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">
      <c r="B107" s="193" t="s">
        <v>107</v>
      </c>
      <c r="C107" s="293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">
      <c r="B108" s="208"/>
      <c r="C108" s="293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">
      <c r="B109" s="197" t="s">
        <v>108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5" thickBot="1" x14ac:dyDescent="0.25">
      <c r="B110" s="202" t="s">
        <v>109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">
      <c r="B111" s="197" t="str">
        <f>+'NTP or Sold'!H10</f>
        <v>Fr 6B 60 hz power barges</v>
      </c>
      <c r="C111" s="292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">
      <c r="B112" s="193" t="s">
        <v>104</v>
      </c>
      <c r="C112" s="293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">
      <c r="B113" s="193" t="s">
        <v>105</v>
      </c>
      <c r="C113" s="293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">
      <c r="B114" s="193" t="s">
        <v>106</v>
      </c>
      <c r="C114" s="293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">
      <c r="B115" s="193" t="s">
        <v>107</v>
      </c>
      <c r="C115" s="293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">
      <c r="B116" s="208"/>
      <c r="C116" s="293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">
      <c r="B117" s="197" t="s">
        <v>108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5" thickBot="1" x14ac:dyDescent="0.25">
      <c r="B118" s="202" t="s">
        <v>109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">
      <c r="B119" s="197" t="str">
        <f>+'NTP or Sold'!H11</f>
        <v>Fr 6B 60 hz power barges</v>
      </c>
      <c r="C119" s="292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">
      <c r="B120" s="193" t="s">
        <v>104</v>
      </c>
      <c r="C120" s="293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">
      <c r="B121" s="193" t="s">
        <v>105</v>
      </c>
      <c r="C121" s="293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">
      <c r="B122" s="193" t="s">
        <v>106</v>
      </c>
      <c r="C122" s="293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">
      <c r="B123" s="193" t="s">
        <v>107</v>
      </c>
      <c r="C123" s="293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">
      <c r="B124" s="208"/>
      <c r="C124" s="293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">
      <c r="B125" s="197" t="s">
        <v>108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5" thickBot="1" x14ac:dyDescent="0.25">
      <c r="B126" s="202" t="s">
        <v>109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">
      <c r="B127" s="189" t="str">
        <f>+'NTP or Sold'!H24</f>
        <v>7FA</v>
      </c>
      <c r="C127" s="292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">
      <c r="B128" s="193" t="s">
        <v>104</v>
      </c>
      <c r="C128" s="293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">
      <c r="B129" s="193" t="s">
        <v>105</v>
      </c>
      <c r="C129" s="293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">
      <c r="B130" s="193" t="s">
        <v>106</v>
      </c>
      <c r="C130" s="293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">
      <c r="B131" s="193" t="s">
        <v>107</v>
      </c>
      <c r="C131" s="293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">
      <c r="B132" s="208"/>
      <c r="C132" s="293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">
      <c r="B133" s="197" t="s">
        <v>108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5" thickBot="1" x14ac:dyDescent="0.25">
      <c r="B134" s="202" t="s">
        <v>109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">
      <c r="B135" s="197" t="str">
        <f>+'NTP or Sold'!H12</f>
        <v>Fr 6B 60 hz power barges</v>
      </c>
      <c r="C135" s="292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">
      <c r="B136" s="193" t="s">
        <v>104</v>
      </c>
      <c r="C136" s="293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">
      <c r="B137" s="193" t="s">
        <v>105</v>
      </c>
      <c r="C137" s="293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">
      <c r="B138" s="193" t="s">
        <v>106</v>
      </c>
      <c r="C138" s="293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">
      <c r="B139" s="193" t="s">
        <v>107</v>
      </c>
      <c r="C139" s="293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">
      <c r="B140" s="208"/>
      <c r="C140" s="293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">
      <c r="B141" s="197" t="s">
        <v>108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5" thickBot="1" x14ac:dyDescent="0.25">
      <c r="B142" s="202" t="s">
        <v>109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">
      <c r="B143" s="197" t="str">
        <f>+'NTP or Sold'!H13</f>
        <v>Fr 6B 60 hz power barges</v>
      </c>
      <c r="C143" s="292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">
      <c r="B144" s="193" t="s">
        <v>104</v>
      </c>
      <c r="C144" s="293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">
      <c r="B145" s="193" t="s">
        <v>105</v>
      </c>
      <c r="C145" s="293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">
      <c r="B146" s="193" t="s">
        <v>106</v>
      </c>
      <c r="C146" s="293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">
      <c r="B147" s="193" t="s">
        <v>107</v>
      </c>
      <c r="C147" s="293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">
      <c r="B148" s="208"/>
      <c r="C148" s="293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">
      <c r="B149" s="197" t="s">
        <v>108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5" thickBot="1" x14ac:dyDescent="0.25">
      <c r="B150" s="202" t="s">
        <v>109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">
      <c r="B151" s="197" t="str">
        <f>+'NTP or Sold'!H14</f>
        <v>Fr 6B 60 hz power barges</v>
      </c>
      <c r="C151" s="292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">
      <c r="B152" s="193" t="s">
        <v>104</v>
      </c>
      <c r="C152" s="293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">
      <c r="B153" s="193" t="s">
        <v>105</v>
      </c>
      <c r="C153" s="293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">
      <c r="B154" s="193" t="s">
        <v>106</v>
      </c>
      <c r="C154" s="293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">
      <c r="B155" s="193" t="s">
        <v>107</v>
      </c>
      <c r="C155" s="293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">
      <c r="B156" s="208"/>
      <c r="C156" s="293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">
      <c r="B157" s="197" t="s">
        <v>108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5" thickBot="1" x14ac:dyDescent="0.25">
      <c r="B158" s="202" t="s">
        <v>109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">
      <c r="B159" s="197" t="str">
        <f>+'NTP or Sold'!H15</f>
        <v>Fr 6B 60 hz power barges</v>
      </c>
      <c r="C159" s="292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">
      <c r="B160" s="193" t="s">
        <v>104</v>
      </c>
      <c r="C160" s="293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">
      <c r="B161" s="193" t="s">
        <v>105</v>
      </c>
      <c r="C161" s="293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">
      <c r="B162" s="193" t="s">
        <v>106</v>
      </c>
      <c r="C162" s="293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">
      <c r="B163" s="193" t="s">
        <v>107</v>
      </c>
      <c r="C163" s="293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">
      <c r="B164" s="208"/>
      <c r="C164" s="293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">
      <c r="B165" s="197" t="s">
        <v>108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5" thickBot="1" x14ac:dyDescent="0.25">
      <c r="B166" s="202" t="s">
        <v>109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">
      <c r="B167" s="197" t="str">
        <f>+'NTP or Sold'!H16</f>
        <v>Fr 6B 50hz power barges</v>
      </c>
      <c r="C167" s="292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">
      <c r="B168" s="193" t="s">
        <v>104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">
      <c r="B169" s="193" t="s">
        <v>105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">
      <c r="B170" s="193" t="s">
        <v>106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">
      <c r="B171" s="193" t="s">
        <v>107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">
      <c r="B173" s="197" t="s">
        <v>108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5" thickBot="1" x14ac:dyDescent="0.25">
      <c r="B174" s="202" t="s">
        <v>109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">
      <c r="B175" s="197" t="str">
        <f>+'NTP or Sold'!H17</f>
        <v>Fr 6B 50hz power barges</v>
      </c>
      <c r="C175" s="292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">
      <c r="B176" s="193" t="s">
        <v>104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">
      <c r="B177" s="193" t="s">
        <v>105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">
      <c r="B178" s="193" t="s">
        <v>106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">
      <c r="B179" s="193" t="s">
        <v>107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">
      <c r="B181" s="197" t="s">
        <v>108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5" thickBot="1" x14ac:dyDescent="0.25">
      <c r="B182" s="202" t="s">
        <v>109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">
      <c r="B183" s="189" t="str">
        <f>+'NTP or Sold'!H18</f>
        <v>7FA w/ STG</v>
      </c>
      <c r="C183" s="292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">
      <c r="B184" s="193" t="s">
        <v>104</v>
      </c>
      <c r="C184" s="293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">
      <c r="B185" s="193" t="s">
        <v>105</v>
      </c>
      <c r="C185" s="293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">
      <c r="B186" s="193" t="s">
        <v>106</v>
      </c>
      <c r="C186" s="293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">
      <c r="B187" s="193" t="s">
        <v>107</v>
      </c>
      <c r="C187" s="293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">
      <c r="B189" s="197" t="s">
        <v>108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5" thickBot="1" x14ac:dyDescent="0.25">
      <c r="B190" s="202" t="s">
        <v>109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">
      <c r="B191" s="189" t="str">
        <f>+'NTP or Sold'!H19</f>
        <v>7FA w/ STG</v>
      </c>
      <c r="C191" s="292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">
      <c r="B192" s="193" t="s">
        <v>104</v>
      </c>
      <c r="C192" s="293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">
      <c r="B193" s="193" t="s">
        <v>105</v>
      </c>
      <c r="C193" s="293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">
      <c r="B194" s="193" t="s">
        <v>106</v>
      </c>
      <c r="C194" s="293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">
      <c r="B195" s="193" t="s">
        <v>107</v>
      </c>
      <c r="C195" s="293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">
      <c r="B197" s="197" t="s">
        <v>108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5" thickBot="1" x14ac:dyDescent="0.25">
      <c r="B198" s="202" t="s">
        <v>109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">
      <c r="B199" s="189" t="s">
        <v>111</v>
      </c>
      <c r="C199" s="292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">
      <c r="B200" s="193" t="s">
        <v>104</v>
      </c>
      <c r="C200" s="293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">
      <c r="B201" s="193" t="s">
        <v>105</v>
      </c>
      <c r="C201" s="293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">
      <c r="B202" s="193" t="s">
        <v>106</v>
      </c>
      <c r="C202" s="293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">
      <c r="B203" s="193" t="s">
        <v>107</v>
      </c>
      <c r="C203" s="293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">
      <c r="B205" s="197" t="s">
        <v>108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5" thickBot="1" x14ac:dyDescent="0.25">
      <c r="B206" s="202" t="s">
        <v>109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">
      <c r="B207" s="189" t="str">
        <f>+'NTP or Sold'!H20</f>
        <v>7FA w/ STG</v>
      </c>
      <c r="C207" s="292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">
      <c r="B208" s="193" t="s">
        <v>104</v>
      </c>
      <c r="C208" s="293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">
      <c r="B209" s="193" t="s">
        <v>105</v>
      </c>
      <c r="C209" s="293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">
      <c r="B210" s="193" t="s">
        <v>106</v>
      </c>
      <c r="C210" s="293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">
      <c r="B211" s="193" t="s">
        <v>107</v>
      </c>
      <c r="C211" s="293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">
      <c r="B213" s="197" t="s">
        <v>108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5" thickBot="1" x14ac:dyDescent="0.25">
      <c r="B214" s="202" t="s">
        <v>109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">
      <c r="B215" s="189" t="str">
        <f>+'NTP or Sold'!H21</f>
        <v>7FA w/ STG</v>
      </c>
      <c r="C215" s="292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">
      <c r="B216" s="193" t="s">
        <v>104</v>
      </c>
      <c r="C216" s="293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">
      <c r="B217" s="193" t="s">
        <v>105</v>
      </c>
      <c r="C217" s="293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">
      <c r="B218" s="193" t="s">
        <v>106</v>
      </c>
      <c r="C218" s="293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">
      <c r="B219" s="193" t="s">
        <v>107</v>
      </c>
      <c r="C219" s="293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">
      <c r="B220" s="208"/>
      <c r="C220" s="293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">
      <c r="B221" s="197" t="s">
        <v>108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5" thickBot="1" x14ac:dyDescent="0.25">
      <c r="B222" s="202" t="s">
        <v>109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">
      <c r="B223" s="189" t="s">
        <v>111</v>
      </c>
      <c r="C223" s="292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">
      <c r="B224" s="193" t="s">
        <v>104</v>
      </c>
      <c r="C224" s="293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">
      <c r="B225" s="193" t="s">
        <v>105</v>
      </c>
      <c r="C225" s="293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">
      <c r="B226" s="193" t="s">
        <v>106</v>
      </c>
      <c r="C226" s="293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">
      <c r="B227" s="193" t="s">
        <v>107</v>
      </c>
      <c r="C227" s="293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">
      <c r="B228" s="208"/>
      <c r="C228" s="293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">
      <c r="B229" s="197" t="s">
        <v>108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5" thickBot="1" x14ac:dyDescent="0.25">
      <c r="B230" s="202" t="s">
        <v>109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">
      <c r="A231" s="290" t="s">
        <v>183</v>
      </c>
      <c r="B231" s="189" t="str">
        <f>+'NTP or Sold'!G40</f>
        <v>7FA</v>
      </c>
      <c r="C231" s="292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">
      <c r="A232" s="290"/>
      <c r="B232" s="193" t="s">
        <v>104</v>
      </c>
      <c r="C232" s="293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">
      <c r="A233" s="290"/>
      <c r="B233" s="193" t="s">
        <v>105</v>
      </c>
      <c r="C233" s="293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">
      <c r="A234" s="290"/>
      <c r="B234" s="193" t="s">
        <v>106</v>
      </c>
      <c r="C234" s="293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">
      <c r="A235" s="290"/>
      <c r="B235" s="193" t="s">
        <v>107</v>
      </c>
      <c r="C235" s="293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">
      <c r="A236" s="290"/>
      <c r="B236" s="208"/>
      <c r="C236" s="293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">
      <c r="A237" s="290"/>
      <c r="B237" s="197" t="s">
        <v>108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5" thickBot="1" x14ac:dyDescent="0.25">
      <c r="A238" s="291"/>
      <c r="B238" s="202" t="s">
        <v>109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">
      <c r="A239" s="289">
        <v>3</v>
      </c>
      <c r="B239" s="189" t="str">
        <f>+'NTP or Sold'!G42</f>
        <v>7FA</v>
      </c>
      <c r="C239" s="292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">
      <c r="A240" s="290"/>
      <c r="B240" s="193" t="s">
        <v>104</v>
      </c>
      <c r="C240" s="293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">
      <c r="A241" s="290"/>
      <c r="B241" s="193" t="s">
        <v>105</v>
      </c>
      <c r="C241" s="293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">
      <c r="A242" s="290"/>
      <c r="B242" s="193" t="s">
        <v>106</v>
      </c>
      <c r="C242" s="293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">
      <c r="A243" s="290"/>
      <c r="B243" s="193" t="s">
        <v>107</v>
      </c>
      <c r="C243" s="293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">
      <c r="A244" s="290"/>
      <c r="B244" s="208"/>
      <c r="C244" s="293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">
      <c r="A245" s="290"/>
      <c r="B245" s="197" t="s">
        <v>108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5" thickBot="1" x14ac:dyDescent="0.25">
      <c r="A246" s="291"/>
      <c r="B246" s="202" t="s">
        <v>109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5" thickTop="1" x14ac:dyDescent="0.2">
      <c r="A247" s="289">
        <f>+A239+1</f>
        <v>4</v>
      </c>
      <c r="B247" s="189" t="str">
        <f>+'NTP or Sold'!G43</f>
        <v>7FA</v>
      </c>
      <c r="C247" s="292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">
      <c r="A248" s="290"/>
      <c r="B248" s="193" t="s">
        <v>104</v>
      </c>
      <c r="C248" s="293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">
      <c r="A249" s="290"/>
      <c r="B249" s="193" t="s">
        <v>105</v>
      </c>
      <c r="C249" s="293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">
      <c r="A250" s="290"/>
      <c r="B250" s="193" t="s">
        <v>106</v>
      </c>
      <c r="C250" s="293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">
      <c r="A251" s="290"/>
      <c r="B251" s="193" t="s">
        <v>107</v>
      </c>
      <c r="C251" s="293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">
      <c r="A252" s="290"/>
      <c r="B252" s="208"/>
      <c r="C252" s="293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">
      <c r="A253" s="290"/>
      <c r="B253" s="197" t="s">
        <v>108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5" thickBot="1" x14ac:dyDescent="0.25">
      <c r="A254" s="291"/>
      <c r="B254" s="202" t="s">
        <v>109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">
      <c r="B256" s="115" t="s">
        <v>104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">
      <c r="B257" s="115" t="s">
        <v>105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">
      <c r="B258" s="115" t="s">
        <v>106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">
      <c r="B259" s="115" t="s">
        <v>107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">
      <c r="B261" s="122" t="s">
        <v>108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5" thickBot="1" x14ac:dyDescent="0.25">
      <c r="B262" s="139" t="s">
        <v>109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">
      <c r="B264" s="115" t="s">
        <v>104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">
      <c r="B265" s="115" t="s">
        <v>105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">
      <c r="B266" s="115" t="s">
        <v>106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">
      <c r="B267" s="115" t="s">
        <v>107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">
      <c r="B269" s="122" t="s">
        <v>108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5" thickBot="1" x14ac:dyDescent="0.25">
      <c r="B270" s="139" t="s">
        <v>109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">
      <c r="A271" s="289">
        <v>4</v>
      </c>
      <c r="B271" s="197" t="str">
        <f>+'NTP or Sold'!H25</f>
        <v>LM6000</v>
      </c>
      <c r="C271" s="292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">
      <c r="A272" s="290"/>
      <c r="B272" s="193" t="s">
        <v>104</v>
      </c>
      <c r="C272" s="293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">
      <c r="A273" s="290"/>
      <c r="B273" s="193" t="s">
        <v>105</v>
      </c>
      <c r="C273" s="293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">
      <c r="A274" s="290"/>
      <c r="B274" s="193" t="s">
        <v>106</v>
      </c>
      <c r="C274" s="293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">
      <c r="A275" s="290"/>
      <c r="B275" s="193" t="s">
        <v>107</v>
      </c>
      <c r="C275" s="293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">
      <c r="A276" s="290"/>
      <c r="B276" s="208"/>
      <c r="C276" s="293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">
      <c r="A277" s="290"/>
      <c r="B277" s="197" t="s">
        <v>108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5" thickBot="1" x14ac:dyDescent="0.25">
      <c r="A278" s="291"/>
      <c r="B278" s="202" t="s">
        <v>109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">
      <c r="A279" s="289">
        <f>+A271+1</f>
        <v>5</v>
      </c>
      <c r="B279" s="197" t="str">
        <f>+'NTP or Sold'!H26</f>
        <v>LM6000</v>
      </c>
      <c r="C279" s="292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">
      <c r="A280" s="290"/>
      <c r="B280" s="193" t="s">
        <v>104</v>
      </c>
      <c r="C280" s="293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">
      <c r="A281" s="290"/>
      <c r="B281" s="193" t="s">
        <v>105</v>
      </c>
      <c r="C281" s="293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">
      <c r="A282" s="290"/>
      <c r="B282" s="193" t="s">
        <v>106</v>
      </c>
      <c r="C282" s="293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">
      <c r="A283" s="290"/>
      <c r="B283" s="193" t="s">
        <v>107</v>
      </c>
      <c r="C283" s="293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">
      <c r="A284" s="290"/>
      <c r="B284" s="208"/>
      <c r="C284" s="293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">
      <c r="A285" s="290"/>
      <c r="B285" s="197" t="s">
        <v>108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5" thickBot="1" x14ac:dyDescent="0.25">
      <c r="A286" s="291"/>
      <c r="B286" s="202" t="s">
        <v>109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">
      <c r="A287" s="289">
        <f>+A279+1</f>
        <v>6</v>
      </c>
      <c r="B287" s="197" t="str">
        <f>+'NTP or Sold'!H28</f>
        <v>LM6000</v>
      </c>
      <c r="C287" s="292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">
      <c r="A288" s="290"/>
      <c r="B288" s="193" t="s">
        <v>104</v>
      </c>
      <c r="C288" s="293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">
      <c r="A289" s="290"/>
      <c r="B289" s="193" t="s">
        <v>105</v>
      </c>
      <c r="C289" s="293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">
      <c r="A290" s="290"/>
      <c r="B290" s="193" t="s">
        <v>106</v>
      </c>
      <c r="C290" s="293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">
      <c r="A291" s="290"/>
      <c r="B291" s="193" t="s">
        <v>107</v>
      </c>
      <c r="C291" s="293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">
      <c r="A292" s="290"/>
      <c r="B292" s="208"/>
      <c r="C292" s="293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">
      <c r="A293" s="290"/>
      <c r="B293" s="197" t="s">
        <v>108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5" thickBot="1" x14ac:dyDescent="0.25">
      <c r="A294" s="291"/>
      <c r="B294" s="202" t="s">
        <v>109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">
      <c r="A295" s="289">
        <f>+A287+1</f>
        <v>7</v>
      </c>
      <c r="B295" s="197" t="str">
        <f>+'NTP or Sold'!H28</f>
        <v>LM6000</v>
      </c>
      <c r="C295" s="292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">
      <c r="A296" s="290"/>
      <c r="B296" s="193" t="s">
        <v>104</v>
      </c>
      <c r="C296" s="293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">
      <c r="A297" s="290"/>
      <c r="B297" s="193" t="s">
        <v>105</v>
      </c>
      <c r="C297" s="293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">
      <c r="A298" s="290"/>
      <c r="B298" s="193" t="s">
        <v>106</v>
      </c>
      <c r="C298" s="293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">
      <c r="A299" s="290"/>
      <c r="B299" s="193" t="s">
        <v>107</v>
      </c>
      <c r="C299" s="293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">
      <c r="A300" s="290"/>
      <c r="B300" s="208"/>
      <c r="C300" s="293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">
      <c r="A301" s="290"/>
      <c r="B301" s="197" t="s">
        <v>108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5" thickBot="1" x14ac:dyDescent="0.25">
      <c r="A302" s="291"/>
      <c r="B302" s="202" t="s">
        <v>109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">
      <c r="A303" s="289">
        <f>+A295+1</f>
        <v>8</v>
      </c>
      <c r="B303" s="189" t="str">
        <f>+'NTP or Sold'!H29</f>
        <v>LM6000</v>
      </c>
      <c r="C303" s="292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">
      <c r="A304" s="290"/>
      <c r="B304" s="193" t="s">
        <v>104</v>
      </c>
      <c r="C304" s="293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">
      <c r="A305" s="290"/>
      <c r="B305" s="193" t="s">
        <v>105</v>
      </c>
      <c r="C305" s="293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">
      <c r="A306" s="290"/>
      <c r="B306" s="193" t="s">
        <v>106</v>
      </c>
      <c r="C306" s="293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">
      <c r="A307" s="290"/>
      <c r="B307" s="193" t="s">
        <v>107</v>
      </c>
      <c r="C307" s="293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">
      <c r="A308" s="290"/>
      <c r="B308" s="208"/>
      <c r="C308" s="293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">
      <c r="A309" s="290"/>
      <c r="B309" s="197" t="s">
        <v>108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5" thickBot="1" x14ac:dyDescent="0.25">
      <c r="A310" s="291"/>
      <c r="B310" s="202" t="s">
        <v>109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">
      <c r="A311" s="289">
        <f>+A303+1</f>
        <v>9</v>
      </c>
      <c r="B311" s="189" t="str">
        <f>+'NTP or Sold'!H30</f>
        <v>LM6000</v>
      </c>
      <c r="C311" s="292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">
      <c r="A312" s="290"/>
      <c r="B312" s="193" t="s">
        <v>104</v>
      </c>
      <c r="C312" s="293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">
      <c r="A313" s="290"/>
      <c r="B313" s="193" t="s">
        <v>105</v>
      </c>
      <c r="C313" s="293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">
      <c r="A314" s="290"/>
      <c r="B314" s="193" t="s">
        <v>106</v>
      </c>
      <c r="C314" s="293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">
      <c r="A315" s="290"/>
      <c r="B315" s="193" t="s">
        <v>107</v>
      </c>
      <c r="C315" s="293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">
      <c r="A316" s="290"/>
      <c r="B316" s="208"/>
      <c r="C316" s="293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">
      <c r="A317" s="290"/>
      <c r="B317" s="197" t="s">
        <v>108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5" thickBot="1" x14ac:dyDescent="0.25">
      <c r="A318" s="291"/>
      <c r="B318" s="202" t="s">
        <v>109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">
      <c r="A319" s="289">
        <f>+'NTP or Sold'!A391+1</f>
        <v>10</v>
      </c>
      <c r="B319" s="98" t="str">
        <f>+'NTP or Sold'!G31</f>
        <v>7FA</v>
      </c>
      <c r="C319" s="294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">
      <c r="A320" s="290"/>
      <c r="B320" s="101" t="s">
        <v>104</v>
      </c>
      <c r="C320" s="295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">
      <c r="A321" s="290"/>
      <c r="B321" s="101" t="s">
        <v>105</v>
      </c>
      <c r="C321" s="295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">
      <c r="A322" s="290"/>
      <c r="B322" s="101" t="s">
        <v>106</v>
      </c>
      <c r="C322" s="295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90"/>
      <c r="B323" s="101" t="s">
        <v>107</v>
      </c>
      <c r="C323" s="295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90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">
      <c r="A325" s="290"/>
      <c r="B325" s="91" t="s">
        <v>108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5" thickBot="1" x14ac:dyDescent="0.25">
      <c r="A326" s="291"/>
      <c r="B326" s="133" t="s">
        <v>109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">
      <c r="A327" s="289">
        <v>4</v>
      </c>
      <c r="B327" s="189" t="str">
        <f>+'NTP or Sold'!G32</f>
        <v>LM6000</v>
      </c>
      <c r="C327" s="292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">
      <c r="A328" s="290"/>
      <c r="B328" s="193" t="s">
        <v>104</v>
      </c>
      <c r="C328" s="293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">
      <c r="A329" s="290"/>
      <c r="B329" s="193" t="s">
        <v>105</v>
      </c>
      <c r="C329" s="293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">
      <c r="A330" s="290"/>
      <c r="B330" s="193" t="s">
        <v>106</v>
      </c>
      <c r="C330" s="293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">
      <c r="A331" s="290"/>
      <c r="B331" s="193" t="s">
        <v>107</v>
      </c>
      <c r="C331" s="293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">
      <c r="A332" s="290"/>
      <c r="B332" s="208"/>
      <c r="C332" s="293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">
      <c r="A333" s="290"/>
      <c r="B333" s="197" t="s">
        <v>108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5" thickBot="1" x14ac:dyDescent="0.25">
      <c r="A334" s="291"/>
      <c r="B334" s="202" t="s">
        <v>109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">
      <c r="A335" s="289">
        <f>+A327+1</f>
        <v>5</v>
      </c>
      <c r="B335" s="189" t="str">
        <f>+'NTP or Sold'!G33</f>
        <v>LM6000</v>
      </c>
      <c r="C335" s="292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">
      <c r="A336" s="290"/>
      <c r="B336" s="193" t="s">
        <v>104</v>
      </c>
      <c r="C336" s="293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">
      <c r="A337" s="290"/>
      <c r="B337" s="193" t="s">
        <v>105</v>
      </c>
      <c r="C337" s="293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">
      <c r="A338" s="290"/>
      <c r="B338" s="193" t="s">
        <v>106</v>
      </c>
      <c r="C338" s="293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">
      <c r="A339" s="290"/>
      <c r="B339" s="193" t="s">
        <v>107</v>
      </c>
      <c r="C339" s="293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">
      <c r="A340" s="290"/>
      <c r="B340" s="208"/>
      <c r="C340" s="293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">
      <c r="A341" s="290"/>
      <c r="B341" s="197" t="s">
        <v>108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5" thickBot="1" x14ac:dyDescent="0.25">
      <c r="A342" s="291"/>
      <c r="B342" s="202" t="s">
        <v>109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">
      <c r="A343" s="289">
        <f>+A335+1</f>
        <v>6</v>
      </c>
      <c r="B343" s="189" t="str">
        <f>+'NTP or Sold'!G34</f>
        <v>LM6000</v>
      </c>
      <c r="C343" s="292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">
      <c r="A344" s="290"/>
      <c r="B344" s="193" t="s">
        <v>104</v>
      </c>
      <c r="C344" s="293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">
      <c r="A345" s="290"/>
      <c r="B345" s="193" t="s">
        <v>105</v>
      </c>
      <c r="C345" s="293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">
      <c r="A346" s="290"/>
      <c r="B346" s="193" t="s">
        <v>106</v>
      </c>
      <c r="C346" s="293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">
      <c r="A347" s="290"/>
      <c r="B347" s="193" t="s">
        <v>107</v>
      </c>
      <c r="C347" s="293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">
      <c r="A348" s="290"/>
      <c r="B348" s="208"/>
      <c r="C348" s="293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">
      <c r="A349" s="290"/>
      <c r="B349" s="197" t="s">
        <v>108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5" thickBot="1" x14ac:dyDescent="0.25">
      <c r="A350" s="291"/>
      <c r="B350" s="202" t="s">
        <v>109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">
      <c r="A351" s="289">
        <f>+A343+1</f>
        <v>7</v>
      </c>
      <c r="B351" s="189" t="str">
        <f>+'NTP or Sold'!G35</f>
        <v>LM6000</v>
      </c>
      <c r="C351" s="292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">
      <c r="A352" s="290"/>
      <c r="B352" s="193" t="s">
        <v>104</v>
      </c>
      <c r="C352" s="293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">
      <c r="A353" s="290"/>
      <c r="B353" s="193" t="s">
        <v>105</v>
      </c>
      <c r="C353" s="293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">
      <c r="A354" s="290"/>
      <c r="B354" s="193" t="s">
        <v>106</v>
      </c>
      <c r="C354" s="293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">
      <c r="A355" s="290"/>
      <c r="B355" s="193" t="s">
        <v>107</v>
      </c>
      <c r="C355" s="293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">
      <c r="A356" s="290"/>
      <c r="B356" s="208"/>
      <c r="C356" s="293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">
      <c r="A357" s="290"/>
      <c r="B357" s="197" t="s">
        <v>108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5" thickBot="1" x14ac:dyDescent="0.25">
      <c r="A358" s="291"/>
      <c r="B358" s="202" t="s">
        <v>109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">
      <c r="A359" s="289">
        <f>+A351+1</f>
        <v>8</v>
      </c>
      <c r="B359" s="189" t="str">
        <f>+'NTP or Sold'!G36</f>
        <v>LM6000</v>
      </c>
      <c r="C359" s="292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">
      <c r="A360" s="290"/>
      <c r="B360" s="193" t="s">
        <v>104</v>
      </c>
      <c r="C360" s="293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">
      <c r="A361" s="290"/>
      <c r="B361" s="193" t="s">
        <v>105</v>
      </c>
      <c r="C361" s="293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">
      <c r="A362" s="290"/>
      <c r="B362" s="193" t="s">
        <v>106</v>
      </c>
      <c r="C362" s="293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">
      <c r="A363" s="290"/>
      <c r="B363" s="193" t="s">
        <v>107</v>
      </c>
      <c r="C363" s="293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">
      <c r="A364" s="290"/>
      <c r="B364" s="208"/>
      <c r="C364" s="293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">
      <c r="A365" s="290"/>
      <c r="B365" s="197" t="s">
        <v>108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5" thickBot="1" x14ac:dyDescent="0.25">
      <c r="A366" s="291"/>
      <c r="B366" s="202" t="s">
        <v>109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">
      <c r="A367" s="289">
        <f>+A359+1</f>
        <v>9</v>
      </c>
      <c r="B367" s="189" t="str">
        <f>+'NTP or Sold'!G37</f>
        <v>LM6000</v>
      </c>
      <c r="C367" s="292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">
      <c r="A368" s="290"/>
      <c r="B368" s="193" t="s">
        <v>104</v>
      </c>
      <c r="C368" s="293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">
      <c r="A369" s="290"/>
      <c r="B369" s="193" t="s">
        <v>105</v>
      </c>
      <c r="C369" s="293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">
      <c r="A370" s="290"/>
      <c r="B370" s="193" t="s">
        <v>106</v>
      </c>
      <c r="C370" s="293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">
      <c r="A371" s="290"/>
      <c r="B371" s="193" t="s">
        <v>107</v>
      </c>
      <c r="C371" s="293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">
      <c r="A372" s="290"/>
      <c r="B372" s="208"/>
      <c r="C372" s="293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">
      <c r="A373" s="290"/>
      <c r="B373" s="197" t="s">
        <v>108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5" thickBot="1" x14ac:dyDescent="0.25">
      <c r="A374" s="291"/>
      <c r="B374" s="202" t="s">
        <v>109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">
      <c r="A375" s="289">
        <f>+A367+1</f>
        <v>10</v>
      </c>
      <c r="B375" s="189" t="str">
        <f>+'NTP or Sold'!G38</f>
        <v>LM6000</v>
      </c>
      <c r="C375" s="292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">
      <c r="A376" s="290"/>
      <c r="B376" s="193" t="s">
        <v>104</v>
      </c>
      <c r="C376" s="293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">
      <c r="A377" s="290"/>
      <c r="B377" s="193" t="s">
        <v>105</v>
      </c>
      <c r="C377" s="293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">
      <c r="A378" s="290"/>
      <c r="B378" s="193" t="s">
        <v>106</v>
      </c>
      <c r="C378" s="293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">
      <c r="A379" s="290"/>
      <c r="B379" s="193" t="s">
        <v>107</v>
      </c>
      <c r="C379" s="293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">
      <c r="A380" s="290"/>
      <c r="B380" s="208"/>
      <c r="C380" s="293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">
      <c r="A381" s="290"/>
      <c r="B381" s="197" t="s">
        <v>108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5" thickBot="1" x14ac:dyDescent="0.25">
      <c r="A382" s="291"/>
      <c r="B382" s="202" t="s">
        <v>109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">
      <c r="A383" s="289">
        <f>+A375+1</f>
        <v>11</v>
      </c>
      <c r="B383" s="189" t="str">
        <f>+'NTP or Sold'!G39</f>
        <v>LM6000</v>
      </c>
      <c r="C383" s="292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">
      <c r="A384" s="290"/>
      <c r="B384" s="193" t="s">
        <v>104</v>
      </c>
      <c r="C384" s="293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">
      <c r="A385" s="290"/>
      <c r="B385" s="193" t="s">
        <v>105</v>
      </c>
      <c r="C385" s="293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">
      <c r="A386" s="290"/>
      <c r="B386" s="193" t="s">
        <v>106</v>
      </c>
      <c r="C386" s="293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">
      <c r="A387" s="290"/>
      <c r="B387" s="193" t="s">
        <v>107</v>
      </c>
      <c r="C387" s="293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">
      <c r="A388" s="290"/>
      <c r="B388" s="208"/>
      <c r="C388" s="293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">
      <c r="A389" s="290"/>
      <c r="B389" s="197" t="s">
        <v>108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5" thickBot="1" x14ac:dyDescent="0.25">
      <c r="A390" s="291"/>
      <c r="B390" s="202" t="s">
        <v>109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">
      <c r="A391" s="289">
        <f>+'Cost Cancel Details'!A60+1</f>
        <v>9</v>
      </c>
      <c r="B391" s="98" t="str">
        <f>+'NTP or Sold'!G44</f>
        <v>7FA - now simple cycle</v>
      </c>
      <c r="C391" s="294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">
      <c r="A392" s="290"/>
      <c r="B392" s="101" t="s">
        <v>104</v>
      </c>
      <c r="C392" s="295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">
      <c r="A393" s="290"/>
      <c r="B393" s="101" t="s">
        <v>105</v>
      </c>
      <c r="C393" s="295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">
      <c r="A394" s="290"/>
      <c r="B394" s="101" t="s">
        <v>106</v>
      </c>
      <c r="C394" s="295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">
      <c r="A395" s="290"/>
      <c r="B395" s="101" t="s">
        <v>107</v>
      </c>
      <c r="C395" s="295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">
      <c r="A396" s="290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">
      <c r="A397" s="290"/>
      <c r="B397" s="91" t="s">
        <v>108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5" thickBot="1" x14ac:dyDescent="0.25">
      <c r="A398" s="291"/>
      <c r="B398" s="133" t="s">
        <v>109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">
      <c r="A399" s="289">
        <f>+'NTP or Sold'!A455+1</f>
        <v>7</v>
      </c>
      <c r="B399" s="98" t="e">
        <f>'Detail by Turbine'!#REF!</f>
        <v>#REF!</v>
      </c>
      <c r="C399" s="294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">
      <c r="A400" s="290"/>
      <c r="B400" s="101" t="s">
        <v>104</v>
      </c>
      <c r="C400" s="295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">
      <c r="A401" s="290"/>
      <c r="B401" s="101" t="s">
        <v>105</v>
      </c>
      <c r="C401" s="295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">
      <c r="A402" s="290"/>
      <c r="B402" s="101" t="s">
        <v>106</v>
      </c>
      <c r="C402" s="295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">
      <c r="A403" s="290"/>
      <c r="B403" s="101" t="s">
        <v>107</v>
      </c>
      <c r="C403" s="295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">
      <c r="A404" s="290"/>
      <c r="B404" s="106"/>
      <c r="C404" s="295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">
      <c r="A405" s="290"/>
      <c r="B405" s="91" t="s">
        <v>108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5" thickBot="1" x14ac:dyDescent="0.25">
      <c r="A406" s="291"/>
      <c r="B406" s="133" t="s">
        <v>109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">
      <c r="A407" s="289">
        <f>+A399+1</f>
        <v>8</v>
      </c>
      <c r="B407" s="98" t="e">
        <f>'Detail by Turbine'!#REF!</f>
        <v>#REF!</v>
      </c>
      <c r="C407" s="294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">
      <c r="A408" s="290"/>
      <c r="B408" s="101" t="s">
        <v>104</v>
      </c>
      <c r="C408" s="295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">
      <c r="A409" s="290"/>
      <c r="B409" s="101" t="s">
        <v>105</v>
      </c>
      <c r="C409" s="295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">
      <c r="A410" s="290"/>
      <c r="B410" s="101" t="s">
        <v>106</v>
      </c>
      <c r="C410" s="295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">
      <c r="A411" s="290"/>
      <c r="B411" s="101" t="s">
        <v>107</v>
      </c>
      <c r="C411" s="295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">
      <c r="A412" s="290"/>
      <c r="B412" s="106"/>
      <c r="C412" s="295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">
      <c r="A413" s="290"/>
      <c r="B413" s="91" t="s">
        <v>108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5" thickBot="1" x14ac:dyDescent="0.25">
      <c r="A414" s="291"/>
      <c r="B414" s="133" t="s">
        <v>109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">
      <c r="A415" s="289">
        <f>+A407+1</f>
        <v>9</v>
      </c>
      <c r="B415" s="98" t="e">
        <f>'Detail by Turbine'!#REF!</f>
        <v>#REF!</v>
      </c>
      <c r="C415" s="294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">
      <c r="A416" s="290"/>
      <c r="B416" s="101" t="s">
        <v>104</v>
      </c>
      <c r="C416" s="295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">
      <c r="A417" s="290"/>
      <c r="B417" s="101" t="s">
        <v>105</v>
      </c>
      <c r="C417" s="295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">
      <c r="A418" s="290"/>
      <c r="B418" s="101" t="s">
        <v>106</v>
      </c>
      <c r="C418" s="295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">
      <c r="A419" s="290"/>
      <c r="B419" s="101" t="s">
        <v>107</v>
      </c>
      <c r="C419" s="295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">
      <c r="A420" s="290"/>
      <c r="B420" s="106"/>
      <c r="C420" s="295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">
      <c r="A421" s="290"/>
      <c r="B421" s="91" t="s">
        <v>108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5" thickBot="1" x14ac:dyDescent="0.25">
      <c r="A422" s="291"/>
      <c r="B422" s="133" t="s">
        <v>109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">
      <c r="A423" s="289">
        <f>+A415+1</f>
        <v>10</v>
      </c>
      <c r="B423" s="98" t="e">
        <f>'Detail by Turbine'!#REF!</f>
        <v>#REF!</v>
      </c>
      <c r="C423" s="294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">
      <c r="A424" s="290"/>
      <c r="B424" s="101" t="s">
        <v>104</v>
      </c>
      <c r="C424" s="295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">
      <c r="A425" s="290"/>
      <c r="B425" s="101" t="s">
        <v>105</v>
      </c>
      <c r="C425" s="295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">
      <c r="A426" s="290"/>
      <c r="B426" s="101" t="s">
        <v>106</v>
      </c>
      <c r="C426" s="295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">
      <c r="A427" s="290"/>
      <c r="B427" s="101" t="s">
        <v>107</v>
      </c>
      <c r="C427" s="295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">
      <c r="A428" s="290"/>
      <c r="B428" s="106"/>
      <c r="C428" s="295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">
      <c r="A429" s="290"/>
      <c r="B429" s="91" t="s">
        <v>108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5" thickBot="1" x14ac:dyDescent="0.25">
      <c r="A430" s="291"/>
      <c r="B430" s="133" t="s">
        <v>109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">
      <c r="A431" s="289">
        <f>+'Cost Cancel Details'!A12+1</f>
        <v>3</v>
      </c>
      <c r="B431" s="189" t="str">
        <f>'NTP or Sold'!G45</f>
        <v>LM6000</v>
      </c>
      <c r="C431" s="292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">
      <c r="A432" s="290"/>
      <c r="B432" s="193" t="s">
        <v>104</v>
      </c>
      <c r="C432" s="293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">
      <c r="A433" s="290"/>
      <c r="B433" s="193" t="s">
        <v>105</v>
      </c>
      <c r="C433" s="293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">
      <c r="A434" s="290"/>
      <c r="B434" s="193" t="s">
        <v>106</v>
      </c>
      <c r="C434" s="293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">
      <c r="A435" s="290"/>
      <c r="B435" s="193" t="s">
        <v>107</v>
      </c>
      <c r="C435" s="293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">
      <c r="A436" s="290"/>
      <c r="B436" s="208"/>
      <c r="C436" s="293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">
      <c r="A437" s="290"/>
      <c r="B437" s="197" t="s">
        <v>108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5" thickBot="1" x14ac:dyDescent="0.25">
      <c r="A438" s="291"/>
      <c r="B438" s="202" t="s">
        <v>109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">
      <c r="A439" s="289">
        <f>+A431+1</f>
        <v>4</v>
      </c>
      <c r="B439" s="189" t="str">
        <f>'NTP or Sold'!G46</f>
        <v>LM6000</v>
      </c>
      <c r="C439" s="292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">
      <c r="A440" s="290"/>
      <c r="B440" s="193" t="s">
        <v>104</v>
      </c>
      <c r="C440" s="293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">
      <c r="A441" s="290"/>
      <c r="B441" s="193" t="s">
        <v>105</v>
      </c>
      <c r="C441" s="293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">
      <c r="A442" s="290"/>
      <c r="B442" s="193" t="s">
        <v>106</v>
      </c>
      <c r="C442" s="293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">
      <c r="A443" s="290"/>
      <c r="B443" s="193" t="s">
        <v>107</v>
      </c>
      <c r="C443" s="293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">
      <c r="A444" s="290"/>
      <c r="B444" s="208"/>
      <c r="C444" s="293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">
      <c r="A445" s="290"/>
      <c r="B445" s="197" t="s">
        <v>108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5" thickBot="1" x14ac:dyDescent="0.25">
      <c r="A446" s="291"/>
      <c r="B446" s="202" t="s">
        <v>109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">
      <c r="A447" s="289">
        <f>+A439+1</f>
        <v>5</v>
      </c>
      <c r="B447" s="189" t="str">
        <f>'NTP or Sold'!G47</f>
        <v>LM6000</v>
      </c>
      <c r="C447" s="292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">
      <c r="A448" s="290"/>
      <c r="B448" s="193" t="s">
        <v>104</v>
      </c>
      <c r="C448" s="293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">
      <c r="A449" s="290"/>
      <c r="B449" s="193" t="s">
        <v>105</v>
      </c>
      <c r="C449" s="293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">
      <c r="A450" s="290"/>
      <c r="B450" s="193" t="s">
        <v>106</v>
      </c>
      <c r="C450" s="293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">
      <c r="A451" s="290"/>
      <c r="B451" s="193" t="s">
        <v>107</v>
      </c>
      <c r="C451" s="293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">
      <c r="A452" s="290"/>
      <c r="B452" s="208"/>
      <c r="C452" s="293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">
      <c r="A453" s="290"/>
      <c r="B453" s="197" t="s">
        <v>108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5" thickBot="1" x14ac:dyDescent="0.25">
      <c r="A454" s="291"/>
      <c r="B454" s="202" t="s">
        <v>109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">
      <c r="A455" s="289">
        <f>+A447+1</f>
        <v>6</v>
      </c>
      <c r="B455" s="189" t="str">
        <f>'NTP or Sold'!G48</f>
        <v>LM6000</v>
      </c>
      <c r="C455" s="292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">
      <c r="A456" s="290"/>
      <c r="B456" s="193" t="s">
        <v>104</v>
      </c>
      <c r="C456" s="293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">
      <c r="A457" s="290"/>
      <c r="B457" s="193" t="s">
        <v>105</v>
      </c>
      <c r="C457" s="293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">
      <c r="A458" s="290"/>
      <c r="B458" s="193" t="s">
        <v>106</v>
      </c>
      <c r="C458" s="293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">
      <c r="A459" s="290"/>
      <c r="B459" s="193" t="s">
        <v>107</v>
      </c>
      <c r="C459" s="293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">
      <c r="A460" s="290"/>
      <c r="B460" s="208"/>
      <c r="C460" s="293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">
      <c r="A461" s="290"/>
      <c r="B461" s="197" t="s">
        <v>108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5" thickBot="1" x14ac:dyDescent="0.25">
      <c r="A462" s="291"/>
      <c r="B462" s="202" t="s">
        <v>109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">
      <c r="A463" s="289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">
      <c r="A464" s="290"/>
      <c r="B464" s="115" t="s">
        <v>104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">
      <c r="A465" s="290"/>
      <c r="B465" s="115" t="s">
        <v>105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B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">
      <c r="A466" s="290"/>
      <c r="B466" s="115" t="s">
        <v>106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">
      <c r="A467" s="290"/>
      <c r="B467" s="115" t="s">
        <v>107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B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">
      <c r="A468" s="290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">
      <c r="A469" s="290"/>
      <c r="B469" s="122" t="s">
        <v>108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5" thickBot="1" x14ac:dyDescent="0.25">
      <c r="A470" s="291"/>
      <c r="B470" s="139" t="s">
        <v>109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B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C175:C180"/>
    <mergeCell ref="C167:C172"/>
    <mergeCell ref="C159:C164"/>
    <mergeCell ref="C151:C156"/>
    <mergeCell ref="C143:C148"/>
    <mergeCell ref="C135:C140"/>
    <mergeCell ref="C63:C68"/>
    <mergeCell ref="C95:C100"/>
    <mergeCell ref="C87:C92"/>
    <mergeCell ref="C79:C84"/>
    <mergeCell ref="C71:C76"/>
    <mergeCell ref="C103:C108"/>
    <mergeCell ref="C191:C195"/>
    <mergeCell ref="C183:C187"/>
    <mergeCell ref="C223:C228"/>
    <mergeCell ref="C199:C203"/>
    <mergeCell ref="C207:C211"/>
    <mergeCell ref="C215:C220"/>
    <mergeCell ref="A303:A310"/>
    <mergeCell ref="A311:A318"/>
    <mergeCell ref="A319:A326"/>
    <mergeCell ref="C319:C323"/>
    <mergeCell ref="C255:C260"/>
    <mergeCell ref="C263:C268"/>
    <mergeCell ref="A271:A278"/>
    <mergeCell ref="A279:A286"/>
    <mergeCell ref="C303:C308"/>
    <mergeCell ref="C311:C316"/>
    <mergeCell ref="C287:C292"/>
    <mergeCell ref="C295:C300"/>
    <mergeCell ref="C271:C276"/>
    <mergeCell ref="C279:C284"/>
    <mergeCell ref="A287:A294"/>
    <mergeCell ref="A295:A302"/>
    <mergeCell ref="C327:C332"/>
    <mergeCell ref="C335:C340"/>
    <mergeCell ref="C343:C348"/>
    <mergeCell ref="C351:C356"/>
    <mergeCell ref="A327:A334"/>
    <mergeCell ref="A335:A342"/>
    <mergeCell ref="A343:A350"/>
    <mergeCell ref="A351:A358"/>
    <mergeCell ref="C391:C395"/>
    <mergeCell ref="A391:A398"/>
    <mergeCell ref="C367:C372"/>
    <mergeCell ref="C375:C380"/>
    <mergeCell ref="C359:C364"/>
    <mergeCell ref="C383:C388"/>
    <mergeCell ref="A359:A366"/>
    <mergeCell ref="A367:A374"/>
    <mergeCell ref="A375:A382"/>
    <mergeCell ref="A383:A390"/>
    <mergeCell ref="A447:A454"/>
    <mergeCell ref="C447:C452"/>
    <mergeCell ref="A455:A462"/>
    <mergeCell ref="C455:C460"/>
    <mergeCell ref="A431:A438"/>
    <mergeCell ref="C431:C436"/>
    <mergeCell ref="A439:A446"/>
    <mergeCell ref="C439:C444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2001-09-10T15:20:26Z</cp:lastPrinted>
  <dcterms:created xsi:type="dcterms:W3CDTF">2000-08-10T19:34:44Z</dcterms:created>
  <dcterms:modified xsi:type="dcterms:W3CDTF">2023-09-16T22:31:47Z</dcterms:modified>
</cp:coreProperties>
</file>