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CEBA2A-D58A-48D2-A513-4DCFF9B05B8F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Turbine'!$A$1:$X$23</definedName>
    <definedName name="_xlnm.Print_Area" localSheetId="3">'Summary by Region'!$A$1:$I$28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22" i="1"/>
  <c r="T22" i="1"/>
  <c r="U22" i="1"/>
  <c r="V22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6" i="10"/>
  <c r="B26" i="10"/>
  <c r="C26" i="10"/>
  <c r="D26" i="10"/>
  <c r="E26" i="10"/>
  <c r="F26" i="10"/>
  <c r="G26" i="10"/>
  <c r="H26" i="10"/>
  <c r="I26" i="10"/>
  <c r="A28" i="10"/>
  <c r="G28" i="10"/>
  <c r="H28" i="10"/>
  <c r="I28" i="10"/>
  <c r="G30" i="10"/>
  <c r="H30" i="10"/>
  <c r="I30" i="10"/>
  <c r="G31" i="10"/>
  <c r="H31" i="10"/>
  <c r="I31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<sst xmlns="http://schemas.openxmlformats.org/spreadsheetml/2006/main" count="1324" uniqueCount="210">
  <si>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</si>
  <si>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</si>
  <si>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</si>
  <si>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</si>
  <si>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</si>
  <si>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</si>
  <si>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</si>
  <si>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</si>
  <si>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</si>
  <si>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</si>
  <si>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</si>
  <si>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</si>
  <si>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</si>
  <si>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</si>
  <si>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</si>
  <si>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</si>
  <si>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</si>
  <si>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</si>
  <si>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</si>
  <si>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</si>
  <si>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</si>
  <si>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</si>
  <si>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</si>
  <si>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</si>
  <si>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</si>
  <si>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</si>
  <si>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</si>
  <si>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</si>
  <si>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</si>
  <si>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</si>
  <si>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</si>
  <si>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</si>
  <si>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</si>
  <si>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</si>
  <si>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</si>
  <si>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</si>
  <si>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</si>
  <si>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</si>
  <si>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</si>
  <si>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</si>
  <si>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</si>
  <si>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</si>
  <si>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</si>
  <si>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</si>
  <si>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</si>
  <si>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</si>
  <si>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</si>
  <si>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</si>
  <si>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</si>
  <si>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</si>
  <si>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</si>
  <si>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</si>
  <si>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</si>
  <si>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</si>
  <si>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</si>
  <si>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</si>
  <si>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</si>
  <si>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</si>
  <si>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</si>
  <si>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</si>
  <si>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</si>
  <si>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</si>
  <si>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</si>
  <si>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</si>
  <si>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</si>
  <si>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</si>
  <si>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</si>
  <si>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</si>
  <si>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</si>
  <si>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</si>
  <si>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</si>
  <si>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</si>
  <si>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</si>
  <si>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</si>
  <si>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</si>
  <si>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</si>
  <si>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</si>
  <si>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</si>
  <si>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</si>
  <si>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</si>
  <si>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</si>
  <si>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</si>
  <si>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</si>
  <si>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</si>
  <si>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</si>
  <si>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</si>
  <si>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</si>
  <si>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</si>
  <si>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</si>
  <si>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</si>
  <si>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</si>
  <si>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</si>
  <si>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</si>
  <si>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</si>
  <si>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</si>
  <si>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</si>
  <si>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</si>
  <si>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</si>
  <si>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</si>
  <si>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</si>
  <si>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</si>
  <si>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</si>
  <si>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</si>
  <si>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</si>
  <si>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</si>
  <si>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</si>
  <si>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</si>
  <si>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</si>
  <si>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</si>
  <si>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</si>
  <si>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</si>
  <si>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</si>
  <si>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</si>
  <si>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</si>
  <si>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</si>
  <si>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</si>
  <si>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</si>
  <si>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</si>
  <si>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</si>
  <si>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</si>
  <si>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</si>
  <si>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</si>
  <si>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</si>
  <si>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</si>
  <si>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</si>
  <si>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</si>
  <si>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</si>
  <si>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</si>
  <si>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</si>
  <si>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</si>
  <si>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</si>
  <si>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</si>
  <si>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</si>
  <si>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</si>
  <si>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</si>
  <si>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</si>
  <si>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</si>
  <si>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</si>
  <si>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</si>
  <si>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</si>
  <si>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</si>
  <si>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</si>
  <si>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</si>
  <si>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</si>
  <si>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</si>
  <si>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</si>
  <si>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</si>
  <si>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</si>
  <si>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</si>
  <si>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</si>
  <si>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</si>
  <si>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</si>
  <si>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</si>
  <si>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</si>
  <si>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</si>
  <si>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</si>
  <si>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</si>
  <si>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</si>
  <si>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</si>
  <si>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</si>
  <si>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</si>
  <si>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</si>
  <si>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</si>
  <si>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</si>
  <si>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</si>
  <si>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</si>
  <si>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</si>
  <si>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</si>
  <si>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</si>
  <si>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</si>
  <si>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</si>
  <si>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</si>
  <si>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</si>
  <si>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</si>
  <si>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</si>
  <si>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</si>
  <si>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</si>
  <si>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</si>
  <si>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</si>
  <si>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</si>
  <si>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</si>
  <si>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</si>
  <si>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</si>
  <si>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</si>
  <si>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</si>
  <si>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</si>
  <si>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</si>
  <si>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</si>
  <si>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</si>
  <si>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</si>
  <si>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</si>
  <si>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</si>
  <si>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</si>
  <si>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</si>
  <si>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</si>
  <si>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</si>
  <si>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</si>
  <si>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</si>
  <si>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</si>
  <si>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</si>
  <si>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</si>
  <si>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</si>
  <si>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</si>
  <si>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</si>
  <si>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</si>
  <si>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</si>
  <si>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</si>
  <si>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</si>
  <si>
    <t>PGE</t>
  </si>
  <si>
    <t>Owned by PGE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</si>
</sst>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 formatCode="&quot;$&quot;#,##0_);[Red]\(&quot;$&quot;#,##0\)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9-4A23-AB65-219D92AC8427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 formatCode="&quot;$&quot;#,##0_);[Red]\(&quot;$&quot;#,##0\)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9-4A23-AB65-219D92AC8427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>
                  <c:v>106.2312</c:v>
                </c:pt>
                <c:pt idx="33" formatCode="&quot;$&quot;#,##0_);[Red]\(&quot;$&quot;#,##0\)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9-4A23-AB65-219D92AC8427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>
                  <c:v>148.10400000000001</c:v>
                </c:pt>
                <c:pt idx="33" formatCode="#,##0.0_);[Red]\(#,##0.0\)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9-4A23-AB65-219D92AC8427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>
                  <c:v>271.09550000000007</c:v>
                </c:pt>
                <c:pt idx="33" formatCode="&quot;$&quot;#,##0_);[Red]\(&quot;$&quot;#,##0\)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9-4A23-AB65-219D92AC8427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>
                  <c:v>254.28100000000006</c:v>
                </c:pt>
                <c:pt idx="33" formatCode="#,##0.0_);[Red]\(#,##0.0\)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9-4A23-AB65-219D92AC8427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9-4A23-AB65-219D92AC8427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79-4A23-AB65-219D92AC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346880"/>
        <c:axId val="1"/>
      </c:lineChart>
      <c:dateAx>
        <c:axId val="116834688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6834688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5957326968822002E-2"/>
          <c:y val="1.5284321456381752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8D44356D-734C-73F7-3C70-2D67411F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76200</xdr:rowOff>
    </xdr:from>
    <xdr:to>
      <xdr:col>4</xdr:col>
      <xdr:colOff>180975</xdr:colOff>
      <xdr:row>52</xdr:row>
      <xdr:rowOff>76200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269BB9DB-6D7C-A3F5-22C2-F102E2F5AD1C}"/>
            </a:ext>
          </a:extLst>
        </xdr:cNvPr>
        <xdr:cNvSpPr>
          <a:spLocks noChangeShapeType="1"/>
        </xdr:cNvSpPr>
      </xdr:nvSpPr>
      <xdr:spPr bwMode="auto">
        <a:xfrm flipH="1">
          <a:off x="2419350" y="96964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114300</xdr:rowOff>
    </xdr:from>
    <xdr:to>
      <xdr:col>3</xdr:col>
      <xdr:colOff>2085975</xdr:colOff>
      <xdr:row>51</xdr:row>
      <xdr:rowOff>114300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4D25E1D8-6016-5C24-F89E-F31D88E2C4B7}"/>
            </a:ext>
          </a:extLst>
        </xdr:cNvPr>
        <xdr:cNvSpPr>
          <a:spLocks noChangeArrowheads="1"/>
        </xdr:cNvSpPr>
      </xdr:nvSpPr>
      <xdr:spPr bwMode="auto">
        <a:xfrm>
          <a:off x="2409825" y="94107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$434MM</a:t>
          </a:r>
        </a:p>
      </xdr:txBody>
    </xdr:sp>
    <xdr:clientData/>
  </xdr:twoCellAnchor>
  <xdr:twoCellAnchor>
    <xdr:from>
      <xdr:col>3</xdr:col>
      <xdr:colOff>1447800</xdr:colOff>
      <xdr:row>48</xdr:row>
      <xdr:rowOff>152400</xdr:rowOff>
    </xdr:from>
    <xdr:to>
      <xdr:col>3</xdr:col>
      <xdr:colOff>1971675</xdr:colOff>
      <xdr:row>52</xdr:row>
      <xdr:rowOff>28575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D4C83AE8-D5B1-B752-8EFA-72BA54169F4E}"/>
            </a:ext>
          </a:extLst>
        </xdr:cNvPr>
        <xdr:cNvSpPr>
          <a:spLocks noChangeShapeType="1"/>
        </xdr:cNvSpPr>
      </xdr:nvSpPr>
      <xdr:spPr bwMode="auto">
        <a:xfrm flipH="1" flipV="1">
          <a:off x="5172075" y="912495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114300</xdr:rowOff>
    </xdr:from>
    <xdr:to>
      <xdr:col>4</xdr:col>
      <xdr:colOff>200025</xdr:colOff>
      <xdr:row>49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CD4DD5C0-483B-6521-4C28-EFA25A75B46B}"/>
            </a:ext>
          </a:extLst>
        </xdr:cNvPr>
        <xdr:cNvSpPr>
          <a:spLocks noChangeArrowheads="1"/>
        </xdr:cNvSpPr>
      </xdr:nvSpPr>
      <xdr:spPr bwMode="auto">
        <a:xfrm>
          <a:off x="3362325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$19MM</a:t>
          </a:r>
        </a:p>
      </xdr:txBody>
    </xdr:sp>
    <xdr:clientData/>
  </xdr:twoCellAnchor>
  <xdr:twoCellAnchor>
    <xdr:from>
      <xdr:col>1</xdr:col>
      <xdr:colOff>1638300</xdr:colOff>
      <xdr:row>52</xdr:row>
      <xdr:rowOff>66675</xdr:rowOff>
    </xdr:from>
    <xdr:to>
      <xdr:col>3</xdr:col>
      <xdr:colOff>2066925</xdr:colOff>
      <xdr:row>53</xdr:row>
      <xdr:rowOff>66675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31CD630A-655C-3996-316B-883C50B5A2F8}"/>
            </a:ext>
          </a:extLst>
        </xdr:cNvPr>
        <xdr:cNvSpPr>
          <a:spLocks noChangeArrowheads="1"/>
        </xdr:cNvSpPr>
      </xdr:nvSpPr>
      <xdr:spPr bwMode="auto">
        <a:xfrm>
          <a:off x="2390775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$415MM</a:t>
          </a:r>
        </a:p>
      </xdr:txBody>
    </xdr:sp>
    <xdr:clientData/>
  </xdr:twoCellAnchor>
  <xdr:twoCellAnchor>
    <xdr:from>
      <xdr:col>1</xdr:col>
      <xdr:colOff>1666875</xdr:colOff>
      <xdr:row>51</xdr:row>
      <xdr:rowOff>95250</xdr:rowOff>
    </xdr:from>
    <xdr:to>
      <xdr:col>4</xdr:col>
      <xdr:colOff>180975</xdr:colOff>
      <xdr:row>51</xdr:row>
      <xdr:rowOff>95250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C54F53A8-B5E7-0FEA-B7FB-3A886832C452}"/>
            </a:ext>
          </a:extLst>
        </xdr:cNvPr>
        <xdr:cNvSpPr>
          <a:spLocks noChangeShapeType="1"/>
        </xdr:cNvSpPr>
      </xdr:nvSpPr>
      <xdr:spPr bwMode="auto">
        <a:xfrm flipH="1">
          <a:off x="2419350" y="95535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1971675</xdr:colOff>
      <xdr:row>51</xdr:row>
      <xdr:rowOff>114300</xdr:rowOff>
    </xdr:from>
    <xdr:to>
      <xdr:col>3</xdr:col>
      <xdr:colOff>2114550</xdr:colOff>
      <xdr:row>52</xdr:row>
      <xdr:rowOff>95250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D8873B62-2EE0-C8C7-8BCC-E4B1013433C0}"/>
            </a:ext>
          </a:extLst>
        </xdr:cNvPr>
        <xdr:cNvSpPr>
          <a:spLocks/>
        </xdr:cNvSpPr>
      </xdr:nvSpPr>
      <xdr:spPr bwMode="auto">
        <a:xfrm>
          <a:off x="5695950" y="9572625"/>
          <a:ext cx="142875" cy="1428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0.63302</cdr:x>
      <cdr:y>0.37992</cdr:y>
    </cdr:from>
    <cdr:to>
      <cdr:x>0.63302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866D12E6-3DD6-4B0F-CEF3-054C80A9A6F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569289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0.54161</cdr:x>
      <cdr:y>0.30656</cdr:y>
    </cdr:from>
    <cdr:to>
      <cdr:x>0.72244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C43AE355-D22A-5FD3-7E1F-63477BAF040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1191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July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2"/>
  <sheetViews>
    <sheetView view="pageBreakPreview" zoomScale="60" zoomScaleNormal="75" zoomScaleSheetLayoutView="80" workbookViewId="0">
      <pane ySplit="5" topLeftCell="A6" activePane="bottomLeft" state="frozen"/>
      <selection pane="bottomLeft" activeCell="O1" sqref="O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85">
        <v>37088</v>
      </c>
      <c r="B3" s="285"/>
      <c r="C3" s="285"/>
      <c r="D3" s="285"/>
      <c r="J3" s="148" t="s">
        <v>106</v>
      </c>
      <c r="K3" s="147">
        <v>37103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Details'!AK10</f>
        <v>12.244800000000003</v>
      </c>
      <c r="V6" s="261">
        <f>+'Cost Cancel Details'!AK11</f>
        <v>7.6530000000000005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2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Details'!AK18</f>
        <v>19.1325</v>
      </c>
      <c r="V7" s="261">
        <f>+'Cost Cancel Details'!AK19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5" customHeight="1" x14ac:dyDescent="0.2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Details'!AK26</f>
        <v>9.8000000000000007</v>
      </c>
      <c r="V8" s="266">
        <f>'Cost Cancel Details'!AK27</f>
        <v>7.056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Details'!AK34</f>
        <v>43.618000000000002</v>
      </c>
      <c r="V9" s="267">
        <f>+'Cost Cancel Details'!AK35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Details'!AK42</f>
        <v>14.7416</v>
      </c>
      <c r="V10" s="267">
        <f>+'Cost Cancel Details'!AK43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Details'!AK50</f>
        <v>14.7416</v>
      </c>
      <c r="V11" s="267">
        <f>+'Cost Cancel Details'!AK51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5" customHeight="1" x14ac:dyDescent="0.2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Details'!AK58</f>
        <v>43.618000000000002</v>
      </c>
      <c r="V12" s="276">
        <f>+'Cost Cancel Details'!AK59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Details'!AK66</f>
        <v>24.506000000000007</v>
      </c>
      <c r="V13" s="276">
        <f>+'Cost Cancel Details'!AK67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Details'!AK74</f>
        <v>60.894166666666685</v>
      </c>
      <c r="V14" s="276">
        <f>+'Cost Cancel Details'!AK75</f>
        <v>55.889166666666675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Details'!AK82</f>
        <v>60.894166666666685</v>
      </c>
      <c r="V15" s="276">
        <f>+'Cost Cancel Details'!AK83</f>
        <v>55.889166666666675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Details'!AK90</f>
        <v>60.894166666666685</v>
      </c>
      <c r="V16" s="276">
        <f>+'Cost Cancel Details'!AK91</f>
        <v>55.889166666666675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Details'!AK98</f>
        <v>17.25</v>
      </c>
      <c r="V17" s="276">
        <f>+'Cost Cancel Details'!AK99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Details'!AK106</f>
        <v>17.25</v>
      </c>
      <c r="V18" s="276">
        <f>+'Cost Cancel Details'!AK107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Details'!AK114</f>
        <v>6.5</v>
      </c>
      <c r="V19" s="276">
        <f>+'Cost Cancel Details'!AK115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Details'!AK122</f>
        <v>6.5</v>
      </c>
      <c r="V20" s="276">
        <f>+'Cost Cancel Details'!AK123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40.5" customHeight="1" x14ac:dyDescent="0.2">
      <c r="A21" s="35">
        <f t="shared" si="0"/>
        <v>16</v>
      </c>
      <c r="B21" s="270" t="s">
        <v>11</v>
      </c>
      <c r="C21" s="270"/>
      <c r="D21" s="271" t="s">
        <v>4</v>
      </c>
      <c r="E21" s="270"/>
      <c r="F21" s="271"/>
      <c r="G21" s="270" t="s">
        <v>5</v>
      </c>
      <c r="H21" s="271"/>
      <c r="I21" s="272"/>
      <c r="J21" s="271"/>
      <c r="K21" s="273"/>
      <c r="L21" s="271" t="s">
        <v>208</v>
      </c>
      <c r="M21" s="271" t="s">
        <v>126</v>
      </c>
      <c r="N21" s="271"/>
      <c r="O21" s="271"/>
      <c r="P21" s="271" t="s">
        <v>209</v>
      </c>
      <c r="Q21" s="270"/>
      <c r="R21" s="270"/>
      <c r="S21" s="270" t="s">
        <v>41</v>
      </c>
      <c r="T21" s="275">
        <v>0</v>
      </c>
      <c r="U21" s="275">
        <v>0</v>
      </c>
      <c r="V21" s="276">
        <v>0</v>
      </c>
      <c r="W21" s="270"/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277" customFormat="1" ht="56.1" customHeight="1" x14ac:dyDescent="0.2">
      <c r="A22" s="35">
        <f t="shared" si="0"/>
        <v>17</v>
      </c>
      <c r="B22" s="270" t="s">
        <v>11</v>
      </c>
      <c r="C22" s="270">
        <v>3</v>
      </c>
      <c r="D22" s="271" t="s">
        <v>14</v>
      </c>
      <c r="E22" s="270"/>
      <c r="F22" s="271"/>
      <c r="G22" s="270" t="s">
        <v>139</v>
      </c>
      <c r="H22" s="271">
        <v>110</v>
      </c>
      <c r="I22" s="272" t="s">
        <v>43</v>
      </c>
      <c r="J22" s="271" t="s">
        <v>35</v>
      </c>
      <c r="K22" s="273" t="s">
        <v>42</v>
      </c>
      <c r="L22" s="271" t="s">
        <v>58</v>
      </c>
      <c r="M22" s="271" t="s">
        <v>126</v>
      </c>
      <c r="N22" s="271" t="s">
        <v>52</v>
      </c>
      <c r="O22" s="271" t="s">
        <v>43</v>
      </c>
      <c r="P22" s="271" t="s">
        <v>188</v>
      </c>
      <c r="Q22" s="270" t="s">
        <v>50</v>
      </c>
      <c r="R22" s="270"/>
      <c r="S22" s="270" t="s">
        <v>41</v>
      </c>
      <c r="T22" s="275">
        <f>+'Cost Cancel Details'!C130</f>
        <v>2.2999999999999998</v>
      </c>
      <c r="U22" s="275">
        <f>+'Cost Cancel Details'!AK130</f>
        <v>2.2999999999999998</v>
      </c>
      <c r="V22" s="276">
        <f>+'Cost Cancel Details'!AK131</f>
        <v>0</v>
      </c>
      <c r="W22" s="270" t="s">
        <v>69</v>
      </c>
      <c r="X22" s="27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6" customFormat="1" ht="27.95" customHeight="1" x14ac:dyDescent="0.2">
      <c r="A23" s="35"/>
      <c r="B23" s="279"/>
      <c r="C23" s="279"/>
      <c r="D23" s="280"/>
      <c r="E23" s="279"/>
      <c r="F23" s="280"/>
      <c r="G23" s="279"/>
      <c r="H23" s="280"/>
      <c r="I23" s="281"/>
      <c r="J23" s="280"/>
      <c r="K23" s="282"/>
      <c r="L23" s="280"/>
      <c r="M23" s="280"/>
      <c r="N23" s="280"/>
      <c r="O23" s="280"/>
      <c r="P23" s="280"/>
      <c r="Q23" s="279"/>
      <c r="R23" s="279"/>
      <c r="S23" s="279"/>
      <c r="T23" s="283"/>
      <c r="U23" s="283"/>
      <c r="V23" s="284"/>
      <c r="W23" s="279"/>
      <c r="X23" s="279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  <row r="24" spans="1:92" x14ac:dyDescent="0.2">
      <c r="A24" s="35"/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W27" s="154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80" zoomScaleNormal="85" zoomScaleSheetLayoutView="75" workbookViewId="0">
      <selection activeCell="A2" sqref="A2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6">
        <f>'Detail by Turbine'!A3:C3</f>
        <v>37088</v>
      </c>
      <c r="B3" s="286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37103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31.377300000000005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31.377300000000005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7.056</v>
      </c>
      <c r="I15" s="30" t="s">
        <v>57</v>
      </c>
    </row>
    <row r="16" spans="1:9" s="29" customFormat="1" x14ac:dyDescent="0.2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82.901200000000003</v>
      </c>
      <c r="H17" s="53">
        <f>SUM(H14:H16)</f>
        <v>124.38200000000001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182.68250000000006</v>
      </c>
      <c r="H23" s="169">
        <f>SUM('Detail by Turbine'!V14:V16)</f>
        <v>167.66750000000002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24">
        <v>1</v>
      </c>
      <c r="B26" s="23" t="s">
        <v>5</v>
      </c>
      <c r="C26" s="24" t="str">
        <f>+'Detail by Turbine'!P21</f>
        <v>Owned by PGE</v>
      </c>
      <c r="D26" s="23" t="str">
        <f>'Detail by Turbine'!S21</f>
        <v>Unassigned</v>
      </c>
      <c r="E26" s="243" t="str">
        <f>+'Detail by Turbine'!M21</f>
        <v>Analyzing</v>
      </c>
      <c r="F26" s="54">
        <f>'Detail by Turbine'!T21</f>
        <v>0</v>
      </c>
      <c r="G26" s="54">
        <f>'Detail by Turbine'!U21</f>
        <v>0</v>
      </c>
      <c r="H26" s="169">
        <f>'Detail by Turbine'!V21</f>
        <v>0</v>
      </c>
      <c r="I26" s="24" t="s">
        <v>11</v>
      </c>
    </row>
    <row r="27" spans="1:9" s="23" customFormat="1" x14ac:dyDescent="0.2">
      <c r="A27" s="63">
        <v>1</v>
      </c>
      <c r="B27" s="23" t="s">
        <v>145</v>
      </c>
      <c r="C27" s="24" t="str">
        <f>'Detail by Turbine'!P22</f>
        <v>EA</v>
      </c>
      <c r="D27" s="23" t="str">
        <f>'Detail by Turbine'!S22</f>
        <v>Unassigned</v>
      </c>
      <c r="E27" s="24" t="str">
        <f>+'Detail by Turbine'!M22</f>
        <v>Analyzing</v>
      </c>
      <c r="F27" s="55">
        <f>'Detail by Turbine'!T22</f>
        <v>2.2999999999999998</v>
      </c>
      <c r="G27" s="55">
        <f>'Detail by Turbine'!U22</f>
        <v>2.2999999999999998</v>
      </c>
      <c r="H27" s="170">
        <f>'Detail by Turbine'!V22</f>
        <v>0</v>
      </c>
      <c r="I27" s="24" t="s">
        <v>11</v>
      </c>
    </row>
    <row r="28" spans="1:9" s="23" customFormat="1" x14ac:dyDescent="0.2">
      <c r="A28" s="62">
        <f>SUM(A21:A27)</f>
        <v>11</v>
      </c>
      <c r="C28" s="24"/>
      <c r="D28" s="43" t="s">
        <v>102</v>
      </c>
      <c r="E28" s="62"/>
      <c r="F28" s="56">
        <f>SUM(F21:F27)</f>
        <v>368.17400000000004</v>
      </c>
      <c r="G28" s="56">
        <f>SUM(G21:G27)</f>
        <v>300.6065000000001</v>
      </c>
      <c r="H28" s="56">
        <f>SUM(H21:H27)</f>
        <v>283.29150000000004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19" t="s">
        <v>129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C32" s="33"/>
      <c r="E32" s="33"/>
      <c r="F32" s="58"/>
      <c r="G32" s="58"/>
      <c r="H32" s="172"/>
      <c r="I32" s="24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+A33+A28+A17+A10</f>
        <v>17</v>
      </c>
      <c r="B35" s="45" t="s">
        <v>122</v>
      </c>
      <c r="D35" s="46" t="s">
        <v>104</v>
      </c>
      <c r="E35" s="46"/>
      <c r="F35" s="222">
        <f>+F33+F28+F17+F10</f>
        <v>562.96500000000003</v>
      </c>
      <c r="G35" s="222">
        <f>+G28+G17+G10</f>
        <v>414.8850000000001</v>
      </c>
      <c r="H35" s="222">
        <f>+H28+H17+H10</f>
        <v>434.45900000000006</v>
      </c>
    </row>
    <row r="36" spans="1:9" ht="15.75" thickTop="1" x14ac:dyDescent="0.2">
      <c r="A36" s="1"/>
      <c r="G36" s="241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5" ht="14.25" x14ac:dyDescent="0.2">
      <c r="A67" s="231" t="s">
        <v>151</v>
      </c>
      <c r="E67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C24" sqref="C2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6">
        <f>'Detail by Turbine'!A3:C3</f>
        <v>37088</v>
      </c>
      <c r="B3" s="286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37103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31.377300000000005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7.056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182.68250000000006</v>
      </c>
      <c r="H20" s="11">
        <f>+'Summary by Status'!H23</f>
        <v>167.66750000000002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Owned by 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4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17</v>
      </c>
      <c r="E29" s="145" t="s">
        <v>166</v>
      </c>
      <c r="F29" s="159">
        <f>SUM(F7:F27)</f>
        <v>562.96499999999992</v>
      </c>
      <c r="G29" s="159">
        <f>SUM(G7:G27)</f>
        <v>414.8850000000001</v>
      </c>
      <c r="H29" s="159">
        <f>SUM(H7:H27)</f>
        <v>434.45900000000006</v>
      </c>
    </row>
    <row r="30" spans="1:9" x14ac:dyDescent="0.2">
      <c r="A30" s="16">
        <f>+'Summary by Status'!A35</f>
        <v>17</v>
      </c>
      <c r="E30" s="145" t="s">
        <v>164</v>
      </c>
      <c r="F30" s="159">
        <f>+'Summary by Status'!F35</f>
        <v>562.96500000000003</v>
      </c>
      <c r="G30" s="159">
        <f>+'Summary by Status'!G35</f>
        <v>414.8850000000001</v>
      </c>
      <c r="H30" s="159">
        <f>+'Summary by Status'!H35</f>
        <v>434.45900000000006</v>
      </c>
    </row>
    <row r="31" spans="1:9" x14ac:dyDescent="0.2">
      <c r="A31" s="159">
        <f>+A29-A30</f>
        <v>0</v>
      </c>
      <c r="E31" s="145" t="s">
        <v>165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A28" sqref="A28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6">
        <f>'Detail by Turbine'!A3:C3</f>
        <v>37088</v>
      </c>
      <c r="B3" s="286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37103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182.68250000000006</v>
      </c>
      <c r="I8" s="221">
        <f>+'Summary by Status'!H23</f>
        <v>167.66750000000002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182.68250000000006</v>
      </c>
      <c r="I9" s="161">
        <f>SUM(I8:I8)</f>
        <v>167.66750000000002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7.056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31.377300000000005</v>
      </c>
      <c r="I16" s="215">
        <f>+'Summary by Status'!H9</f>
        <v>26.785499999999999</v>
      </c>
    </row>
    <row r="17" spans="1:9" x14ac:dyDescent="0.2">
      <c r="A17" s="18">
        <f>+'Summary by Status'!A27</f>
        <v>1</v>
      </c>
      <c r="B17" s="16" t="str">
        <f>+'Summary by Status'!B27</f>
        <v>Steam Turbine (BV = 0)</v>
      </c>
      <c r="C17" s="18" t="str">
        <f>+'Summary by Status'!C27</f>
        <v>EA</v>
      </c>
      <c r="D17" s="18" t="str">
        <f>+'Summary by Status'!I27</f>
        <v>Available</v>
      </c>
      <c r="E17" s="18" t="str">
        <f>+'Summary by Status'!E27</f>
        <v>Analyzing</v>
      </c>
      <c r="F17" s="146" t="str">
        <f>+'Summary by Status'!D27</f>
        <v>Unassigned</v>
      </c>
      <c r="G17" s="245">
        <f>+'Summary by Status'!F27</f>
        <v>2.2999999999999998</v>
      </c>
      <c r="H17" s="245">
        <f>+'Summary by Status'!G27</f>
        <v>2.2999999999999998</v>
      </c>
      <c r="I17" s="215">
        <f>+'Summary by Status'!H27</f>
        <v>0</v>
      </c>
    </row>
    <row r="18" spans="1:9" x14ac:dyDescent="0.2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219.20250000000004</v>
      </c>
      <c r="I20" s="161">
        <f>SUM(I12:I19)</f>
        <v>253.79149999999998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3" customFormat="1" x14ac:dyDescent="0.2">
      <c r="A24" s="2"/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69" t="s">
        <v>208</v>
      </c>
      <c r="C25" s="2"/>
      <c r="D25" s="2"/>
      <c r="E25" s="214"/>
      <c r="F25" s="164"/>
      <c r="G25" s="11"/>
      <c r="H25" s="11"/>
      <c r="I25" s="215"/>
    </row>
    <row r="26" spans="1:9" s="3" customFormat="1" x14ac:dyDescent="0.2">
      <c r="A26" s="2">
        <f>+'Summary by Status'!A26</f>
        <v>1</v>
      </c>
      <c r="B26" s="3" t="str">
        <f>+'Summary by Status'!B26</f>
        <v>LM6000</v>
      </c>
      <c r="C26" s="2" t="str">
        <f>+'Summary by Status'!C26</f>
        <v>Owned by PGE</v>
      </c>
      <c r="D26" s="2" t="str">
        <f>+'Summary by Status'!I26</f>
        <v>Available</v>
      </c>
      <c r="E26" s="214" t="str">
        <f>+'Summary by Status'!E26</f>
        <v>Analyzing</v>
      </c>
      <c r="F26" s="164" t="str">
        <f>+'Summary by Status'!D26</f>
        <v>Unassigned</v>
      </c>
      <c r="G26" s="11">
        <f>+'Summary by Status'!F26</f>
        <v>0</v>
      </c>
      <c r="H26" s="11">
        <f>+'Summary by Status'!G26</f>
        <v>0</v>
      </c>
      <c r="I26" s="215">
        <f>+'Summary by Status'!H26</f>
        <v>0</v>
      </c>
    </row>
    <row r="27" spans="1:9" s="3" customFormat="1" x14ac:dyDescent="0.2">
      <c r="A27" s="2"/>
      <c r="C27" s="2"/>
      <c r="D27" s="2"/>
      <c r="E27" s="214"/>
      <c r="F27" s="164"/>
      <c r="G27" s="11"/>
      <c r="H27" s="11"/>
      <c r="I27" s="215"/>
    </row>
    <row r="28" spans="1:9" s="45" customFormat="1" ht="13.5" thickBot="1" x14ac:dyDescent="0.25">
      <c r="A28" s="73">
        <f>SUM(A8:A27)</f>
        <v>17</v>
      </c>
      <c r="B28" s="45" t="s">
        <v>122</v>
      </c>
      <c r="C28" s="73"/>
      <c r="D28" s="73"/>
      <c r="E28" s="73"/>
      <c r="F28" s="72" t="s">
        <v>104</v>
      </c>
      <c r="G28" s="222">
        <f>+G20+G9+G23</f>
        <v>562.96499999999992</v>
      </c>
      <c r="H28" s="222">
        <f>+H20+H9+H23</f>
        <v>414.8850000000001</v>
      </c>
      <c r="I28" s="222">
        <f>+I20+I9+I23</f>
        <v>434.459</v>
      </c>
    </row>
    <row r="29" spans="1:9" ht="13.5" thickTop="1" x14ac:dyDescent="0.2"/>
    <row r="30" spans="1:9" x14ac:dyDescent="0.2">
      <c r="F30" s="146" t="s">
        <v>164</v>
      </c>
      <c r="G30" s="159">
        <f>+'Summary by Status'!F35</f>
        <v>562.96500000000003</v>
      </c>
      <c r="H30" s="159">
        <f>+'Summary by Status'!G35</f>
        <v>414.8850000000001</v>
      </c>
      <c r="I30" s="159">
        <f>+'Summary by Status'!H35</f>
        <v>434.45900000000006</v>
      </c>
    </row>
    <row r="31" spans="1:9" x14ac:dyDescent="0.2">
      <c r="F31" s="146" t="s">
        <v>165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AE4" activePane="bottomRight" state="frozen"/>
      <selection pane="topRight" activeCell="E1" sqref="E1"/>
      <selection pane="bottomLeft" activeCell="A6" sqref="A6"/>
      <selection pane="bottomRight" activeCell="AG4" sqref="AG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6" width="11.83203125" style="74" customWidth="1"/>
    <col min="37" max="37" width="11.83203125" style="79" customWidth="1"/>
    <col min="38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80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84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82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82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82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82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83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90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136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84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82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82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82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82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83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90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136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84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103">
        <v>0.03</v>
      </c>
      <c r="AK21" s="82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82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82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82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82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0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6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84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103">
        <v>0.2</v>
      </c>
      <c r="AK29" s="82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103">
        <f t="shared" si="23"/>
        <v>1</v>
      </c>
      <c r="AK30" s="82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82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82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83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4">
        <f t="shared" ref="AJ34:BB34" si="28">+AJ30*$C34</f>
        <v>43.618000000000002</v>
      </c>
      <c r="AK34" s="90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5">
        <f t="shared" ref="AJ35:BB35" si="30">+AJ32*$C34</f>
        <v>43.618000000000002</v>
      </c>
      <c r="AK35" s="136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84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103">
        <v>0</v>
      </c>
      <c r="AK37" s="82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103">
        <f t="shared" si="31"/>
        <v>0.4</v>
      </c>
      <c r="AK38" s="82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82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82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83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4">
        <f t="shared" ref="AJ42:BB42" si="36">+AJ38*$C42</f>
        <v>14.7416</v>
      </c>
      <c r="AK42" s="90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5">
        <f t="shared" ref="AJ43:BB43" si="38">+AJ40*$C42</f>
        <v>36.853999999999999</v>
      </c>
      <c r="AK43" s="136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84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103">
        <v>0.15</v>
      </c>
      <c r="AK45" s="82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0.4</v>
      </c>
      <c r="AK46" s="82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82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82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83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4">
        <f t="shared" ref="AJ50:BB50" si="44">+AJ46*$C50</f>
        <v>14.7416</v>
      </c>
      <c r="AK50" s="90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5">
        <f t="shared" ref="AJ51:BB51" si="46">+AJ48*$C50</f>
        <v>36.853999999999999</v>
      </c>
      <c r="AK51" s="136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84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116">
        <v>0.2</v>
      </c>
      <c r="AK53" s="82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116">
        <f t="shared" si="47"/>
        <v>1</v>
      </c>
      <c r="AK54" s="82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82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82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83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124">
        <f t="shared" ref="AJ58:BB58" si="52">+AJ54*$C58</f>
        <v>43.618000000000002</v>
      </c>
      <c r="AK58" s="90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41">
        <f t="shared" ref="AJ59:BB59" si="54">+AJ56*$C58</f>
        <v>43.618000000000002</v>
      </c>
      <c r="AK59" s="136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84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82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116">
        <f t="shared" ref="AJ62:BB62" si="56">+AI62+AJ61</f>
        <v>1.0000000000000002</v>
      </c>
      <c r="AK62" s="82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82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82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83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124">
        <f t="shared" ref="AJ66:BB66" si="60">+AJ62*$C66</f>
        <v>24.506000000000007</v>
      </c>
      <c r="AK66" s="90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36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84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82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82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82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82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83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90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36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84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82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82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82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82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83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90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36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84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82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82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82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82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83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90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36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85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82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82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82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82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83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90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36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85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82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82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82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82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83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90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36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85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82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82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82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82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83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90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36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85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82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82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82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82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83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90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36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93">
        <f>+A116+1</f>
        <v>16</v>
      </c>
      <c r="B124" s="110" t="str">
        <f>+'Detail by Turbine'!G22</f>
        <v>Steam Turbine (book value =0)</v>
      </c>
      <c r="C124" s="287" t="str">
        <f>+'Detail by Turbine'!S22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84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116">
        <v>0</v>
      </c>
      <c r="AK125" s="82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116">
        <f t="shared" ref="AJ126:BB126" si="120">+AI126+AJ125</f>
        <v>1</v>
      </c>
      <c r="AK126" s="82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116">
        <v>0</v>
      </c>
      <c r="AK127" s="82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116">
        <f t="shared" ref="AJ128:BB128" si="122">+AI128+AJ127</f>
        <v>0</v>
      </c>
      <c r="AK128" s="82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83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124">
        <f t="shared" ref="AJ130:BB130" si="124">+AJ126*$C130</f>
        <v>2.2999999999999998</v>
      </c>
      <c r="AK130" s="90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95"/>
      <c r="B131" s="139" t="s">
        <v>113</v>
      </c>
      <c r="C131" s="140" t="str">
        <f>+'Detail by Turbine'!B22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41">
        <f t="shared" ref="AJ131:BB131" si="126">+AJ128*$C130</f>
        <v>0</v>
      </c>
      <c r="AK131" s="136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8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81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213"/>
      <c r="AK134" s="81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81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81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81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0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253">
        <f t="shared" si="130"/>
        <v>106.2312</v>
      </c>
      <c r="AK139" s="130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253">
        <f t="shared" ref="AJ140:BB140" si="132">+AJ43+AJ51+AJ27+AJ35+AJ67</f>
        <v>148.10400000000001</v>
      </c>
      <c r="AK140" s="90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90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30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254">
        <f t="shared" si="133"/>
        <v>271.09550000000007</v>
      </c>
      <c r="AK143" s="130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254">
        <f t="shared" si="134"/>
        <v>254.28100000000006</v>
      </c>
      <c r="AK144" s="90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90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30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29">
        <f t="shared" si="135"/>
        <v>407.9387000000001</v>
      </c>
      <c r="AK147" s="130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29">
        <f t="shared" si="136"/>
        <v>428.78785000000011</v>
      </c>
      <c r="AK148" s="130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29">
        <f t="shared" si="137"/>
        <v>20.849150000000009</v>
      </c>
      <c r="AK149" s="130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30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81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75">
        <f t="shared" si="142"/>
        <v>20.849149999999895</v>
      </c>
      <c r="AK154" s="81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81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34">
        <f t="shared" ref="AJ156:BB156" si="144">+AJ147-AJ152</f>
        <v>0</v>
      </c>
      <c r="AK156" s="240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34">
        <f t="shared" ref="AJ157:BB157" si="146">+AJ148-AJ153</f>
        <v>0</v>
      </c>
      <c r="AK157" s="240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34">
        <f t="shared" ref="AJ158:BA158" si="148">+AJ149-AJ154</f>
        <v>1.1368683772161603E-13</v>
      </c>
      <c r="AK158" s="240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8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81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81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81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81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81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81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81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81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81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81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81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81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81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81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81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81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81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81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81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81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81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81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81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81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81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81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81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81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81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81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81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81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81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81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81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81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81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81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81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81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81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81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81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81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81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81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81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81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81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81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81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81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81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81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81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81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81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81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81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8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81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81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81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81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81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81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2001-07-18T21:53:04Z</cp:lastPrinted>
  <dcterms:created xsi:type="dcterms:W3CDTF">2000-08-10T19:34:44Z</dcterms:created>
  <dcterms:modified xsi:type="dcterms:W3CDTF">2023-09-16T22:32:07Z</dcterms:modified>
</cp:coreProperties>
</file>