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3A4E62-6EF8-429B-9B50-9A1FFEB94B21}" xr6:coauthVersionLast="47" xr6:coauthVersionMax="47" xr10:uidLastSave="{00000000-0000-0000-0000-000000000000}"/>
  <bookViews>
    <workbookView xWindow="-120" yWindow="-120" windowWidth="38640" windowHeight="15720" tabRatio="830" activeTab="4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<sst xmlns="http://schemas.openxmlformats.org/spreadsheetml/2006/main" count="250" uniqueCount="46">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</sst>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-30811120</v>
          </cell>
        </row>
        <row r="22">
          <cell r="J22">
            <v>882648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1629870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2094227.32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80848472.160000056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80848472.160000056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80848472.160000056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80848472.160000056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80848472.160000056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80848472.160000056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80848472.160000056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80848472.160000056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80848472.160000056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80848472.160000056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80848472.160000056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80848472.160000056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80848472.160000056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80848472.160000056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80848472.160000056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80848472.160000056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80848472.160000056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80848472.160000056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80848472.160000056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80848472.160000056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80848472.160000056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80848472.160000056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80848472.160000056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80848472.160000056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80848472.160000056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3436085.7349069058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4938227.5863657882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33158630.385999784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33158630.385999784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33158630.385999784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33158630.385999784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33158630.385999784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33158630.385999784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33158630.385999784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33158630.385999784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33158630.385999784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33158630.385999784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33158630.385999784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33158630.385999784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33158630.385999784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33158630.385999784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33158630.385999784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33158630.385999784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33158630.385999784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33158630.385999784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33158630.385999784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33158630.385999784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33158630.385999784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33158630.385999784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33158630.385999784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33158630.385999784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33158630.385999784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SUMIF([5]Statements!$A$5:$A$1305,$A$3,[5]Statements!$FF$5:$FF$1305)+15608-1305.39+705291.7</f>
        <v>4155680.0449069059</v>
      </c>
      <c r="C12" s="42"/>
      <c r="D12" s="42">
        <f t="shared" si="0"/>
        <v>4155680.0449069059</v>
      </c>
      <c r="E12" s="42">
        <v>0</v>
      </c>
      <c r="F12" s="42">
        <f>'[1]CARR FUTURES'!$I$12</f>
        <v>2094227.32</v>
      </c>
      <c r="G12" s="42"/>
      <c r="H12" s="42">
        <f t="shared" si="1"/>
        <v>2094227.32</v>
      </c>
      <c r="I12" s="42"/>
      <c r="J12" s="42"/>
      <c r="K12" s="42"/>
      <c r="L12" s="42">
        <f t="shared" si="2"/>
        <v>2061452.7249069058</v>
      </c>
      <c r="M12" s="12"/>
      <c r="N12" s="34"/>
      <c r="O12" s="34"/>
      <c r="P12" s="42">
        <f>SUMIF([5]Statements!$A$5:$A$1305,$A$3,[5]Statements!$FJ$5:$FJ$1305)</f>
        <v>-1469880.86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38309432.595999777</v>
      </c>
      <c r="C14" s="42"/>
      <c r="D14" s="42">
        <f t="shared" si="0"/>
        <v>38309432.595999777</v>
      </c>
      <c r="E14" s="42">
        <f>+'[1]EDF MANN'!$J$20</f>
        <v>-30811120</v>
      </c>
      <c r="F14" s="42">
        <f>'[1]EDF MANN'!$J$22</f>
        <v>882648</v>
      </c>
      <c r="G14" s="43"/>
      <c r="H14" s="42">
        <f t="shared" si="1"/>
        <v>882648</v>
      </c>
      <c r="I14" s="43"/>
      <c r="J14" s="43"/>
      <c r="K14" s="43"/>
      <c r="L14" s="42">
        <f t="shared" ref="L14:L20" si="3">B14+E14-F14+J14</f>
        <v>6615664.5959997773</v>
      </c>
      <c r="M14" s="12"/>
      <c r="N14" s="34"/>
      <c r="O14" s="34"/>
      <c r="P14" s="42">
        <f>SUMIF([7]Statements!$A$5:$A$1305,$A$3,[7]Statements!$DB$5:$DB$1305)</f>
        <v>5847070</v>
      </c>
    </row>
    <row r="15" spans="1:17" x14ac:dyDescent="0.2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80981337.160000056</v>
      </c>
      <c r="C20" s="43"/>
      <c r="D20" s="42">
        <f t="shared" si="0"/>
        <v>80981337.160000056</v>
      </c>
      <c r="E20" s="43">
        <v>0</v>
      </c>
      <c r="F20" s="43">
        <f>[1]PARIBAS!$J$19</f>
        <v>1629870</v>
      </c>
      <c r="G20" s="43"/>
      <c r="H20" s="42">
        <f t="shared" si="1"/>
        <v>1629870</v>
      </c>
      <c r="I20" s="43"/>
      <c r="J20" s="43"/>
      <c r="K20" s="43"/>
      <c r="L20" s="42">
        <f t="shared" si="3"/>
        <v>79351467.160000056</v>
      </c>
      <c r="M20" s="12"/>
      <c r="N20" s="34"/>
      <c r="O20" s="34"/>
      <c r="P20" s="43">
        <f>SUMIF([12]Statements!$A$5:$A$1305,$A$3,[12]Statements!$DJ$5:$DJ$1305)</f>
        <v>200590</v>
      </c>
    </row>
    <row r="21" spans="1:16" x14ac:dyDescent="0.2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126715866.26491903</v>
      </c>
      <c r="C28" s="46">
        <f>SUM(C7:C26)</f>
        <v>0</v>
      </c>
      <c r="D28" s="46">
        <f>SUM(D7:D26)</f>
        <v>126715866.26491903</v>
      </c>
      <c r="E28" s="46">
        <f t="shared" ref="E28:L28" si="5">SUM(E7:E26)</f>
        <v>-30811120</v>
      </c>
      <c r="F28" s="46">
        <f t="shared" si="5"/>
        <v>4606745.32</v>
      </c>
      <c r="G28" s="46">
        <f t="shared" si="5"/>
        <v>0</v>
      </c>
      <c r="H28" s="46">
        <f t="shared" si="5"/>
        <v>4606745.32</v>
      </c>
      <c r="I28" s="46"/>
      <c r="J28" s="46">
        <f t="shared" si="5"/>
        <v>0</v>
      </c>
      <c r="K28" s="46"/>
      <c r="L28" s="46">
        <f t="shared" si="5"/>
        <v>91298000.944919035</v>
      </c>
      <c r="M28" s="28"/>
      <c r="N28" s="46">
        <f>SUM(N7:N27)</f>
        <v>64204.5</v>
      </c>
      <c r="O28" s="46">
        <f>SUM(O7:O27)</f>
        <v>0</v>
      </c>
      <c r="P28" s="46">
        <f>SUM(P7:P27)</f>
        <v>4577779.1399999997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6" sqref="A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1203</vt:lpstr>
      <vt:lpstr>1204</vt:lpstr>
      <vt:lpstr>1205</vt:lpstr>
      <vt:lpstr>1206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2001-12-06T16:31:21Z</cp:lastPrinted>
  <dcterms:created xsi:type="dcterms:W3CDTF">2000-04-03T19:03:47Z</dcterms:created>
  <dcterms:modified xsi:type="dcterms:W3CDTF">2023-09-16T22:55:22Z</dcterms:modified>
</cp:coreProperties>
</file>