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F61D35-C06A-4C10-AEA7-C57169D66309}" xr6:coauthVersionLast="47" xr6:coauthVersionMax="47" xr10:uidLastSave="{00000000-0000-0000-0000-000000000000}"/>
  <bookViews>
    <workbookView xWindow="-120" yWindow="-120" windowWidth="38640" windowHeight="15720" tabRatio="830" activeTab="2"/>
  </bookViews>
  <sheets>
    <sheet name="Template" sheetId="154" r:id="rId1"/>
    <sheet name="0201" sheetId="245" r:id="rId2"/>
    <sheet name="0204" sheetId="24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0">Template!$A$1:$P$43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45" l="1"/>
  <c r="C28" i="245"/>
  <c r="D28" i="245"/>
  <c r="E28" i="245"/>
  <c r="F28" i="245"/>
  <c r="G28" i="245"/>
  <c r="H28" i="245"/>
  <c r="J28" i="245"/>
  <c r="L28" i="245"/>
  <c r="B8" i="154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L25" i="154"/>
  <c r="P25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<sst xmlns="http://schemas.openxmlformats.org/spreadsheetml/2006/main" count="150" uniqueCount="46">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</sst>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2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2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2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20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20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2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2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2/Jan/Wire/Wire0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2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2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2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2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J2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2275938.1600000006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37289</v>
          </cell>
          <cell r="BB47">
            <v>2275938.1600000006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37290</v>
          </cell>
          <cell r="BB89">
            <v>2275938.1600000006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37291</v>
          </cell>
          <cell r="BB131">
            <v>2275938.1600000006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37292</v>
          </cell>
          <cell r="BB173">
            <v>2275938.1600000006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37293</v>
          </cell>
          <cell r="BB215">
            <v>2275938.1600000006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37294</v>
          </cell>
          <cell r="BB257">
            <v>2275938.1600000006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37295</v>
          </cell>
          <cell r="BB299">
            <v>2275938.1600000006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37296</v>
          </cell>
          <cell r="BB341">
            <v>2275938.1600000006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37297</v>
          </cell>
          <cell r="BB383">
            <v>2275938.1600000006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37298</v>
          </cell>
          <cell r="BB425">
            <v>2275938.1600000006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37299</v>
          </cell>
          <cell r="BB467">
            <v>2275938.1600000006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37300</v>
          </cell>
          <cell r="BB509">
            <v>2275938.1600000006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37301</v>
          </cell>
          <cell r="BB551">
            <v>2275938.1600000006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37302</v>
          </cell>
          <cell r="BB593">
            <v>2275938.1600000006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37303</v>
          </cell>
          <cell r="BB635">
            <v>2275938.1600000006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37304</v>
          </cell>
          <cell r="BB677">
            <v>2275938.1600000006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37305</v>
          </cell>
          <cell r="BB719">
            <v>2275938.1600000006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37306</v>
          </cell>
          <cell r="BB761">
            <v>2275938.1600000006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37307</v>
          </cell>
          <cell r="BB803">
            <v>2275938.1600000006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37308</v>
          </cell>
          <cell r="BB845">
            <v>2275938.1600000006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37309</v>
          </cell>
          <cell r="BB887">
            <v>2275938.1600000006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37310</v>
          </cell>
          <cell r="BB929">
            <v>2275938.1600000006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37311</v>
          </cell>
          <cell r="BB971">
            <v>2275938.1600000006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37312</v>
          </cell>
          <cell r="BB1013">
            <v>2275938.1600000006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37313</v>
          </cell>
          <cell r="BB1055">
            <v>2275938.1600000006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37314</v>
          </cell>
          <cell r="BB1097">
            <v>2275938.1600000006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37315</v>
          </cell>
          <cell r="BB1139">
            <v>2275938.1600000006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37316</v>
          </cell>
          <cell r="BB1181">
            <v>2275938.1600000006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37317</v>
          </cell>
          <cell r="BB1223">
            <v>2275938.1600000006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37318</v>
          </cell>
          <cell r="BB1265">
            <v>2275938.1600000006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37288</v>
          </cell>
          <cell r="BX5">
            <v>37288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372881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37289</v>
          </cell>
          <cell r="BX47">
            <v>37289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372891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37290</v>
          </cell>
          <cell r="BX89">
            <v>37290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372901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37291</v>
          </cell>
          <cell r="BX131">
            <v>37291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372911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37292</v>
          </cell>
          <cell r="BX173">
            <v>37292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372921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37293</v>
          </cell>
          <cell r="BX215">
            <v>37293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372931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37294</v>
          </cell>
          <cell r="BX257">
            <v>37294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372941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37295</v>
          </cell>
          <cell r="BX299">
            <v>37295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372951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37296</v>
          </cell>
          <cell r="BX341">
            <v>37296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372961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37297</v>
          </cell>
          <cell r="BX383">
            <v>37297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372971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37298</v>
          </cell>
          <cell r="BX425">
            <v>37298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372981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37299</v>
          </cell>
          <cell r="BX467">
            <v>37299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372991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37300</v>
          </cell>
          <cell r="BX509">
            <v>37300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373001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37301</v>
          </cell>
          <cell r="BX551">
            <v>37301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373011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37302</v>
          </cell>
          <cell r="BX593">
            <v>37302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373021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37303</v>
          </cell>
          <cell r="BX635">
            <v>37303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373031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37304</v>
          </cell>
          <cell r="BX677">
            <v>37304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373041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37305</v>
          </cell>
          <cell r="BX719">
            <v>37305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373051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37306</v>
          </cell>
          <cell r="BX761">
            <v>37306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373061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37307</v>
          </cell>
          <cell r="BX803">
            <v>37307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373071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37308</v>
          </cell>
          <cell r="BX845">
            <v>37308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373081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37309</v>
          </cell>
          <cell r="BX887">
            <v>37309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373091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37310</v>
          </cell>
          <cell r="BX929">
            <v>37310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373101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37311</v>
          </cell>
          <cell r="BX971">
            <v>37311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373111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37312</v>
          </cell>
          <cell r="BX1013">
            <v>37312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373121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37313</v>
          </cell>
          <cell r="BX1055">
            <v>37313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373131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37314</v>
          </cell>
          <cell r="BX1097">
            <v>37314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373141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37315</v>
          </cell>
          <cell r="BX1139">
            <v>37315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373151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37316</v>
          </cell>
          <cell r="BX1181">
            <v>37316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373161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37317</v>
          </cell>
          <cell r="BX1223">
            <v>37317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373171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37318</v>
          </cell>
          <cell r="BX1265">
            <v>37318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373181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37289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37290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37291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37292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37293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37294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37295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37296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37297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37298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37299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37300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37301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37302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37303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37304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37305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37306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37307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37308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37309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37310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37311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37312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37313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37314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37315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37316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37317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37289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37290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37291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37292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37293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37294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37295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37296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37297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37298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37299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37300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37301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37302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37303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37304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37305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37306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37307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37308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37309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37310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37311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37312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37313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37314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37315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37316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37317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DB5">
            <v>80439442.160000056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37289</v>
          </cell>
          <cell r="DB47">
            <v>80439442.160000056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37290</v>
          </cell>
          <cell r="DB89">
            <v>80439442.160000056</v>
          </cell>
          <cell r="DJ89">
            <v>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0</v>
          </cell>
          <cell r="DJ95">
            <v>0</v>
          </cell>
        </row>
        <row r="131">
          <cell r="A131">
            <v>37291</v>
          </cell>
          <cell r="DB131">
            <v>80439442.160000056</v>
          </cell>
          <cell r="DJ131">
            <v>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0</v>
          </cell>
          <cell r="DJ137">
            <v>0</v>
          </cell>
        </row>
        <row r="173">
          <cell r="A173">
            <v>37292</v>
          </cell>
          <cell r="DB173">
            <v>80439442.160000056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37293</v>
          </cell>
          <cell r="DB215">
            <v>80439442.160000056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37294</v>
          </cell>
          <cell r="DB257">
            <v>80439442.160000056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37295</v>
          </cell>
          <cell r="DB299">
            <v>80439442.160000056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37296</v>
          </cell>
          <cell r="DB341">
            <v>80439442.160000056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37297</v>
          </cell>
          <cell r="DB383">
            <v>80439442.160000056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37298</v>
          </cell>
          <cell r="DB425">
            <v>80439442.160000056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37299</v>
          </cell>
          <cell r="DB467">
            <v>80439442.160000056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37300</v>
          </cell>
          <cell r="DB509">
            <v>80439442.160000056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37301</v>
          </cell>
          <cell r="DB551">
            <v>80439442.160000056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37302</v>
          </cell>
          <cell r="DB593">
            <v>80439442.160000056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37303</v>
          </cell>
          <cell r="DB635">
            <v>80439442.160000056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37304</v>
          </cell>
          <cell r="DB677">
            <v>80439442.160000056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37305</v>
          </cell>
          <cell r="DB719">
            <v>80439442.160000056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37306</v>
          </cell>
          <cell r="DB761">
            <v>80439442.160000056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37307</v>
          </cell>
          <cell r="DB803">
            <v>80439442.160000056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37308</v>
          </cell>
          <cell r="DB845">
            <v>80439442.160000056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37309</v>
          </cell>
          <cell r="DB887">
            <v>80439442.160000056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37310</v>
          </cell>
          <cell r="DB929">
            <v>80439442.160000056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37311</v>
          </cell>
          <cell r="DB971">
            <v>80439442.160000056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37312</v>
          </cell>
          <cell r="DB1013">
            <v>80439442.160000056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37313</v>
          </cell>
          <cell r="DB1055">
            <v>80439442.160000056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37314</v>
          </cell>
          <cell r="DB1097">
            <v>80439442.160000056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37315</v>
          </cell>
          <cell r="DB1139">
            <v>80439442.160000056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37316</v>
          </cell>
          <cell r="DB1181">
            <v>80439442.160000056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37317</v>
          </cell>
          <cell r="DB1223">
            <v>80439442.160000056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37318</v>
          </cell>
          <cell r="DB1265">
            <v>80439442.160000056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EC5">
            <v>0</v>
          </cell>
          <cell r="EQ5">
            <v>-537931.60715758137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37289</v>
          </cell>
          <cell r="EC47">
            <v>0</v>
          </cell>
          <cell r="EQ47">
            <v>-537931.60715758137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37290</v>
          </cell>
          <cell r="EC89">
            <v>0</v>
          </cell>
          <cell r="EQ89">
            <v>-537931.60715758137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37291</v>
          </cell>
          <cell r="EC131">
            <v>0</v>
          </cell>
          <cell r="EQ131">
            <v>-537931.60715758137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37292</v>
          </cell>
          <cell r="EC173">
            <v>0</v>
          </cell>
          <cell r="EQ173">
            <v>-537931.60715758137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37293</v>
          </cell>
          <cell r="EC215">
            <v>0</v>
          </cell>
          <cell r="EQ215">
            <v>-537931.60715758137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37294</v>
          </cell>
          <cell r="EC257">
            <v>0</v>
          </cell>
          <cell r="EQ257">
            <v>-537931.60715758137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37295</v>
          </cell>
          <cell r="EC299">
            <v>0</v>
          </cell>
          <cell r="EQ299">
            <v>-537931.60715758137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37296</v>
          </cell>
          <cell r="EC341">
            <v>0</v>
          </cell>
          <cell r="EQ341">
            <v>-537931.60715758137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37297</v>
          </cell>
          <cell r="EC383">
            <v>-19725.3</v>
          </cell>
          <cell r="EQ383">
            <v>-557656.90715758142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37298</v>
          </cell>
          <cell r="EC425">
            <v>0</v>
          </cell>
          <cell r="EQ425">
            <v>-537931.60715758137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37299</v>
          </cell>
          <cell r="EC467">
            <v>0</v>
          </cell>
          <cell r="EQ467">
            <v>-537931.60715758137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37300</v>
          </cell>
          <cell r="EC509">
            <v>0</v>
          </cell>
          <cell r="EQ509">
            <v>-537931.60715758137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37301</v>
          </cell>
          <cell r="EC551">
            <v>0</v>
          </cell>
          <cell r="EQ551">
            <v>-537931.60715758137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37302</v>
          </cell>
          <cell r="EC593">
            <v>0</v>
          </cell>
          <cell r="EQ593">
            <v>-537931.60715758137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37303</v>
          </cell>
          <cell r="EC635">
            <v>0</v>
          </cell>
          <cell r="EQ635">
            <v>-537931.60715758137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37304</v>
          </cell>
          <cell r="EC677">
            <v>0</v>
          </cell>
          <cell r="EQ677">
            <v>-537931.60715758137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37305</v>
          </cell>
          <cell r="EC719">
            <v>0</v>
          </cell>
          <cell r="EQ719">
            <v>-537931.60715758137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37306</v>
          </cell>
          <cell r="EC761">
            <v>0</v>
          </cell>
          <cell r="EQ761">
            <v>-537931.60715758137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37307</v>
          </cell>
          <cell r="EC803">
            <v>0</v>
          </cell>
          <cell r="EQ803">
            <v>-537931.60715758137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37308</v>
          </cell>
          <cell r="EC845">
            <v>0</v>
          </cell>
          <cell r="EQ845">
            <v>-537931.60715758137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37309</v>
          </cell>
          <cell r="EC887">
            <v>0</v>
          </cell>
          <cell r="EQ887">
            <v>-537931.60715758137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37310</v>
          </cell>
          <cell r="EC929">
            <v>0</v>
          </cell>
          <cell r="EQ929">
            <v>-537931.60715758137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37311</v>
          </cell>
          <cell r="EC971">
            <v>0</v>
          </cell>
          <cell r="EQ971">
            <v>-537931.60715758137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37312</v>
          </cell>
          <cell r="EC1013">
            <v>0</v>
          </cell>
          <cell r="EQ1013">
            <v>-537931.60715758137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37313</v>
          </cell>
          <cell r="EC1055">
            <v>0</v>
          </cell>
          <cell r="EQ1055">
            <v>-537931.60715758137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37314</v>
          </cell>
          <cell r="EC1097">
            <v>0</v>
          </cell>
          <cell r="EQ1097">
            <v>-537931.60715758137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37315</v>
          </cell>
          <cell r="EC1139">
            <v>0</v>
          </cell>
          <cell r="EQ1139">
            <v>-537931.60715758137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37316</v>
          </cell>
          <cell r="EC1181">
            <v>0</v>
          </cell>
          <cell r="EQ1181">
            <v>-537931.60715758137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37289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37290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37291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37292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37293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37294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37295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37296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37297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37298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37299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37300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37301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37302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37303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37304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37305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37306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37307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37308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37309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37310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37311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37312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37313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37314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37315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37316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37317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37318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37289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37290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37291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37292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37293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37294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37295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37296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37297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37298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37299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37300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37301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37302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37303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37304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37305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37306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37307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37308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37309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37310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37311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37312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37313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37314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37315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37316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37317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37318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37289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37290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37291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37292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37293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37294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37295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37296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37297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37298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37299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37300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37301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37302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37303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37304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37305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37306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37307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37308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37309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37310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37311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37312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37313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37314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37315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37316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37317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37318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37289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37290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37291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37292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37293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37294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37295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37296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37297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37298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37299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37300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37301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37302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37303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37304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37305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37306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37307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37308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37309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37310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37311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37312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37313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37314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37315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37316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37317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37318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6">
          <cell r="K16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X5">
            <v>0</v>
          </cell>
        </row>
        <row r="10">
          <cell r="CX10" t="str">
            <v>Wires</v>
          </cell>
        </row>
        <row r="11">
          <cell r="CX11">
            <v>0</v>
          </cell>
        </row>
        <row r="47">
          <cell r="A47">
            <v>37289</v>
          </cell>
          <cell r="CX47">
            <v>0</v>
          </cell>
        </row>
        <row r="52">
          <cell r="CX52" t="str">
            <v>Wires</v>
          </cell>
        </row>
        <row r="53">
          <cell r="CX53">
            <v>0</v>
          </cell>
        </row>
        <row r="89">
          <cell r="A89">
            <v>37290</v>
          </cell>
          <cell r="CX89">
            <v>0</v>
          </cell>
        </row>
        <row r="94">
          <cell r="CX94" t="str">
            <v>Wires</v>
          </cell>
        </row>
        <row r="95">
          <cell r="CX95">
            <v>0</v>
          </cell>
        </row>
        <row r="131">
          <cell r="A131">
            <v>37291</v>
          </cell>
          <cell r="CX131">
            <v>0</v>
          </cell>
        </row>
        <row r="136">
          <cell r="CX136" t="str">
            <v>Wires</v>
          </cell>
        </row>
        <row r="137">
          <cell r="CX137">
            <v>0</v>
          </cell>
        </row>
        <row r="173">
          <cell r="A173">
            <v>37292</v>
          </cell>
          <cell r="CX173">
            <v>0</v>
          </cell>
        </row>
        <row r="178">
          <cell r="CX178" t="str">
            <v>Wires</v>
          </cell>
        </row>
        <row r="179">
          <cell r="CX179">
            <v>0</v>
          </cell>
        </row>
        <row r="215">
          <cell r="A215">
            <v>37293</v>
          </cell>
          <cell r="CX215">
            <v>0</v>
          </cell>
        </row>
        <row r="220">
          <cell r="CX220" t="str">
            <v>Wires</v>
          </cell>
        </row>
        <row r="221">
          <cell r="CX221">
            <v>0</v>
          </cell>
        </row>
        <row r="257">
          <cell r="A257">
            <v>37294</v>
          </cell>
          <cell r="CX257">
            <v>0</v>
          </cell>
        </row>
        <row r="262">
          <cell r="CX262" t="str">
            <v>Wires</v>
          </cell>
        </row>
        <row r="263">
          <cell r="CX263">
            <v>0</v>
          </cell>
        </row>
        <row r="299">
          <cell r="A299">
            <v>37295</v>
          </cell>
          <cell r="CX299">
            <v>0</v>
          </cell>
        </row>
        <row r="304">
          <cell r="CX304" t="str">
            <v>Wires</v>
          </cell>
        </row>
        <row r="305">
          <cell r="CX305">
            <v>0</v>
          </cell>
        </row>
        <row r="341">
          <cell r="A341">
            <v>37296</v>
          </cell>
          <cell r="CX341">
            <v>0</v>
          </cell>
        </row>
        <row r="346">
          <cell r="CX346" t="str">
            <v>Wires</v>
          </cell>
        </row>
        <row r="347">
          <cell r="CX347">
            <v>0</v>
          </cell>
        </row>
        <row r="383">
          <cell r="A383">
            <v>37297</v>
          </cell>
          <cell r="CX383">
            <v>0</v>
          </cell>
        </row>
        <row r="388">
          <cell r="CX388" t="str">
            <v>Wires</v>
          </cell>
        </row>
        <row r="389">
          <cell r="CX389">
            <v>0</v>
          </cell>
        </row>
        <row r="425">
          <cell r="A425">
            <v>37298</v>
          </cell>
          <cell r="CX425">
            <v>0</v>
          </cell>
        </row>
        <row r="430">
          <cell r="CX430" t="str">
            <v>Wires</v>
          </cell>
        </row>
        <row r="431">
          <cell r="CX431">
            <v>0</v>
          </cell>
        </row>
        <row r="467">
          <cell r="A467">
            <v>37299</v>
          </cell>
          <cell r="CX467">
            <v>0</v>
          </cell>
        </row>
        <row r="472">
          <cell r="CX472" t="str">
            <v>Wires</v>
          </cell>
        </row>
        <row r="473">
          <cell r="CX473">
            <v>0</v>
          </cell>
        </row>
        <row r="509">
          <cell r="A509">
            <v>37300</v>
          </cell>
          <cell r="CX509">
            <v>0</v>
          </cell>
        </row>
        <row r="514">
          <cell r="CX514" t="str">
            <v>Wires</v>
          </cell>
        </row>
        <row r="515">
          <cell r="CX515">
            <v>0</v>
          </cell>
        </row>
        <row r="551">
          <cell r="A551">
            <v>37301</v>
          </cell>
          <cell r="CX551">
            <v>0</v>
          </cell>
        </row>
        <row r="556">
          <cell r="CX556" t="str">
            <v>Wires</v>
          </cell>
        </row>
        <row r="557">
          <cell r="CX557">
            <v>0</v>
          </cell>
        </row>
        <row r="593">
          <cell r="A593">
            <v>37302</v>
          </cell>
          <cell r="CX593">
            <v>0</v>
          </cell>
        </row>
        <row r="598">
          <cell r="CX598" t="str">
            <v>Wires</v>
          </cell>
        </row>
        <row r="599">
          <cell r="CX599">
            <v>0</v>
          </cell>
        </row>
        <row r="635">
          <cell r="A635">
            <v>37303</v>
          </cell>
          <cell r="CX635">
            <v>0</v>
          </cell>
        </row>
        <row r="640">
          <cell r="CX640" t="str">
            <v>Wires</v>
          </cell>
        </row>
        <row r="641">
          <cell r="CX641">
            <v>0</v>
          </cell>
        </row>
        <row r="677">
          <cell r="A677">
            <v>37304</v>
          </cell>
          <cell r="CX677">
            <v>0</v>
          </cell>
        </row>
        <row r="682">
          <cell r="CX682" t="str">
            <v>Wires</v>
          </cell>
        </row>
        <row r="683">
          <cell r="CX683">
            <v>0</v>
          </cell>
        </row>
        <row r="719">
          <cell r="A719">
            <v>37305</v>
          </cell>
          <cell r="CX719">
            <v>0</v>
          </cell>
        </row>
        <row r="724">
          <cell r="CX724" t="str">
            <v>Wires</v>
          </cell>
        </row>
        <row r="725">
          <cell r="CX725">
            <v>0</v>
          </cell>
        </row>
        <row r="761">
          <cell r="A761">
            <v>37306</v>
          </cell>
          <cell r="CX761">
            <v>0</v>
          </cell>
        </row>
        <row r="766">
          <cell r="CX766" t="str">
            <v>Wires</v>
          </cell>
        </row>
        <row r="767">
          <cell r="CX767">
            <v>0</v>
          </cell>
        </row>
        <row r="803">
          <cell r="A803">
            <v>37307</v>
          </cell>
          <cell r="CX803">
            <v>0</v>
          </cell>
        </row>
        <row r="808">
          <cell r="CX808" t="str">
            <v>Wires</v>
          </cell>
        </row>
        <row r="809">
          <cell r="CX809">
            <v>0</v>
          </cell>
        </row>
        <row r="845">
          <cell r="A845">
            <v>37308</v>
          </cell>
          <cell r="CX845">
            <v>0</v>
          </cell>
        </row>
        <row r="850">
          <cell r="CX850" t="str">
            <v>Wires</v>
          </cell>
        </row>
        <row r="851">
          <cell r="CX851">
            <v>0</v>
          </cell>
        </row>
        <row r="887">
          <cell r="A887">
            <v>37309</v>
          </cell>
          <cell r="CX887">
            <v>0</v>
          </cell>
        </row>
        <row r="892">
          <cell r="CX892" t="str">
            <v>Wires</v>
          </cell>
        </row>
        <row r="893">
          <cell r="CX893">
            <v>0</v>
          </cell>
        </row>
        <row r="929">
          <cell r="A929">
            <v>37310</v>
          </cell>
          <cell r="CX929">
            <v>0</v>
          </cell>
        </row>
        <row r="934">
          <cell r="CX934" t="str">
            <v>Wires</v>
          </cell>
        </row>
        <row r="935">
          <cell r="CX935">
            <v>0</v>
          </cell>
        </row>
        <row r="971">
          <cell r="A971">
            <v>37311</v>
          </cell>
          <cell r="CX971">
            <v>0</v>
          </cell>
        </row>
        <row r="976">
          <cell r="CX976" t="str">
            <v>Wires</v>
          </cell>
        </row>
        <row r="977">
          <cell r="CX977">
            <v>0</v>
          </cell>
        </row>
        <row r="1013">
          <cell r="A1013">
            <v>37312</v>
          </cell>
          <cell r="CX1013">
            <v>0</v>
          </cell>
        </row>
        <row r="1018">
          <cell r="CX1018" t="str">
            <v>Wires</v>
          </cell>
        </row>
        <row r="1019">
          <cell r="CX1019">
            <v>0</v>
          </cell>
        </row>
        <row r="1055">
          <cell r="A1055">
            <v>37313</v>
          </cell>
          <cell r="CX1055">
            <v>0</v>
          </cell>
        </row>
        <row r="1060">
          <cell r="CX1060" t="str">
            <v>Wires</v>
          </cell>
        </row>
        <row r="1061">
          <cell r="CX1061">
            <v>0</v>
          </cell>
        </row>
        <row r="1097">
          <cell r="A1097">
            <v>37314</v>
          </cell>
          <cell r="CX1097">
            <v>0</v>
          </cell>
        </row>
        <row r="1102">
          <cell r="CX1102" t="str">
            <v>Wires</v>
          </cell>
        </row>
        <row r="1103">
          <cell r="CX1103">
            <v>0</v>
          </cell>
        </row>
        <row r="1139">
          <cell r="A1139">
            <v>37315</v>
          </cell>
          <cell r="CX1139">
            <v>0</v>
          </cell>
        </row>
        <row r="1144">
          <cell r="CX1144" t="str">
            <v>Wires</v>
          </cell>
        </row>
        <row r="1145">
          <cell r="CX1145">
            <v>0</v>
          </cell>
        </row>
        <row r="1181">
          <cell r="A1181">
            <v>37316</v>
          </cell>
          <cell r="CX1181">
            <v>0</v>
          </cell>
        </row>
        <row r="1186">
          <cell r="CX1186" t="str">
            <v>Wires</v>
          </cell>
        </row>
        <row r="1187">
          <cell r="CX1187">
            <v>0</v>
          </cell>
        </row>
        <row r="1223">
          <cell r="A1223">
            <v>37317</v>
          </cell>
          <cell r="CX1223">
            <v>0</v>
          </cell>
        </row>
        <row r="1228">
          <cell r="CX1228" t="str">
            <v>Wires</v>
          </cell>
        </row>
        <row r="1229">
          <cell r="CX1229">
            <v>0</v>
          </cell>
        </row>
        <row r="1265">
          <cell r="A1265">
            <v>37318</v>
          </cell>
          <cell r="CX1265">
            <v>0</v>
          </cell>
        </row>
        <row r="1270">
          <cell r="CX1270" t="str">
            <v>Wires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ReqTotal" refersTo="='Smith Barney'!$K$17" sheetId="21"/>
    </definedNames>
    <sheetDataSet>
      <sheetData sheetId="0"/>
      <sheetData sheetId="1"/>
      <sheetData sheetId="2"/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/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>
        <row r="12">
          <cell r="I12">
            <v>0</v>
          </cell>
        </row>
      </sheetData>
      <sheetData sheetId="21">
        <row r="17">
          <cell r="K1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N5">
            <v>148574.63600002788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37289</v>
          </cell>
          <cell r="BN47">
            <v>148574.63600002788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37290</v>
          </cell>
          <cell r="BN89">
            <v>148574.63600002788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37291</v>
          </cell>
          <cell r="BN131">
            <v>148574.63600002788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37292</v>
          </cell>
          <cell r="BN173">
            <v>148574.63600002788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37293</v>
          </cell>
          <cell r="BN215">
            <v>148574.63600002788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37294</v>
          </cell>
          <cell r="BN257">
            <v>148574.63600002788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37295</v>
          </cell>
          <cell r="BN299">
            <v>148574.63600002788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37296</v>
          </cell>
          <cell r="BN341">
            <v>148574.63600002788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37297</v>
          </cell>
          <cell r="BN383">
            <v>148574.63600002788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37298</v>
          </cell>
          <cell r="BN425">
            <v>148574.63600002788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37299</v>
          </cell>
          <cell r="BN467">
            <v>148574.63600002788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37300</v>
          </cell>
          <cell r="BN509">
            <v>148574.63600002788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37301</v>
          </cell>
          <cell r="BN551">
            <v>148574.63600002788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37302</v>
          </cell>
          <cell r="BN593">
            <v>148574.63600002788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37303</v>
          </cell>
          <cell r="BN635">
            <v>148574.63600002788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37304</v>
          </cell>
          <cell r="BN677">
            <v>148574.63600002788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37305</v>
          </cell>
          <cell r="BN719">
            <v>148574.63600002788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37306</v>
          </cell>
          <cell r="BN761">
            <v>148574.63600002788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37307</v>
          </cell>
          <cell r="BN803">
            <v>148574.63600002788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37308</v>
          </cell>
          <cell r="BN845">
            <v>148574.63600002788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37309</v>
          </cell>
          <cell r="BN887">
            <v>148574.63600002788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37310</v>
          </cell>
          <cell r="BN929">
            <v>148574.63600002788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37311</v>
          </cell>
          <cell r="BN971">
            <v>148574.63600002788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37312</v>
          </cell>
          <cell r="BN1013">
            <v>148574.63600002788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37313</v>
          </cell>
          <cell r="BN1055">
            <v>148574.63600002788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37314</v>
          </cell>
          <cell r="BN1097">
            <v>148574.63600002788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37315</v>
          </cell>
          <cell r="BN1139">
            <v>148574.63600002788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37316</v>
          </cell>
          <cell r="BN1181">
            <v>148574.63600002788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37317</v>
          </cell>
          <cell r="BN1223">
            <v>148574.63600002788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37318</v>
          </cell>
          <cell r="BN1265">
            <v>148574.63600002788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37289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37290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37291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37292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37293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37294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37295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37296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37297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37298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37299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37300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37301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37302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37303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37304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37305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37306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37307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37308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37309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37310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37311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37312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37313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37314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37315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37316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37317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37318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DB5">
            <v>-1460.7799999713898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37289</v>
          </cell>
          <cell r="DB47">
            <v>-1460.7799999713898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37290</v>
          </cell>
          <cell r="DB89">
            <v>-1460.7799999713898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37291</v>
          </cell>
          <cell r="DB131">
            <v>-1460.7799999713898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37292</v>
          </cell>
          <cell r="DB173">
            <v>-1460.7799999713898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37293</v>
          </cell>
          <cell r="DB215">
            <v>-1460.7799999713898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37294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37295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37296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37297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37298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37299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37300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37301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37302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37303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37304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37305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37306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37307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37308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37309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37310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37311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37312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37313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37314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37315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37316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37317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37318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37288</v>
          </cell>
          <cell r="FF5">
            <v>4387903.5155595569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37289</v>
          </cell>
          <cell r="FF47">
            <v>4082817.2628338272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37290</v>
          </cell>
          <cell r="FF89">
            <v>4087577.2572726868</v>
          </cell>
          <cell r="FJ89">
            <v>0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37291</v>
          </cell>
          <cell r="FF131">
            <v>4418340.0739524867</v>
          </cell>
          <cell r="FJ131">
            <v>0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37292</v>
          </cell>
          <cell r="FF173">
            <v>4375063.1535985665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37293</v>
          </cell>
          <cell r="FF215">
            <v>3723846.5772744585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37294</v>
          </cell>
          <cell r="FF257">
            <v>3720776.4705114178</v>
          </cell>
          <cell r="FJ257">
            <v>0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37295</v>
          </cell>
          <cell r="FF299">
            <v>4419048.7423297167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37296</v>
          </cell>
          <cell r="FF341">
            <v>4087577.2572726868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37297</v>
          </cell>
          <cell r="FF383">
            <v>4087577.2572726868</v>
          </cell>
          <cell r="FJ383">
            <v>0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37298</v>
          </cell>
          <cell r="FF425">
            <v>4430176.856009216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37299</v>
          </cell>
          <cell r="FF467">
            <v>4423114.8821313679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37300</v>
          </cell>
          <cell r="FF509">
            <v>4412512.1501282966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37301</v>
          </cell>
          <cell r="FF551">
            <v>4397391.0238655666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37302</v>
          </cell>
          <cell r="FF593">
            <v>4397059.5031244867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37303</v>
          </cell>
          <cell r="FF635">
            <v>4087577.2572726868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37304</v>
          </cell>
          <cell r="FF677">
            <v>4087577.2572726868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37305</v>
          </cell>
          <cell r="FF719">
            <v>4427119.8695654813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37306</v>
          </cell>
          <cell r="FF761">
            <v>4437701.8201405723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37307</v>
          </cell>
          <cell r="FF803">
            <v>4437174.2846092116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37308</v>
          </cell>
          <cell r="FF845">
            <v>4430292.5288821319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37309</v>
          </cell>
          <cell r="FF887">
            <v>4431139.0632717023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37310</v>
          </cell>
          <cell r="FF929">
            <v>4116774.8053806522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37311</v>
          </cell>
          <cell r="FF971">
            <v>4116774.8053806522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37312</v>
          </cell>
          <cell r="FF1013">
            <v>4424911.3636742635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37313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37314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37315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37316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37317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X5">
            <v>29874.610000003129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37289</v>
          </cell>
          <cell r="CX47">
            <v>29874.610000003129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37290</v>
          </cell>
          <cell r="CX89">
            <v>29874.610000003129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37291</v>
          </cell>
          <cell r="CX131">
            <v>29874.610000003129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37292</v>
          </cell>
          <cell r="CX173">
            <v>29874.610000003129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37293</v>
          </cell>
          <cell r="CX215">
            <v>29874.610000003129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37294</v>
          </cell>
          <cell r="CX257">
            <v>29874.610000003129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37295</v>
          </cell>
          <cell r="CX299">
            <v>29874.610000003129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37296</v>
          </cell>
          <cell r="CX341">
            <v>29874.610000003129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37297</v>
          </cell>
          <cell r="CX383">
            <v>29874.610000003129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37298</v>
          </cell>
          <cell r="CX425">
            <v>29874.610000003129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37299</v>
          </cell>
          <cell r="CX467">
            <v>29874.610000003129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37300</v>
          </cell>
          <cell r="CX509">
            <v>29874.610000003129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37301</v>
          </cell>
          <cell r="CX551">
            <v>29874.610000003129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37302</v>
          </cell>
          <cell r="CX593">
            <v>29874.610000003129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37303</v>
          </cell>
          <cell r="CX635">
            <v>29874.610000003129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37304</v>
          </cell>
          <cell r="CX677">
            <v>29874.610000003129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37305</v>
          </cell>
          <cell r="CX719">
            <v>29874.610000003129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37306</v>
          </cell>
          <cell r="CX761">
            <v>29874.610000003129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37307</v>
          </cell>
          <cell r="CX803">
            <v>29874.610000003129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37308</v>
          </cell>
          <cell r="CX845">
            <v>29874.610000003129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37309</v>
          </cell>
          <cell r="CX887">
            <v>29874.610000003129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37310</v>
          </cell>
          <cell r="CX929">
            <v>29874.610000003129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37311</v>
          </cell>
          <cell r="CX971">
            <v>29874.610000003129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37312</v>
          </cell>
          <cell r="CX1013">
            <v>29874.610000003129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37313</v>
          </cell>
          <cell r="CX1055">
            <v>29874.610000003129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37314</v>
          </cell>
          <cell r="CX1097">
            <v>29874.610000003129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37315</v>
          </cell>
          <cell r="CX1139">
            <v>29874.610000003129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37316</v>
          </cell>
          <cell r="CX1181">
            <v>29874.610000003129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37317</v>
          </cell>
          <cell r="CX1223">
            <v>29874.610000003129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37318</v>
          </cell>
          <cell r="CX1265">
            <v>29874.610000003129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T5">
            <v>8381923.9459997742</v>
          </cell>
          <cell r="CX5">
            <v>1.1700000092387199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37289</v>
          </cell>
          <cell r="CT47">
            <v>8393695.4659997746</v>
          </cell>
          <cell r="CX47">
            <v>1.1700000092387199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37290</v>
          </cell>
          <cell r="CT89">
            <v>8393695.4659997746</v>
          </cell>
          <cell r="CX89">
            <v>1.1700000092387199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37291</v>
          </cell>
          <cell r="CT131">
            <v>8393695.4659997746</v>
          </cell>
          <cell r="CX131">
            <v>1.1700000092387199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37292</v>
          </cell>
          <cell r="CT173">
            <v>8393695.4659997746</v>
          </cell>
          <cell r="CX173">
            <v>1.1700000092387199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37293</v>
          </cell>
          <cell r="CT215">
            <v>8393695.4659997746</v>
          </cell>
          <cell r="CX215">
            <v>1.1700000092387199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37294</v>
          </cell>
          <cell r="CT257">
            <v>8393695.4659997746</v>
          </cell>
          <cell r="CX257">
            <v>1.1700000092387199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37295</v>
          </cell>
          <cell r="CT299">
            <v>8393695.4659997746</v>
          </cell>
          <cell r="CX299">
            <v>1.1700000092387199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37296</v>
          </cell>
          <cell r="CT341">
            <v>8393695.4659997746</v>
          </cell>
          <cell r="CX341">
            <v>1.1700000092387199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37297</v>
          </cell>
          <cell r="CT383">
            <v>8393695.4659997746</v>
          </cell>
          <cell r="CX383">
            <v>1.1700000092387199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37298</v>
          </cell>
          <cell r="CT425">
            <v>8393695.4659997746</v>
          </cell>
          <cell r="CX425">
            <v>1.1700000092387199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37299</v>
          </cell>
          <cell r="CT467">
            <v>8393695.4659997746</v>
          </cell>
          <cell r="CX467">
            <v>1.1700000092387199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37300</v>
          </cell>
          <cell r="CT509">
            <v>8393695.4659997746</v>
          </cell>
          <cell r="CX509">
            <v>1.1700000092387199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37301</v>
          </cell>
          <cell r="CT551">
            <v>8393695.4659997746</v>
          </cell>
          <cell r="CX551">
            <v>1.1700000092387199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37302</v>
          </cell>
          <cell r="CT593">
            <v>8393695.4659997746</v>
          </cell>
          <cell r="CX593">
            <v>1.1700000092387199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37303</v>
          </cell>
          <cell r="CT635">
            <v>8393695.4659997746</v>
          </cell>
          <cell r="CX635">
            <v>1.1700000092387199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37304</v>
          </cell>
          <cell r="CT677">
            <v>8393695.4659997746</v>
          </cell>
          <cell r="CX677">
            <v>1.1700000092387199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37305</v>
          </cell>
          <cell r="CT719">
            <v>8393695.4659997746</v>
          </cell>
          <cell r="CX719">
            <v>1.1700000092387199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37306</v>
          </cell>
          <cell r="CT761">
            <v>8393695.4659997746</v>
          </cell>
          <cell r="CX761">
            <v>1.1700000092387199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37307</v>
          </cell>
          <cell r="CT803">
            <v>8393695.4659997746</v>
          </cell>
          <cell r="CX803">
            <v>1.1700000092387199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37308</v>
          </cell>
          <cell r="CT845">
            <v>8393695.4659997746</v>
          </cell>
          <cell r="CX845">
            <v>1.1700000092387199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37309</v>
          </cell>
          <cell r="CT887">
            <v>8393695.4659997746</v>
          </cell>
          <cell r="CX887">
            <v>1.1700000092387199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37310</v>
          </cell>
          <cell r="CT929">
            <v>8393695.4659997746</v>
          </cell>
          <cell r="CX929">
            <v>1.1700000092387199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37311</v>
          </cell>
          <cell r="CT971">
            <v>8393695.4659997746</v>
          </cell>
          <cell r="CX971">
            <v>1.1700000092387199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37312</v>
          </cell>
          <cell r="CT1013">
            <v>8393695.4659997746</v>
          </cell>
          <cell r="CX1013">
            <v>1.1700000092387199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37313</v>
          </cell>
          <cell r="CT1055">
            <v>8393695.4659997746</v>
          </cell>
          <cell r="CX1055">
            <v>1.1700000092387199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37314</v>
          </cell>
          <cell r="CT1097">
            <v>8393695.4659997746</v>
          </cell>
          <cell r="CX1097">
            <v>1.1700000092387199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37315</v>
          </cell>
          <cell r="CT1139">
            <v>8393695.4659997746</v>
          </cell>
          <cell r="CX1139">
            <v>1.1700000092387199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37316</v>
          </cell>
          <cell r="CT1181">
            <v>8393695.4659997746</v>
          </cell>
          <cell r="CX1181">
            <v>1.1700000092387199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37317</v>
          </cell>
          <cell r="CT1223">
            <v>8393695.4659997746</v>
          </cell>
          <cell r="CX1223">
            <v>1.1700000092387199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37318</v>
          </cell>
          <cell r="CT1265">
            <v>8393695.4659997746</v>
          </cell>
          <cell r="CX1265">
            <v>1.1700000092387199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E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37292</v>
      </c>
      <c r="M2" s="3"/>
    </row>
    <row r="3" spans="1:17" ht="18" x14ac:dyDescent="0.25">
      <c r="A3" s="5">
        <v>37291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f>SUMIF([4]Statements!$A$5:$A$1305,$A$3,[4]Statements!$BN$5:$BN$1305)-3</f>
        <v>148571.63600002788</v>
      </c>
      <c r="C8" s="41"/>
      <c r="D8" s="41">
        <f t="shared" ref="D8:D26" si="0">B8-C8</f>
        <v>148571.63600002788</v>
      </c>
      <c r="E8" s="41">
        <v>0</v>
      </c>
      <c r="F8" s="41">
        <f>'[3]ABN-AMRO'!$K$12</f>
        <v>0</v>
      </c>
      <c r="G8" s="42"/>
      <c r="H8" s="41">
        <f t="shared" ref="H8:H26" si="1">F8-G8</f>
        <v>0</v>
      </c>
      <c r="I8" s="41"/>
      <c r="J8" s="41"/>
      <c r="K8" s="41"/>
      <c r="L8" s="41">
        <f t="shared" ref="L8:L13" si="2">B8+E8-F8+J8</f>
        <v>148571.63600002788</v>
      </c>
      <c r="M8" s="12"/>
      <c r="N8" s="33"/>
      <c r="O8" s="33"/>
      <c r="P8" s="41">
        <f>SUMIF([4]Statements!$A$5:$A$1305,$A$3,[4]Statements!$BW$5:$BW$1305)</f>
        <v>0</v>
      </c>
      <c r="Q8" s="33"/>
    </row>
    <row r="9" spans="1:17" x14ac:dyDescent="0.2">
      <c r="A9" t="s">
        <v>6</v>
      </c>
      <c r="B9" s="41">
        <f>SUMIF([5]Statements!$A$5:$A$1305,$A$3,[5]Statements!$DB$5:$DB$1305)</f>
        <v>0.69900000531924888</v>
      </c>
      <c r="C9" s="43"/>
      <c r="D9" s="41">
        <f t="shared" si="0"/>
        <v>0.69900000531924888</v>
      </c>
      <c r="E9" s="43">
        <v>0</v>
      </c>
      <c r="F9" s="43">
        <f>'[3]ADM Investors'!$I$13</f>
        <v>0</v>
      </c>
      <c r="G9" s="43"/>
      <c r="H9" s="43">
        <f t="shared" si="1"/>
        <v>0</v>
      </c>
      <c r="I9" s="43"/>
      <c r="J9" s="43"/>
      <c r="K9" s="43"/>
      <c r="L9" s="41">
        <f t="shared" si="2"/>
        <v>0.69900000531924888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f>SUMIF([6]Statements!$A$5:$A$1305,$A$3,[6]Statements!$DB$5:$DB$1305)+1461</f>
        <v>0.22000002861022949</v>
      </c>
      <c r="C10" s="43"/>
      <c r="D10" s="41">
        <f t="shared" si="0"/>
        <v>0.22000002861022949</v>
      </c>
      <c r="E10" s="43">
        <v>0</v>
      </c>
      <c r="F10" s="43">
        <f>'[3]Bank One'!$K$11</f>
        <v>0</v>
      </c>
      <c r="G10" s="43"/>
      <c r="H10" s="43">
        <f t="shared" si="1"/>
        <v>0</v>
      </c>
      <c r="I10" s="43"/>
      <c r="J10" s="43"/>
      <c r="K10" s="43"/>
      <c r="L10" s="41">
        <f t="shared" si="2"/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f>'[3]CARR FUTURES (NG)'!$I$11</f>
        <v>0</v>
      </c>
      <c r="C11" s="41"/>
      <c r="D11" s="41">
        <f t="shared" si="0"/>
        <v>0</v>
      </c>
      <c r="E11" s="41">
        <v>0</v>
      </c>
      <c r="F11" s="41">
        <f>'[3]CARR FUTURES (NG)'!$I$12</f>
        <v>0</v>
      </c>
      <c r="G11" s="41"/>
      <c r="H11" s="41">
        <f t="shared" si="1"/>
        <v>0</v>
      </c>
      <c r="I11" s="41"/>
      <c r="J11" s="41"/>
      <c r="K11" s="41"/>
      <c r="L11" s="41">
        <f t="shared" si="2"/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f>SUMIF([7]Statements!$A$5:$A$1305,$A$3,[7]Statements!$FF$5:$FF$1305)-31107.91</f>
        <v>4387232.1639524866</v>
      </c>
      <c r="C12" s="41"/>
      <c r="D12" s="41">
        <f>B12-C12</f>
        <v>4387232.1639524866</v>
      </c>
      <c r="E12" s="41">
        <v>0</v>
      </c>
      <c r="F12" s="41">
        <f>'[3]CARR FUTURES'!$I$12</f>
        <v>0</v>
      </c>
      <c r="G12" s="41"/>
      <c r="H12" s="41">
        <f t="shared" si="1"/>
        <v>0</v>
      </c>
      <c r="I12" s="41"/>
      <c r="J12" s="41"/>
      <c r="K12" s="41"/>
      <c r="L12" s="41">
        <f t="shared" si="2"/>
        <v>4387232.1639524866</v>
      </c>
      <c r="M12" s="12"/>
      <c r="N12" s="33"/>
      <c r="O12" s="33"/>
      <c r="P12" s="41">
        <f>SUMIF([7]Statements!$A$5:$A$1305,$A$3,[7]Statements!$FJ$5:$FJ$1305)</f>
        <v>0</v>
      </c>
    </row>
    <row r="13" spans="1:17" x14ac:dyDescent="0.2">
      <c r="A13" t="s">
        <v>20</v>
      </c>
      <c r="B13" s="41">
        <f>SUMIF([8]Statements!$A$5:$A$1305,$A$3,[8]Statements!$CX$5:$CX$1305)+9</f>
        <v>29883.610000003129</v>
      </c>
      <c r="C13" s="41"/>
      <c r="D13" s="41">
        <f t="shared" si="0"/>
        <v>29883.610000003129</v>
      </c>
      <c r="E13" s="41">
        <v>0</v>
      </c>
      <c r="F13" s="41">
        <f>'[3]CREDIT SUISSE FIRST BOSTON'!$I$12</f>
        <v>0</v>
      </c>
      <c r="G13" s="41"/>
      <c r="H13" s="41">
        <f t="shared" si="1"/>
        <v>0</v>
      </c>
      <c r="I13" s="41"/>
      <c r="J13" s="41"/>
      <c r="K13" s="41"/>
      <c r="L13" s="41">
        <f t="shared" si="2"/>
        <v>29883.610000003129</v>
      </c>
      <c r="M13" s="12"/>
      <c r="N13" s="33"/>
      <c r="O13" s="33"/>
      <c r="P13" s="41">
        <f>SUMIF([8]Statements!$A$5:$A$1305,$A$3,[8]Statements!$DF$5:$DF$1305)</f>
        <v>0</v>
      </c>
    </row>
    <row r="14" spans="1:17" x14ac:dyDescent="0.2">
      <c r="A14" t="s">
        <v>44</v>
      </c>
      <c r="B14" s="41">
        <f>SUMIF([9]Statements!$A$5:$A$1305,$A$3,[9]Statements!$CT$5:$CT$1305)-SUMIF([9]Statements!$A$5:$A$1305,$A$3,[9]Statements!$CX$5:$CX$1305)-2</f>
        <v>8393692.2959997654</v>
      </c>
      <c r="C14" s="41"/>
      <c r="D14" s="41">
        <f t="shared" si="0"/>
        <v>8393692.2959997654</v>
      </c>
      <c r="E14" s="41">
        <f>+'[1]EDF MANN'!$J$20</f>
        <v>0</v>
      </c>
      <c r="F14" s="41">
        <f>'[3]EDF MANN'!$J$22</f>
        <v>0</v>
      </c>
      <c r="G14" s="42"/>
      <c r="H14" s="41">
        <f t="shared" si="1"/>
        <v>0</v>
      </c>
      <c r="I14" s="42"/>
      <c r="J14" s="42"/>
      <c r="K14" s="42"/>
      <c r="L14" s="41">
        <f t="shared" ref="L14:L20" si="3">B14+E14-F14+J14</f>
        <v>8393692.2959997654</v>
      </c>
      <c r="M14" s="12"/>
      <c r="N14" s="33"/>
      <c r="O14" s="33"/>
      <c r="P14" s="41">
        <f>SUMIF([9]Statements!$A$5:$A$1305,$A$3,[9]Statements!$DB$5:$DB$1305)</f>
        <v>0</v>
      </c>
    </row>
    <row r="15" spans="1:17" x14ac:dyDescent="0.2">
      <c r="A15" t="s">
        <v>43</v>
      </c>
      <c r="B15" s="43">
        <f>SUMIF([10]Statements!$A$5:$A$1305,$A$3,[10]Statements!$BB$5:$BB$1305)-3</f>
        <v>2275935.1600000006</v>
      </c>
      <c r="C15" s="43"/>
      <c r="D15" s="41">
        <f t="shared" si="0"/>
        <v>2275935.1600000006</v>
      </c>
      <c r="E15" s="43">
        <v>0</v>
      </c>
      <c r="F15" s="43">
        <f>[3]Fimat!$K$12</f>
        <v>0</v>
      </c>
      <c r="G15" s="39"/>
      <c r="H15" s="39">
        <f t="shared" si="1"/>
        <v>0</v>
      </c>
      <c r="I15" s="39"/>
      <c r="J15" s="42"/>
      <c r="K15" s="39"/>
      <c r="L15" s="41">
        <f t="shared" si="3"/>
        <v>2275935.1600000006</v>
      </c>
      <c r="M15" s="12"/>
      <c r="N15" s="34"/>
      <c r="O15" s="34"/>
      <c r="P15" s="43">
        <f>SUMIF([10]Statements!$A$5:$A$1305,$A$3,[10]Statements!$BI$5:$BI$1305)</f>
        <v>0</v>
      </c>
      <c r="Q15" s="34"/>
    </row>
    <row r="16" spans="1:17" x14ac:dyDescent="0.2">
      <c r="A16" t="s">
        <v>9</v>
      </c>
      <c r="B16" s="43">
        <f>SUMIF([11]Statements!$A$5:$A$1305,$A$3,[11]Statements!$CA$5:$CA$1305)-851</f>
        <v>-2131.6814089999825</v>
      </c>
      <c r="C16" s="41"/>
      <c r="D16" s="41">
        <f t="shared" si="0"/>
        <v>-2131.6814089999825</v>
      </c>
      <c r="E16" s="41">
        <v>0</v>
      </c>
      <c r="F16" s="41">
        <f>'[3]HSBC-US$'!$J$17</f>
        <v>0</v>
      </c>
      <c r="G16" s="41"/>
      <c r="H16" s="41">
        <f t="shared" si="1"/>
        <v>0</v>
      </c>
      <c r="I16" s="41"/>
      <c r="J16" s="41"/>
      <c r="K16" s="41"/>
      <c r="L16" s="41">
        <f t="shared" si="3"/>
        <v>-2131.6814089999825</v>
      </c>
      <c r="M16" s="12"/>
      <c r="N16" s="33"/>
      <c r="O16" s="33"/>
      <c r="P16" s="43">
        <f>SUMIF([11]Statements!$A$5:$A$1305,$A$3,[11]Statements!$BZ$5:$BZ$1305)</f>
        <v>0</v>
      </c>
    </row>
    <row r="17" spans="1:16" x14ac:dyDescent="0.2">
      <c r="A17" t="s">
        <v>10</v>
      </c>
      <c r="B17" s="41">
        <v>0</v>
      </c>
      <c r="C17" s="41"/>
      <c r="D17" s="41">
        <f t="shared" si="0"/>
        <v>0</v>
      </c>
      <c r="E17" s="41">
        <v>0</v>
      </c>
      <c r="F17" s="41"/>
      <c r="G17" s="41"/>
      <c r="H17" s="41">
        <f t="shared" si="1"/>
        <v>0</v>
      </c>
      <c r="I17" s="41"/>
      <c r="J17" s="41"/>
      <c r="K17" s="41"/>
      <c r="L17" s="41">
        <f t="shared" si="3"/>
        <v>0</v>
      </c>
      <c r="M17" s="12"/>
      <c r="N17" s="41">
        <f>SUMIF([11]Statements!$BX$5:$BX$1305,$A$3,[11]Statements!$CG$5:$CG$1305)</f>
        <v>64204.5</v>
      </c>
      <c r="O17" s="41">
        <f>SUMIF([11]Statements!$BX$5:$BX$1305,$A$3,[11]Statements!$CH$5:$CH$1305)</f>
        <v>0</v>
      </c>
      <c r="P17" s="41">
        <v>0</v>
      </c>
    </row>
    <row r="18" spans="1:16" x14ac:dyDescent="0.2">
      <c r="A18" t="s">
        <v>26</v>
      </c>
      <c r="B18" s="41">
        <f>SUMIF([12]Statements!$A$5:$A$1305,$A$3,[12]Statements!$BB$5:$BB$1305)</f>
        <v>0</v>
      </c>
      <c r="C18" s="41"/>
      <c r="D18" s="41">
        <f t="shared" si="0"/>
        <v>0</v>
      </c>
      <c r="E18" s="41">
        <v>0</v>
      </c>
      <c r="F18" s="41">
        <f>'[3]JP Morgan'!$I$13</f>
        <v>0</v>
      </c>
      <c r="G18" s="41"/>
      <c r="H18" s="41">
        <f t="shared" si="1"/>
        <v>0</v>
      </c>
      <c r="I18" s="41"/>
      <c r="J18" s="41"/>
      <c r="K18" s="41"/>
      <c r="L18" s="41">
        <f t="shared" si="3"/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f>SUMIF([13]Statements!$A$5:$A$1305,$A$3,[13]Statements!$BB$5:$BB$1305)</f>
        <v>0</v>
      </c>
      <c r="C19" s="41"/>
      <c r="D19" s="41">
        <f t="shared" si="0"/>
        <v>0</v>
      </c>
      <c r="E19" s="41">
        <v>0</v>
      </c>
      <c r="F19" s="41">
        <f>'[3]Man Financial'!$I$13</f>
        <v>0</v>
      </c>
      <c r="G19" s="41"/>
      <c r="H19" s="41">
        <f t="shared" si="1"/>
        <v>0</v>
      </c>
      <c r="I19" s="41"/>
      <c r="J19" s="41"/>
      <c r="K19" s="41"/>
      <c r="L19" s="41">
        <f t="shared" si="3"/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f>SUMIF([14]Statements!$A$5:$A$1305,$A$3,[14]Statements!$DB$5:$DB$1305)-67725</f>
        <v>80371717.160000056</v>
      </c>
      <c r="C20" s="42"/>
      <c r="D20" s="41">
        <f t="shared" si="0"/>
        <v>80371717.160000056</v>
      </c>
      <c r="E20" s="42">
        <v>0</v>
      </c>
      <c r="F20" s="42">
        <f>[3]PARIBAS!$J$19</f>
        <v>0</v>
      </c>
      <c r="G20" s="42"/>
      <c r="H20" s="41">
        <f t="shared" si="1"/>
        <v>0</v>
      </c>
      <c r="I20" s="42"/>
      <c r="J20" s="42"/>
      <c r="K20" s="42"/>
      <c r="L20" s="41">
        <f t="shared" si="3"/>
        <v>80371717.160000056</v>
      </c>
      <c r="M20" s="12"/>
      <c r="N20" s="33"/>
      <c r="O20" s="33"/>
      <c r="P20" s="42">
        <f>SUMIF([14]Statements!$A$5:$A$1305,$A$3,[14]Statements!$DJ$5:$DJ$1305)</f>
        <v>0</v>
      </c>
    </row>
    <row r="21" spans="1:16" x14ac:dyDescent="0.2">
      <c r="A21" t="s">
        <v>13</v>
      </c>
      <c r="B21" s="41">
        <f>SUMIF([15]Statements!$A$5:$A$1305,$A$3,[15]Statements!$EQ$5:$EQ$1305)+537932</f>
        <v>0.39284241863060743</v>
      </c>
      <c r="C21" s="41"/>
      <c r="D21" s="41">
        <f t="shared" si="0"/>
        <v>0.39284241863060743</v>
      </c>
      <c r="E21" s="41">
        <v>0</v>
      </c>
      <c r="F21" s="41">
        <f>'[3]PRUDENTIAL '!$I$11</f>
        <v>0</v>
      </c>
      <c r="G21" s="41"/>
      <c r="H21" s="41">
        <f t="shared" si="1"/>
        <v>0</v>
      </c>
      <c r="I21" s="41"/>
      <c r="J21" s="41"/>
      <c r="K21" s="41"/>
      <c r="L21" s="41">
        <f t="shared" ref="L21:L26" si="4">B21+E21-F21+J21</f>
        <v>0.39284241863060743</v>
      </c>
      <c r="M21" s="12"/>
      <c r="N21" s="33"/>
      <c r="O21" s="33"/>
      <c r="P21" s="41">
        <f>SUMIF([15]Statements!$A$5:$A$1305,$A$3,[15]Statements!$EC$5:$EC$1305)</f>
        <v>0</v>
      </c>
    </row>
    <row r="22" spans="1:16" x14ac:dyDescent="0.2">
      <c r="A22" t="s">
        <v>14</v>
      </c>
      <c r="B22" s="41">
        <f>SUMIF([16]Statements!$A$5:$A$1305,$A$3,[16]Statements!$BC$5:$BC$1305)-835.5</f>
        <v>0.25900000694036862</v>
      </c>
      <c r="C22" s="41"/>
      <c r="D22" s="41">
        <f t="shared" si="0"/>
        <v>0.25900000694036862</v>
      </c>
      <c r="E22" s="41">
        <v>0</v>
      </c>
      <c r="F22" s="41">
        <f>[3]REFCO!$K$12</f>
        <v>0</v>
      </c>
      <c r="G22" s="41"/>
      <c r="H22" s="41">
        <f t="shared" si="1"/>
        <v>0</v>
      </c>
      <c r="I22" s="41"/>
      <c r="J22" s="41"/>
      <c r="K22" s="41"/>
      <c r="L22" s="41">
        <f t="shared" si="4"/>
        <v>0.25900000694036862</v>
      </c>
      <c r="M22" s="12"/>
      <c r="N22" s="33"/>
      <c r="O22" s="33"/>
      <c r="P22" s="41">
        <f>SUMIF([16]Statements!$A$5:$A$1305,$A$3,[16]Statements!$BB$5:$BB$1305)</f>
        <v>0</v>
      </c>
    </row>
    <row r="23" spans="1:16" x14ac:dyDescent="0.2">
      <c r="A23" t="s">
        <v>18</v>
      </c>
      <c r="B23" s="41">
        <f>SUMIF([17]Statements!$A$5:$A$1305,$A$3,[17]Statements!$BN$5:$BN$1305)+1.5</f>
        <v>0.17999999999301508</v>
      </c>
      <c r="C23" s="41"/>
      <c r="D23" s="41">
        <f t="shared" si="0"/>
        <v>0.17999999999301508</v>
      </c>
      <c r="E23" s="41">
        <v>0</v>
      </c>
      <c r="F23" s="41">
        <f>'[3]R J O''Brien'!$K$17</f>
        <v>0</v>
      </c>
      <c r="G23" s="41"/>
      <c r="H23" s="41">
        <f t="shared" si="1"/>
        <v>0</v>
      </c>
      <c r="I23" s="41"/>
      <c r="J23" s="41"/>
      <c r="K23" s="41"/>
      <c r="L23" s="41">
        <f t="shared" si="4"/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f>SUMIF([18]Statements!$A$5:$A$1305,$A$3,[18]Statements!$CK$5:$CK$1305)-39516</f>
        <v>0.18000000000029104</v>
      </c>
      <c r="C24" s="41"/>
      <c r="D24" s="41">
        <f t="shared" si="0"/>
        <v>0.18000000000029104</v>
      </c>
      <c r="E24" s="41">
        <v>0</v>
      </c>
      <c r="F24" s="41">
        <f>[3]SAUL!$I$13</f>
        <v>0</v>
      </c>
      <c r="G24" s="41"/>
      <c r="H24" s="41">
        <f t="shared" si="1"/>
        <v>0</v>
      </c>
      <c r="I24" s="41"/>
      <c r="J24" s="41"/>
      <c r="K24" s="41"/>
      <c r="L24" s="41">
        <f t="shared" si="4"/>
        <v>0.18000000000029104</v>
      </c>
      <c r="M24" s="12"/>
      <c r="N24" s="33"/>
      <c r="O24" s="33"/>
      <c r="P24" s="41">
        <f>SUMIF([18]Statements!$A$5:$A$1305,$A$3,[18]Statements!$CD$5:$CD$1305)</f>
        <v>0</v>
      </c>
    </row>
    <row r="25" spans="1:16" ht="12" customHeight="1" x14ac:dyDescent="0.2">
      <c r="A25" s="18" t="s">
        <v>41</v>
      </c>
      <c r="B25" s="41">
        <f>SUMIF([19]Statements!$A$5:$A$1305,$A$3,[19]Statements!$CP$5:$CP$1305)</f>
        <v>53592.459999991581</v>
      </c>
      <c r="C25" s="41"/>
      <c r="D25" s="41">
        <f t="shared" si="0"/>
        <v>53592.459999991581</v>
      </c>
      <c r="E25" s="42">
        <v>0</v>
      </c>
      <c r="F25" s="42">
        <f>'[3]Smith Barney'!ReqTotal</f>
        <v>0</v>
      </c>
      <c r="G25" s="42">
        <f>IF('[2]Smith Barney'!CurrentLoanValue&lt;50000000,IF('[2]Smith Barney'!CurrentLoanValue&gt;'[2]Smith Barney'!K16,'[2]Smith Barney'!K16,'[2]Smith Barney'!CurrentLoanValue),50000000)</f>
        <v>0</v>
      </c>
      <c r="H25" s="42">
        <f t="shared" si="1"/>
        <v>0</v>
      </c>
      <c r="I25" s="42"/>
      <c r="J25" s="42"/>
      <c r="K25" s="42"/>
      <c r="L25" s="41">
        <f t="shared" si="4"/>
        <v>53592.459999991581</v>
      </c>
      <c r="M25" s="12"/>
      <c r="N25" s="33"/>
      <c r="O25" s="33"/>
      <c r="P25" s="41">
        <f>SUMIF([19]Statements!$A$5:$A$1305,$A$3,[19]Statements!$CX$5:$CX$1305)</f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f t="shared" si="0"/>
        <v>0</v>
      </c>
      <c r="E26" s="42">
        <v>0</v>
      </c>
      <c r="F26" s="42">
        <f>'[3]Smith Barney-Fin'!$K$16</f>
        <v>0</v>
      </c>
      <c r="G26" s="42"/>
      <c r="H26" s="42">
        <f t="shared" si="1"/>
        <v>0</v>
      </c>
      <c r="I26" s="42"/>
      <c r="J26" s="42"/>
      <c r="K26" s="42"/>
      <c r="L26" s="41">
        <f t="shared" si="4"/>
        <v>0</v>
      </c>
      <c r="M26" s="12"/>
      <c r="N26" s="33"/>
      <c r="O26" s="33"/>
      <c r="P26" s="41">
        <f>SUMIF([20]Statements!$A$5:$A$1305,$A$3,[20]Statements!$CX$5:$CX$1305)</f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f>SUM(B7:B26)</f>
        <v>95658494.73538579</v>
      </c>
      <c r="C28" s="45">
        <f>SUM(C7:C26)</f>
        <v>0</v>
      </c>
      <c r="D28" s="45">
        <f>SUM(D7:D26)</f>
        <v>95658494.73538579</v>
      </c>
      <c r="E28" s="45">
        <f t="shared" ref="E28:L28" si="5">SUM(E7:E26)</f>
        <v>0</v>
      </c>
      <c r="F28" s="45">
        <f t="shared" si="5"/>
        <v>0</v>
      </c>
      <c r="G28" s="45">
        <f t="shared" si="5"/>
        <v>0</v>
      </c>
      <c r="H28" s="45">
        <f t="shared" si="5"/>
        <v>0</v>
      </c>
      <c r="I28" s="45"/>
      <c r="J28" s="45">
        <f t="shared" si="5"/>
        <v>0</v>
      </c>
      <c r="K28" s="45"/>
      <c r="L28" s="45">
        <f t="shared" si="5"/>
        <v>95658494.73538579</v>
      </c>
      <c r="M28" s="27"/>
      <c r="N28" s="45">
        <f>SUM(N7:N27)</f>
        <v>64204.5</v>
      </c>
      <c r="O28" s="45">
        <f>SUM(O7:O27)</f>
        <v>0</v>
      </c>
      <c r="P28" s="45">
        <f>SUM(P7:P27)</f>
        <v>0</v>
      </c>
    </row>
    <row r="29" spans="1:16" s="17" customFormat="1" hidden="1" x14ac:dyDescent="0.2">
      <c r="A29" s="22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f>+B28+SUM(B30:B31)</f>
        <v>95658494.73538579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f>B28+E28-F28+J28</f>
        <v>95658494.73538579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f>G25</f>
        <v>0</v>
      </c>
      <c r="E36" s="54">
        <f>C36+D36</f>
        <v>0</v>
      </c>
      <c r="F36" s="55">
        <f>+B36-E36</f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t="13.5" hidden="1" thickTop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5" zoomScale="70" workbookViewId="0">
      <selection activeCell="L33" sqref="L33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37291</v>
      </c>
      <c r="M2" s="3"/>
    </row>
    <row r="3" spans="1:17" ht="18" x14ac:dyDescent="0.25">
      <c r="A3" s="5">
        <v>37288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0.69900000531924888</v>
      </c>
      <c r="C9" s="43"/>
      <c r="D9" s="41">
        <v>0.69900000531924888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0.69900000531924888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4402616.4115214385</v>
      </c>
      <c r="C12" s="41"/>
      <c r="D12" s="41">
        <v>4402616.4115214385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4402616.4115214385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8381917.7759997649</v>
      </c>
      <c r="C14" s="41"/>
      <c r="D14" s="41">
        <v>8381917.7759997649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8381917.7759997649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-2123.7328479999851</v>
      </c>
      <c r="C16" s="41"/>
      <c r="D16" s="41">
        <v>-2123.7328479999851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-2123.7328479999851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0.39284241863060743</v>
      </c>
      <c r="C21" s="41"/>
      <c r="D21" s="41">
        <v>0.39284241863060743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0.39284241863060743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f>SUM(B8:B27)</f>
        <v>95662095.411515743</v>
      </c>
      <c r="C28" s="45">
        <f t="shared" ref="C28:J28" si="0">SUM(C8:C27)</f>
        <v>0</v>
      </c>
      <c r="D28" s="45">
        <f>SUM(D8:D26)</f>
        <v>95662095.411515743</v>
      </c>
      <c r="E28" s="45">
        <f t="shared" si="0"/>
        <v>0</v>
      </c>
      <c r="F28" s="45">
        <f t="shared" si="0"/>
        <v>0</v>
      </c>
      <c r="G28" s="45">
        <f t="shared" si="0"/>
        <v>0</v>
      </c>
      <c r="H28" s="45">
        <f t="shared" si="0"/>
        <v>0</v>
      </c>
      <c r="I28" s="45"/>
      <c r="J28" s="45">
        <f t="shared" si="0"/>
        <v>0</v>
      </c>
      <c r="K28" s="45"/>
      <c r="L28" s="45">
        <f>SUM(L8:L27)</f>
        <v>95662095.411515743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97203940.871515751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97203940.871515751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A28" sqref="A2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37292</v>
      </c>
      <c r="M2" s="3"/>
    </row>
    <row r="3" spans="1:17" ht="18" x14ac:dyDescent="0.25">
      <c r="A3" s="5">
        <v>37291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0.69900000531924888</v>
      </c>
      <c r="C9" s="43"/>
      <c r="D9" s="41">
        <v>0.69900000531924888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0.69900000531924888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4387232.1639524866</v>
      </c>
      <c r="C12" s="41"/>
      <c r="D12" s="41">
        <v>4387232.1639524866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4387232.1639524866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29883.610000003129</v>
      </c>
      <c r="C13" s="41"/>
      <c r="D13" s="41">
        <v>29883.610000003129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29883.610000003129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8393692.2959997654</v>
      </c>
      <c r="C14" s="41"/>
      <c r="D14" s="41">
        <v>8393692.2959997654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8393692.2959997654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0.39284241863060743</v>
      </c>
      <c r="C21" s="41"/>
      <c r="D21" s="41">
        <v>0.39284241863060743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0.39284241863060743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95658494.73538579</v>
      </c>
      <c r="C28" s="45">
        <v>0</v>
      </c>
      <c r="D28" s="45">
        <v>95658494.73538579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95658494.73538579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95658494.73538579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95658494.73538579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0201</vt:lpstr>
      <vt:lpstr>0204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2002-02-05T14:18:53Z</cp:lastPrinted>
  <dcterms:created xsi:type="dcterms:W3CDTF">2000-04-03T19:03:47Z</dcterms:created>
  <dcterms:modified xsi:type="dcterms:W3CDTF">2023-09-16T23:06:23Z</dcterms:modified>
</cp:coreProperties>
</file>