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9D753C-F832-481A-AF94-14B11B0CB94E}" xr6:coauthVersionLast="47" xr6:coauthVersionMax="47" xr10:uidLastSave="{00000000-0000-0000-0000-000000000000}"/>
  <bookViews>
    <workbookView xWindow="-120" yWindow="-120" windowWidth="38640" windowHeight="15720" tabRatio="830" activeTab="13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10" sheetId="212" r:id="rId7"/>
    <sheet name="1211" sheetId="213" r:id="rId8"/>
    <sheet name="1212" sheetId="215" r:id="rId9"/>
    <sheet name="1213" sheetId="216" r:id="rId10"/>
    <sheet name="1214" sheetId="217" r:id="rId11"/>
    <sheet name="1217" sheetId="218" r:id="rId12"/>
    <sheet name="1218" sheetId="219" r:id="rId13"/>
    <sheet name="1219" sheetId="22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<sst xmlns="http://schemas.openxmlformats.org/spreadsheetml/2006/main" count="700" uniqueCount="46">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</sst>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  <cell r="K17">
            <v>0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0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2036503.55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4.849999999627471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4.849999999627471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4.849999999627471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4.849999999627471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4.849999999627471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4.849999999627471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4.849999999627471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4.849999999627471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4.849999999627471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4.849999999627471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4.849999999627471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4.849999999627471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4.849999999627471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4.849999999627471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4.849999999627471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4.849999999627471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4.849999999627471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80449517.160000056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80449517.160000056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80449517.160000056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80449517.160000056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80449517.160000056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80449517.160000056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80449517.160000056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80449517.160000056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80449517.160000056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80449517.160000056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80449517.160000056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80449517.160000056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80449517.160000056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80449517.160000056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80449517.160000056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80449517.160000056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80449517.160000056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80449517.160000056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80449517.160000056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80449517.160000056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80449517.160000056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3920158.7280502785</v>
          </cell>
          <cell r="FJ425">
            <v>-1696047.625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3832085.0551248207</v>
          </cell>
          <cell r="FJ467">
            <v>-1781357.9775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4030525.654192321</v>
          </cell>
          <cell r="FJ509">
            <v>-1586372.48875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4164393.4925932512</v>
          </cell>
          <cell r="FJ551">
            <v>-1446533.0724999998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4173920.4092362961</v>
          </cell>
          <cell r="FJ677">
            <v>-1439590.96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4134768.7325349376</v>
          </cell>
          <cell r="FJ719">
            <v>-1277979.4099999999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4154451.5865971688</v>
          </cell>
          <cell r="FJ761">
            <v>-1258750.0599999998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5451046.3691874864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5456735.4167934246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5453908.1101224804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5315872.9690011265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5315872.9690011265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5449611.5891259098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6868102.8859997811</v>
          </cell>
          <cell r="CX425">
            <v>696262.79000000923</v>
          </cell>
          <cell r="DB425">
            <v>428890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428890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760800</v>
          </cell>
        </row>
        <row r="467">
          <cell r="A467">
            <v>37237</v>
          </cell>
          <cell r="CT467">
            <v>6504888.285999787</v>
          </cell>
          <cell r="CX467">
            <v>696262.79000000923</v>
          </cell>
          <cell r="DB467">
            <v>-51980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-51980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1101450</v>
          </cell>
        </row>
        <row r="509">
          <cell r="A509">
            <v>37238</v>
          </cell>
          <cell r="CT509">
            <v>6227269.785999787</v>
          </cell>
          <cell r="CX509">
            <v>696262.79000000923</v>
          </cell>
          <cell r="DB509">
            <v>20760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20760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1291450</v>
          </cell>
        </row>
        <row r="551">
          <cell r="A551">
            <v>37239</v>
          </cell>
          <cell r="CT551">
            <v>8353765.4359997781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8353765.4359997781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8353765.4359997781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8353765.4359997781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8353765.4359997781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8353765.4359997781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8353765.4359997781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8353765.4359997781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8353765.4359997781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8353765.4359997781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8353765.4359997781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8353765.4359997781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8353765.4359997781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8353765.4359997781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8353765.4359997781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8353765.4359997781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8353765.4359997781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8353765.4359997781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B12" sqref="B12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37245</v>
      </c>
      <c r="M2" s="3"/>
    </row>
    <row r="3" spans="1:17" ht="18" x14ac:dyDescent="0.25">
      <c r="A3" s="5">
        <v>37244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f>SUMIF([5]Statements!$A$5:$A$1305,$A$3,[5]Statements!$FF$5:$FF$1305)+14536-538.33</f>
        <v>4168449.2565971687</v>
      </c>
      <c r="C12" s="42"/>
      <c r="D12" s="42">
        <f t="shared" si="0"/>
        <v>4168449.2565971687</v>
      </c>
      <c r="E12" s="42">
        <v>0</v>
      </c>
      <c r="F12" s="42">
        <f>'[1]CARR FUTURES'!$I$12</f>
        <v>2036503.55</v>
      </c>
      <c r="G12" s="42"/>
      <c r="H12" s="42">
        <f t="shared" si="1"/>
        <v>2036503.55</v>
      </c>
      <c r="I12" s="42"/>
      <c r="J12" s="42"/>
      <c r="K12" s="42"/>
      <c r="L12" s="42">
        <f t="shared" si="2"/>
        <v>2131945.7065971689</v>
      </c>
      <c r="M12" s="12"/>
      <c r="N12" s="34"/>
      <c r="O12" s="34"/>
      <c r="P12" s="42">
        <f>SUMIF([5]Statements!$A$5:$A$1305,$A$3,[5]Statements!$FJ$5:$FJ$1305)</f>
        <v>-1258750.0599999998</v>
      </c>
    </row>
    <row r="13" spans="1:17" x14ac:dyDescent="0.2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">
      <c r="A14" t="s">
        <v>44</v>
      </c>
      <c r="B14" s="42">
        <f>SUMIF([7]Statements!$A$5:$A$1305,$A$3,[7]Statements!$CT$5:$CT$1305)-SUMIF([7]Statements!$A$5:$A$1305,$A$3,[7]Statements!$CX$5:$CX$1305)-5</f>
        <v>8353759.2659997689</v>
      </c>
      <c r="C14" s="42"/>
      <c r="D14" s="42">
        <f t="shared" si="0"/>
        <v>8353759.2659997689</v>
      </c>
      <c r="E14" s="42">
        <f>+'[1]EDF MANN'!$J$20</f>
        <v>0</v>
      </c>
      <c r="F14" s="42">
        <f>'[1]EDF MANN'!$J$22</f>
        <v>0</v>
      </c>
      <c r="G14" s="43"/>
      <c r="H14" s="42">
        <f t="shared" si="1"/>
        <v>0</v>
      </c>
      <c r="I14" s="43"/>
      <c r="J14" s="43"/>
      <c r="K14" s="43"/>
      <c r="L14" s="42">
        <f t="shared" ref="L14:L20" si="3">B14+E14-F14+J14</f>
        <v>8353759.2659997689</v>
      </c>
      <c r="M14" s="12"/>
      <c r="N14" s="34"/>
      <c r="O14" s="34"/>
      <c r="P14" s="42">
        <f>SUMIF([7]Statements!$A$5:$A$1305,$A$3,[7]Statements!$DB$5:$DB$1305)</f>
        <v>0</v>
      </c>
    </row>
    <row r="15" spans="1:17" x14ac:dyDescent="0.2">
      <c r="A15" t="s">
        <v>43</v>
      </c>
      <c r="B15" s="44">
        <f>SUMIF([8]Statements!$A$5:$A$1305,$A$3,[8]Statements!$BB$5:$BB$1305)-3</f>
        <v>2273853.6699999995</v>
      </c>
      <c r="C15" s="44"/>
      <c r="D15" s="42">
        <f t="shared" si="0"/>
        <v>2273853.6699999995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/>
      <c r="J15" s="43">
        <f>SUMIF('[1]WIRE WORKSHEET'!$B$4:$B$36,A2,'[1]WIRE WORKSHEET'!$BB$4:$BB$36)</f>
        <v>0</v>
      </c>
      <c r="K15" s="40"/>
      <c r="L15" s="42">
        <f t="shared" si="3"/>
        <v>2273853.6699999995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">
      <c r="A18" t="s">
        <v>26</v>
      </c>
      <c r="B18" s="42">
        <f>SUMIF([10]Statements!$A$5:$A$1305,$A$3,[10]Statements!$BB$5:$BB$1305)-5</f>
        <v>-0.15000000037252903</v>
      </c>
      <c r="C18" s="42"/>
      <c r="D18" s="42">
        <f t="shared" si="0"/>
        <v>-0.15000000037252903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f>SUMIF([12]Statements!$A$5:$A$1305,$A$3,[12]Statements!$DB$5:$DB$1305)-67725</f>
        <v>80381792.160000056</v>
      </c>
      <c r="C20" s="43"/>
      <c r="D20" s="42">
        <f t="shared" si="0"/>
        <v>80381792.160000056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>
        <f t="shared" si="3"/>
        <v>80381792.160000056</v>
      </c>
      <c r="M20" s="12"/>
      <c r="N20" s="34"/>
      <c r="O20" s="34"/>
      <c r="P20" s="43">
        <f>SUMIF([12]Statements!$A$5:$A$1305,$A$3,[12]Statements!$DJ$5:$DJ$1305)</f>
        <v>0</v>
      </c>
    </row>
    <row r="21" spans="1:16" x14ac:dyDescent="0.2">
      <c r="A21" t="s">
        <v>13</v>
      </c>
      <c r="B21" s="42">
        <f>SUMIF([13]Statements!$A$5:$A$1305,$A$3,[13]Statements!$EQ$5:$EQ$1305)+1132267-19725.5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">
      <c r="A23" t="s">
        <v>18</v>
      </c>
      <c r="B23" s="42">
        <f>SUMIF([15]Statements!$A$5:$A$1305,$A$3,[15]Statements!$BN$5:$BN$1305)+1.5</f>
        <v>0.17999999999301508</v>
      </c>
      <c r="C23" s="42"/>
      <c r="D23" s="42">
        <f t="shared" si="0"/>
        <v>0.17999999999301508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f>SUM(B7:B26)</f>
        <v>95454064.666609272</v>
      </c>
      <c r="C28" s="46">
        <f>SUM(C7:C26)</f>
        <v>0</v>
      </c>
      <c r="D28" s="46">
        <f>SUM(D7:D26)</f>
        <v>95454064.666609272</v>
      </c>
      <c r="E28" s="46">
        <f t="shared" ref="E28:L28" si="5">SUM(E7:E26)</f>
        <v>0</v>
      </c>
      <c r="F28" s="46">
        <f t="shared" si="5"/>
        <v>2036503.55</v>
      </c>
      <c r="G28" s="46">
        <f t="shared" si="5"/>
        <v>0</v>
      </c>
      <c r="H28" s="46">
        <f t="shared" si="5"/>
        <v>2036503.55</v>
      </c>
      <c r="I28" s="46"/>
      <c r="J28" s="46">
        <f t="shared" si="5"/>
        <v>0</v>
      </c>
      <c r="K28" s="46"/>
      <c r="L28" s="46">
        <f t="shared" si="5"/>
        <v>93417561.11660929</v>
      </c>
      <c r="M28" s="28"/>
      <c r="N28" s="46">
        <f>SUM(N7:N27)</f>
        <v>64204.5</v>
      </c>
      <c r="O28" s="46">
        <f>SUM(O7:O27)</f>
        <v>0</v>
      </c>
      <c r="P28" s="46">
        <f>SUM(P7:P27)</f>
        <v>-1258750.0599999998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f>+B28+SUM(B30:B31)</f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93417561.116609275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hidden="1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E50" sqref="E5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37239</v>
      </c>
      <c r="M2" s="3"/>
    </row>
    <row r="3" spans="1:17" ht="18" x14ac:dyDescent="0.25">
      <c r="A3" s="5">
        <v>37238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4047031.0241923211</v>
      </c>
      <c r="C12" s="42"/>
      <c r="D12" s="42">
        <v>4047031.0241923211</v>
      </c>
      <c r="E12" s="42">
        <v>0</v>
      </c>
      <c r="F12" s="42">
        <v>2110975.29</v>
      </c>
      <c r="G12" s="42"/>
      <c r="H12" s="42">
        <v>2110975.29</v>
      </c>
      <c r="I12" s="42"/>
      <c r="J12" s="42"/>
      <c r="K12" s="42"/>
      <c r="L12" s="42">
        <v>1936055.7341923211</v>
      </c>
      <c r="M12" s="12"/>
      <c r="N12" s="34"/>
      <c r="O12" s="34"/>
      <c r="P12" s="42">
        <v>-1586372.48875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5531001.9959997777</v>
      </c>
      <c r="C14" s="42"/>
      <c r="D14" s="42">
        <v>5531001.9959997777</v>
      </c>
      <c r="E14" s="42">
        <v>1291450</v>
      </c>
      <c r="F14" s="42">
        <v>294306</v>
      </c>
      <c r="G14" s="43"/>
      <c r="H14" s="42">
        <v>294306</v>
      </c>
      <c r="I14" s="43"/>
      <c r="J14" s="43"/>
      <c r="K14" s="43"/>
      <c r="L14" s="42">
        <v>6528145.9959997777</v>
      </c>
      <c r="M14" s="12"/>
      <c r="N14" s="34"/>
      <c r="O14" s="34"/>
      <c r="P14" s="42">
        <v>20760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93245124.164204434</v>
      </c>
      <c r="C28" s="46">
        <v>0</v>
      </c>
      <c r="D28" s="46">
        <v>93245124.164204434</v>
      </c>
      <c r="E28" s="46">
        <v>1291450</v>
      </c>
      <c r="F28" s="46">
        <v>2405281.29</v>
      </c>
      <c r="G28" s="46">
        <v>0</v>
      </c>
      <c r="H28" s="46">
        <v>2405281.29</v>
      </c>
      <c r="I28" s="46"/>
      <c r="J28" s="46">
        <v>0</v>
      </c>
      <c r="K28" s="46"/>
      <c r="L28" s="46">
        <v>92131292.874204442</v>
      </c>
      <c r="M28" s="28"/>
      <c r="N28" s="46">
        <v>64204.5</v>
      </c>
      <c r="O28" s="46">
        <v>0</v>
      </c>
      <c r="P28" s="46">
        <v>-1565612.48875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93245124.164204434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92131292.874204427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J46" sqref="J4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37242</v>
      </c>
      <c r="M2" s="3"/>
    </row>
    <row r="3" spans="1:17" ht="18" x14ac:dyDescent="0.25">
      <c r="A3" s="5">
        <v>37239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4184360.1125932513</v>
      </c>
      <c r="C12" s="42"/>
      <c r="D12" s="42">
        <v>4184360.1125932513</v>
      </c>
      <c r="E12" s="42">
        <v>0</v>
      </c>
      <c r="F12" s="42">
        <v>2129840.71</v>
      </c>
      <c r="G12" s="42"/>
      <c r="H12" s="42">
        <v>2129840.71</v>
      </c>
      <c r="I12" s="42"/>
      <c r="J12" s="42"/>
      <c r="K12" s="42"/>
      <c r="L12" s="42">
        <v>2054519.4025932513</v>
      </c>
      <c r="M12" s="12"/>
      <c r="N12" s="34"/>
      <c r="O12" s="34"/>
      <c r="P12" s="42">
        <v>-1446533.0724999998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95469975.522605374</v>
      </c>
      <c r="C28" s="46">
        <v>0</v>
      </c>
      <c r="D28" s="46">
        <v>95469975.522605374</v>
      </c>
      <c r="E28" s="46">
        <v>0</v>
      </c>
      <c r="F28" s="46">
        <v>2129840.71</v>
      </c>
      <c r="G28" s="46">
        <v>0</v>
      </c>
      <c r="H28" s="46">
        <v>2129840.71</v>
      </c>
      <c r="I28" s="46"/>
      <c r="J28" s="46">
        <v>0</v>
      </c>
      <c r="K28" s="46"/>
      <c r="L28" s="46">
        <v>93340134.812605366</v>
      </c>
      <c r="M28" s="28"/>
      <c r="N28" s="46">
        <v>64204.5</v>
      </c>
      <c r="O28" s="46">
        <v>0</v>
      </c>
      <c r="P28" s="46">
        <v>-1446533.0724999998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95469975.522605374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93340134.812605381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37243</v>
      </c>
      <c r="M2" s="3"/>
    </row>
    <row r="3" spans="1:17" ht="18" x14ac:dyDescent="0.25">
      <c r="A3" s="5">
        <v>37242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4191614.5092362962</v>
      </c>
      <c r="C12" s="42"/>
      <c r="D12" s="42">
        <v>4191614.5092362962</v>
      </c>
      <c r="E12" s="42">
        <v>0</v>
      </c>
      <c r="F12" s="42">
        <v>2136902.84</v>
      </c>
      <c r="G12" s="42"/>
      <c r="H12" s="42">
        <v>2136902.84</v>
      </c>
      <c r="I12" s="42"/>
      <c r="J12" s="42"/>
      <c r="K12" s="42"/>
      <c r="L12" s="42">
        <v>2054711.6692362963</v>
      </c>
      <c r="M12" s="12"/>
      <c r="N12" s="34"/>
      <c r="O12" s="34"/>
      <c r="P12" s="42">
        <v>-1439590.96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95477229.919248417</v>
      </c>
      <c r="C28" s="46">
        <v>0</v>
      </c>
      <c r="D28" s="46">
        <v>95477229.919248417</v>
      </c>
      <c r="E28" s="46">
        <v>0</v>
      </c>
      <c r="F28" s="46">
        <v>2136902.84</v>
      </c>
      <c r="G28" s="46">
        <v>0</v>
      </c>
      <c r="H28" s="46">
        <v>2136902.84</v>
      </c>
      <c r="I28" s="46"/>
      <c r="J28" s="46">
        <v>0</v>
      </c>
      <c r="K28" s="46"/>
      <c r="L28" s="46">
        <v>93340327.079248413</v>
      </c>
      <c r="M28" s="28"/>
      <c r="N28" s="46">
        <v>64204.5</v>
      </c>
      <c r="O28" s="46">
        <v>0</v>
      </c>
      <c r="P28" s="46">
        <v>-1439590.96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95477229.919248417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93340327.079248413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1" sqref="E11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37244</v>
      </c>
      <c r="M2" s="3"/>
    </row>
    <row r="3" spans="1:17" ht="18" x14ac:dyDescent="0.25">
      <c r="A3" s="5">
        <v>37243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4149304.7325349376</v>
      </c>
      <c r="C12" s="42"/>
      <c r="D12" s="42">
        <v>4149304.7325349376</v>
      </c>
      <c r="E12" s="42">
        <v>0</v>
      </c>
      <c r="F12" s="42">
        <v>2045576.79</v>
      </c>
      <c r="G12" s="42"/>
      <c r="H12" s="42">
        <v>2045576.79</v>
      </c>
      <c r="I12" s="42"/>
      <c r="J12" s="42"/>
      <c r="K12" s="42"/>
      <c r="L12" s="42">
        <v>2103727.9425349375</v>
      </c>
      <c r="M12" s="12"/>
      <c r="N12" s="34"/>
      <c r="O12" s="34"/>
      <c r="P12" s="42">
        <v>-1277979.4099999999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95434920.142547056</v>
      </c>
      <c r="C28" s="46">
        <v>0</v>
      </c>
      <c r="D28" s="46">
        <v>95434920.142547056</v>
      </c>
      <c r="E28" s="46">
        <v>0</v>
      </c>
      <c r="F28" s="46">
        <v>2045576.79</v>
      </c>
      <c r="G28" s="46">
        <v>0</v>
      </c>
      <c r="H28" s="46">
        <v>2045576.79</v>
      </c>
      <c r="I28" s="46"/>
      <c r="J28" s="46">
        <v>0</v>
      </c>
      <c r="K28" s="46"/>
      <c r="L28" s="46">
        <v>93389343.352547035</v>
      </c>
      <c r="M28" s="28"/>
      <c r="N28" s="46">
        <v>64204.5</v>
      </c>
      <c r="O28" s="46">
        <v>0</v>
      </c>
      <c r="P28" s="46">
        <v>-1277979.4099999999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95434920.142547056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93389343.35254705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F46" sqref="F4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37245</v>
      </c>
      <c r="M2" s="3"/>
    </row>
    <row r="3" spans="1:17" ht="18" x14ac:dyDescent="0.25">
      <c r="A3" s="5">
        <v>37244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4168449.2565971687</v>
      </c>
      <c r="C12" s="42"/>
      <c r="D12" s="42">
        <v>4168449.2565971687</v>
      </c>
      <c r="E12" s="42">
        <v>0</v>
      </c>
      <c r="F12" s="42">
        <v>2036503.55</v>
      </c>
      <c r="G12" s="42"/>
      <c r="H12" s="42">
        <v>2036503.55</v>
      </c>
      <c r="I12" s="42"/>
      <c r="J12" s="42"/>
      <c r="K12" s="42"/>
      <c r="L12" s="42">
        <v>2131945.7065971689</v>
      </c>
      <c r="M12" s="12"/>
      <c r="N12" s="34"/>
      <c r="O12" s="34"/>
      <c r="P12" s="42">
        <v>-1258750.06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95454064.666609272</v>
      </c>
      <c r="C28" s="46">
        <v>0</v>
      </c>
      <c r="D28" s="46">
        <v>95454064.666609272</v>
      </c>
      <c r="E28" s="46">
        <v>0</v>
      </c>
      <c r="F28" s="46">
        <v>2036503.55</v>
      </c>
      <c r="G28" s="46">
        <v>0</v>
      </c>
      <c r="H28" s="46">
        <v>2036503.55</v>
      </c>
      <c r="I28" s="46"/>
      <c r="J28" s="46">
        <v>0</v>
      </c>
      <c r="K28" s="46"/>
      <c r="L28" s="46">
        <v>93417561.11660929</v>
      </c>
      <c r="M28" s="28"/>
      <c r="N28" s="46">
        <v>64204.5</v>
      </c>
      <c r="O28" s="46">
        <v>0</v>
      </c>
      <c r="P28" s="46">
        <v>-1258750.06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93417561.116609275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A33" sqref="A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37236</v>
      </c>
      <c r="M2" s="3"/>
    </row>
    <row r="3" spans="1:17" ht="18" x14ac:dyDescent="0.25">
      <c r="A3" s="5">
        <v>37235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C1" zoomScale="70" workbookViewId="0">
      <selection activeCell="D16" sqref="D1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37237</v>
      </c>
      <c r="M2" s="3"/>
    </row>
    <row r="3" spans="1:17" ht="18" x14ac:dyDescent="0.25">
      <c r="A3" s="5">
        <v>37236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3934714.7280502785</v>
      </c>
      <c r="C12" s="42"/>
      <c r="D12" s="42">
        <v>3934714.7280502785</v>
      </c>
      <c r="E12" s="42">
        <v>0</v>
      </c>
      <c r="F12" s="42">
        <v>2108206.27</v>
      </c>
      <c r="G12" s="42"/>
      <c r="H12" s="42">
        <v>2108206.27</v>
      </c>
      <c r="I12" s="42"/>
      <c r="J12" s="42"/>
      <c r="K12" s="42"/>
      <c r="L12" s="42">
        <v>1826508.4580502785</v>
      </c>
      <c r="M12" s="12"/>
      <c r="N12" s="34"/>
      <c r="O12" s="34"/>
      <c r="P12" s="42">
        <v>-1696047.625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6171835.0959997717</v>
      </c>
      <c r="C14" s="42"/>
      <c r="D14" s="42">
        <v>6171835.0959997717</v>
      </c>
      <c r="E14" s="42">
        <v>760800</v>
      </c>
      <c r="F14" s="42">
        <v>1596172</v>
      </c>
      <c r="G14" s="43"/>
      <c r="H14" s="42">
        <v>1596172</v>
      </c>
      <c r="I14" s="43"/>
      <c r="J14" s="43"/>
      <c r="K14" s="43"/>
      <c r="L14" s="42">
        <v>5336463.0959997717</v>
      </c>
      <c r="M14" s="12"/>
      <c r="N14" s="34"/>
      <c r="O14" s="34"/>
      <c r="P14" s="42">
        <v>428890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93773639.688062385</v>
      </c>
      <c r="C28" s="46">
        <v>0</v>
      </c>
      <c r="D28" s="46">
        <v>93773639.688062385</v>
      </c>
      <c r="E28" s="46">
        <v>760800</v>
      </c>
      <c r="F28" s="46">
        <v>3704378.27</v>
      </c>
      <c r="G28" s="46">
        <v>0</v>
      </c>
      <c r="H28" s="46">
        <v>3704378.27</v>
      </c>
      <c r="I28" s="46"/>
      <c r="J28" s="46">
        <v>0</v>
      </c>
      <c r="K28" s="46"/>
      <c r="L28" s="46">
        <v>90830061.418062404</v>
      </c>
      <c r="M28" s="28"/>
      <c r="N28" s="46">
        <v>64204.5</v>
      </c>
      <c r="O28" s="46">
        <v>0</v>
      </c>
      <c r="P28" s="46">
        <v>-1267157.625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93773639.688062385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90830061.418062389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37238</v>
      </c>
      <c r="M2" s="3"/>
    </row>
    <row r="3" spans="1:17" ht="18" x14ac:dyDescent="0.25">
      <c r="A3" s="5">
        <v>37237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3849448.4251248208</v>
      </c>
      <c r="C12" s="42"/>
      <c r="D12" s="42">
        <v>3849448.4251248208</v>
      </c>
      <c r="E12" s="42">
        <v>0</v>
      </c>
      <c r="F12" s="42">
        <v>2118278.21</v>
      </c>
      <c r="G12" s="42"/>
      <c r="H12" s="42">
        <v>2118278.21</v>
      </c>
      <c r="I12" s="42"/>
      <c r="J12" s="42"/>
      <c r="K12" s="42"/>
      <c r="L12" s="42">
        <v>1731170.2151248208</v>
      </c>
      <c r="M12" s="12"/>
      <c r="N12" s="34"/>
      <c r="O12" s="34"/>
      <c r="P12" s="42">
        <v>-1781357.9775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5808620.4959997777</v>
      </c>
      <c r="C14" s="42"/>
      <c r="D14" s="42">
        <v>5808620.4959997777</v>
      </c>
      <c r="E14" s="42">
        <v>1101450</v>
      </c>
      <c r="F14" s="42">
        <v>1428496</v>
      </c>
      <c r="G14" s="43"/>
      <c r="H14" s="42">
        <v>1428496</v>
      </c>
      <c r="I14" s="43"/>
      <c r="J14" s="43"/>
      <c r="K14" s="43"/>
      <c r="L14" s="42">
        <v>5481574.4959997777</v>
      </c>
      <c r="M14" s="12"/>
      <c r="N14" s="34"/>
      <c r="O14" s="34"/>
      <c r="P14" s="42">
        <v>-51980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93325158.785136953</v>
      </c>
      <c r="C28" s="46">
        <v>0</v>
      </c>
      <c r="D28" s="46">
        <v>93325158.785136953</v>
      </c>
      <c r="E28" s="46">
        <v>1101450</v>
      </c>
      <c r="F28" s="46">
        <v>3546774.21</v>
      </c>
      <c r="G28" s="46">
        <v>0</v>
      </c>
      <c r="H28" s="46">
        <v>3546774.21</v>
      </c>
      <c r="I28" s="46"/>
      <c r="J28" s="46">
        <v>0</v>
      </c>
      <c r="K28" s="46"/>
      <c r="L28" s="46">
        <v>90879834.575136945</v>
      </c>
      <c r="M28" s="28"/>
      <c r="N28" s="46">
        <v>64204.5</v>
      </c>
      <c r="O28" s="46">
        <v>0</v>
      </c>
      <c r="P28" s="46">
        <v>-1833337.9775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93325158.785136953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90879834.57513696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Template</vt:lpstr>
      <vt:lpstr>1203</vt:lpstr>
      <vt:lpstr>1204</vt:lpstr>
      <vt:lpstr>1205</vt:lpstr>
      <vt:lpstr>1206</vt:lpstr>
      <vt:lpstr>1207</vt:lpstr>
      <vt:lpstr>1210</vt:lpstr>
      <vt:lpstr>1211</vt:lpstr>
      <vt:lpstr>1212</vt:lpstr>
      <vt:lpstr>1213</vt:lpstr>
      <vt:lpstr>1214</vt:lpstr>
      <vt:lpstr>1217</vt:lpstr>
      <vt:lpstr>1218</vt:lpstr>
      <vt:lpstr>1219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2001-12-20T16:11:12Z</cp:lastPrinted>
  <dcterms:created xsi:type="dcterms:W3CDTF">2000-04-03T19:03:47Z</dcterms:created>
  <dcterms:modified xsi:type="dcterms:W3CDTF">2023-09-16T23:17:25Z</dcterms:modified>
</cp:coreProperties>
</file>