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8DFFCA-B7A8-40C6-B46F-EF78A51AF41F}" xr6:coauthVersionLast="47" xr6:coauthVersionMax="47" xr10:uidLastSave="{00000000-0000-0000-0000-000000000000}"/>
  <bookViews>
    <workbookView xWindow="-120" yWindow="-120" windowWidth="38640" windowHeight="15720"/>
  </bookViews>
  <sheets>
    <sheet name="ProForma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J7" i="1"/>
  <c r="K7" i="1"/>
  <c r="U7" i="1"/>
  <c r="D8" i="1"/>
  <c r="F8" i="1"/>
  <c r="J8" i="1"/>
  <c r="K8" i="1"/>
  <c r="D9" i="1"/>
  <c r="G9" i="1"/>
  <c r="J9" i="1"/>
  <c r="K9" i="1"/>
  <c r="D10" i="1"/>
  <c r="H10" i="1"/>
  <c r="J10" i="1"/>
  <c r="K10" i="1"/>
  <c r="D11" i="1"/>
  <c r="I11" i="1"/>
  <c r="J11" i="1"/>
  <c r="K11" i="1"/>
  <c r="B12" i="1"/>
  <c r="C12" i="1"/>
  <c r="E12" i="1"/>
  <c r="F12" i="1"/>
  <c r="G12" i="1"/>
  <c r="H12" i="1"/>
  <c r="I12" i="1"/>
  <c r="J12" i="1"/>
  <c r="K12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B22" i="1"/>
  <c r="C22" i="1"/>
  <c r="E22" i="1"/>
  <c r="F22" i="1"/>
  <c r="G22" i="1"/>
  <c r="H22" i="1"/>
  <c r="I22" i="1"/>
  <c r="J22" i="1"/>
  <c r="K22" i="1"/>
  <c r="D24" i="1"/>
  <c r="E24" i="1"/>
  <c r="J24" i="1"/>
  <c r="K24" i="1"/>
  <c r="D25" i="1"/>
  <c r="E25" i="1"/>
  <c r="J25" i="1"/>
  <c r="K25" i="1"/>
  <c r="D26" i="1"/>
  <c r="E26" i="1"/>
  <c r="J26" i="1"/>
  <c r="K26" i="1"/>
  <c r="D27" i="1"/>
  <c r="E27" i="1"/>
  <c r="J27" i="1"/>
  <c r="K27" i="1"/>
  <c r="B28" i="1"/>
  <c r="C28" i="1"/>
  <c r="E28" i="1"/>
  <c r="F28" i="1"/>
  <c r="G28" i="1"/>
  <c r="H28" i="1"/>
  <c r="I28" i="1"/>
  <c r="J28" i="1"/>
  <c r="K28" i="1"/>
  <c r="D30" i="1"/>
  <c r="F30" i="1"/>
  <c r="G30" i="1"/>
  <c r="J30" i="1"/>
  <c r="K30" i="1"/>
  <c r="D31" i="1"/>
  <c r="F31" i="1"/>
  <c r="G31" i="1"/>
  <c r="J31" i="1"/>
  <c r="K31" i="1"/>
  <c r="D32" i="1"/>
  <c r="F32" i="1"/>
  <c r="G32" i="1"/>
  <c r="J32" i="1"/>
  <c r="K32" i="1"/>
  <c r="D33" i="1"/>
  <c r="F33" i="1"/>
  <c r="G33" i="1"/>
  <c r="J33" i="1"/>
  <c r="K33" i="1"/>
  <c r="B34" i="1"/>
  <c r="C34" i="1"/>
  <c r="E34" i="1"/>
  <c r="F34" i="1"/>
  <c r="G34" i="1"/>
  <c r="H34" i="1"/>
  <c r="I34" i="1"/>
  <c r="J34" i="1"/>
  <c r="K34" i="1"/>
  <c r="D36" i="1"/>
  <c r="E36" i="1"/>
  <c r="F36" i="1"/>
  <c r="J36" i="1"/>
  <c r="K36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B40" i="1"/>
  <c r="C40" i="1"/>
  <c r="E40" i="1"/>
  <c r="F40" i="1"/>
  <c r="G40" i="1"/>
  <c r="H40" i="1"/>
  <c r="I40" i="1"/>
  <c r="J40" i="1"/>
  <c r="K40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B44" i="1"/>
  <c r="C44" i="1"/>
  <c r="E44" i="1"/>
  <c r="F44" i="1"/>
  <c r="G44" i="1"/>
  <c r="H44" i="1"/>
  <c r="I44" i="1"/>
  <c r="J44" i="1"/>
  <c r="K44" i="1"/>
  <c r="D46" i="1"/>
  <c r="H46" i="1"/>
  <c r="J46" i="1"/>
  <c r="K46" i="1"/>
  <c r="E48" i="1"/>
  <c r="F48" i="1"/>
  <c r="J48" i="1"/>
  <c r="K48" i="1"/>
  <c r="G49" i="1"/>
  <c r="J49" i="1"/>
  <c r="K49" i="1"/>
  <c r="H50" i="1"/>
  <c r="J50" i="1"/>
  <c r="K50" i="1"/>
  <c r="E51" i="1"/>
  <c r="J51" i="1"/>
  <c r="K51" i="1"/>
  <c r="B52" i="1"/>
  <c r="C52" i="1"/>
  <c r="E52" i="1"/>
  <c r="F52" i="1"/>
  <c r="G52" i="1"/>
  <c r="H52" i="1"/>
  <c r="I52" i="1"/>
  <c r="J52" i="1"/>
  <c r="K52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B57" i="1"/>
  <c r="C57" i="1"/>
  <c r="E57" i="1"/>
  <c r="F57" i="1"/>
  <c r="G57" i="1"/>
  <c r="H57" i="1"/>
  <c r="I57" i="1"/>
  <c r="J57" i="1"/>
  <c r="A62" i="1"/>
  <c r="B62" i="1"/>
  <c r="C62" i="1"/>
  <c r="E62" i="1"/>
  <c r="F62" i="1"/>
  <c r="G62" i="1"/>
  <c r="H62" i="1"/>
  <c r="I62" i="1"/>
  <c r="J62" i="1"/>
  <c r="K62" i="1"/>
  <c r="A63" i="1"/>
  <c r="B63" i="1"/>
  <c r="C63" i="1"/>
  <c r="E63" i="1"/>
  <c r="F63" i="1"/>
  <c r="G63" i="1"/>
  <c r="H63" i="1"/>
  <c r="I63" i="1"/>
  <c r="J63" i="1"/>
  <c r="K63" i="1"/>
  <c r="A64" i="1"/>
  <c r="B64" i="1"/>
  <c r="C64" i="1"/>
  <c r="E64" i="1"/>
  <c r="F64" i="1"/>
  <c r="G64" i="1"/>
  <c r="H64" i="1"/>
  <c r="I64" i="1"/>
  <c r="J64" i="1"/>
  <c r="K64" i="1"/>
  <c r="A65" i="1"/>
  <c r="B65" i="1"/>
  <c r="C65" i="1"/>
  <c r="E65" i="1"/>
  <c r="F65" i="1"/>
  <c r="G65" i="1"/>
  <c r="H65" i="1"/>
  <c r="I65" i="1"/>
  <c r="J65" i="1"/>
  <c r="K65" i="1"/>
  <c r="A66" i="1"/>
  <c r="B66" i="1"/>
  <c r="C66" i="1"/>
  <c r="E66" i="1"/>
  <c r="F66" i="1"/>
  <c r="G66" i="1"/>
  <c r="H66" i="1"/>
  <c r="I66" i="1"/>
  <c r="J66" i="1"/>
  <c r="K66" i="1"/>
  <c r="A67" i="1"/>
  <c r="B67" i="1"/>
  <c r="C67" i="1"/>
  <c r="E67" i="1"/>
  <c r="F67" i="1"/>
  <c r="G67" i="1"/>
  <c r="H67" i="1"/>
  <c r="I67" i="1"/>
  <c r="J67" i="1"/>
  <c r="K67" i="1"/>
  <c r="A68" i="1"/>
  <c r="B68" i="1"/>
  <c r="C68" i="1"/>
  <c r="E68" i="1"/>
  <c r="F68" i="1"/>
  <c r="G68" i="1"/>
  <c r="H68" i="1"/>
  <c r="I68" i="1"/>
  <c r="J68" i="1"/>
  <c r="K68" i="1"/>
  <c r="A69" i="1"/>
  <c r="B69" i="1"/>
  <c r="C69" i="1"/>
  <c r="E69" i="1"/>
  <c r="F69" i="1"/>
  <c r="G69" i="1"/>
  <c r="H69" i="1"/>
  <c r="I69" i="1"/>
  <c r="J69" i="1"/>
  <c r="K69" i="1"/>
  <c r="A70" i="1"/>
  <c r="B70" i="1"/>
  <c r="C70" i="1"/>
  <c r="E70" i="1"/>
  <c r="F70" i="1"/>
  <c r="G70" i="1"/>
  <c r="H70" i="1"/>
  <c r="I70" i="1"/>
  <c r="J70" i="1"/>
  <c r="K70" i="1"/>
  <c r="A71" i="1"/>
  <c r="B71" i="1"/>
  <c r="C71" i="1"/>
  <c r="E71" i="1"/>
  <c r="F71" i="1"/>
  <c r="G71" i="1"/>
  <c r="H71" i="1"/>
  <c r="I71" i="1"/>
  <c r="J71" i="1"/>
  <c r="K71" i="1"/>
  <c r="A72" i="1"/>
  <c r="B72" i="1"/>
  <c r="C72" i="1"/>
  <c r="E72" i="1"/>
  <c r="F72" i="1"/>
  <c r="G72" i="1"/>
  <c r="H72" i="1"/>
  <c r="I72" i="1"/>
  <c r="J72" i="1"/>
  <c r="K72" i="1"/>
  <c r="B73" i="1"/>
  <c r="C73" i="1"/>
  <c r="E73" i="1"/>
  <c r="F73" i="1"/>
  <c r="G73" i="1"/>
  <c r="H73" i="1"/>
  <c r="I73" i="1"/>
  <c r="J73" i="1"/>
  <c r="K73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1" i="1"/>
  <c r="F81" i="1"/>
  <c r="G81" i="1"/>
  <c r="H81" i="1"/>
  <c r="I81" i="1"/>
  <c r="J81" i="1"/>
  <c r="E83" i="1"/>
  <c r="F83" i="1"/>
  <c r="G83" i="1"/>
  <c r="H83" i="1"/>
  <c r="I83" i="1"/>
  <c r="J83" i="1"/>
  <c r="E85" i="1"/>
  <c r="F85" i="1"/>
  <c r="G85" i="1"/>
  <c r="H85" i="1"/>
  <c r="I85" i="1"/>
  <c r="J85" i="1"/>
  <c r="E86" i="1"/>
  <c r="F86" i="1"/>
  <c r="G86" i="1"/>
  <c r="H86" i="1"/>
  <c r="I86" i="1"/>
  <c r="E87" i="1"/>
  <c r="F87" i="1"/>
  <c r="G87" i="1"/>
  <c r="H87" i="1"/>
  <c r="I87" i="1"/>
  <c r="J87" i="1"/>
  <c r="E88" i="1"/>
  <c r="F88" i="1"/>
  <c r="G88" i="1"/>
  <c r="H88" i="1"/>
  <c r="I88" i="1"/>
  <c r="J88" i="1"/>
  <c r="K90" i="1"/>
  <c r="A93" i="1"/>
  <c r="B93" i="1"/>
  <c r="C93" i="1"/>
  <c r="E93" i="1"/>
  <c r="F93" i="1"/>
  <c r="G93" i="1"/>
  <c r="H93" i="1"/>
  <c r="I93" i="1"/>
  <c r="J93" i="1"/>
  <c r="K93" i="1"/>
  <c r="A94" i="1"/>
  <c r="B94" i="1"/>
  <c r="C94" i="1"/>
  <c r="E94" i="1"/>
  <c r="F94" i="1"/>
  <c r="G94" i="1"/>
  <c r="H94" i="1"/>
  <c r="I94" i="1"/>
  <c r="J94" i="1"/>
  <c r="K94" i="1"/>
  <c r="A95" i="1"/>
  <c r="B95" i="1"/>
  <c r="C95" i="1"/>
  <c r="E95" i="1"/>
  <c r="F95" i="1"/>
  <c r="G95" i="1"/>
  <c r="H95" i="1"/>
  <c r="I95" i="1"/>
  <c r="J95" i="1"/>
  <c r="K95" i="1"/>
  <c r="A96" i="1"/>
  <c r="B96" i="1"/>
  <c r="C96" i="1"/>
  <c r="E96" i="1"/>
  <c r="F96" i="1"/>
  <c r="G96" i="1"/>
  <c r="H96" i="1"/>
  <c r="I96" i="1"/>
  <c r="J96" i="1"/>
  <c r="K96" i="1"/>
  <c r="A97" i="1"/>
  <c r="B97" i="1"/>
  <c r="C97" i="1"/>
  <c r="E97" i="1"/>
  <c r="F97" i="1"/>
  <c r="G97" i="1"/>
  <c r="H97" i="1"/>
  <c r="I97" i="1"/>
  <c r="J97" i="1"/>
  <c r="K97" i="1"/>
  <c r="A98" i="1"/>
  <c r="B98" i="1"/>
  <c r="C98" i="1"/>
  <c r="E98" i="1"/>
  <c r="F98" i="1"/>
  <c r="G98" i="1"/>
  <c r="H98" i="1"/>
  <c r="I98" i="1"/>
  <c r="J98" i="1"/>
  <c r="K98" i="1"/>
  <c r="A99" i="1"/>
  <c r="B99" i="1"/>
  <c r="C99" i="1"/>
  <c r="E99" i="1"/>
  <c r="F99" i="1"/>
  <c r="G99" i="1"/>
  <c r="H99" i="1"/>
  <c r="I99" i="1"/>
  <c r="J99" i="1"/>
  <c r="K99" i="1"/>
  <c r="A100" i="1"/>
  <c r="B100" i="1"/>
  <c r="C100" i="1"/>
  <c r="E100" i="1"/>
  <c r="F100" i="1"/>
  <c r="G100" i="1"/>
  <c r="H100" i="1"/>
  <c r="I100" i="1"/>
  <c r="J100" i="1"/>
  <c r="K100" i="1"/>
  <c r="A101" i="1"/>
  <c r="B101" i="1"/>
  <c r="C101" i="1"/>
  <c r="E101" i="1"/>
  <c r="F101" i="1"/>
  <c r="G101" i="1"/>
  <c r="H101" i="1"/>
  <c r="I101" i="1"/>
  <c r="J101" i="1"/>
  <c r="K101" i="1"/>
  <c r="A102" i="1"/>
  <c r="B102" i="1"/>
  <c r="C102" i="1"/>
  <c r="E102" i="1"/>
  <c r="F102" i="1"/>
  <c r="G102" i="1"/>
  <c r="H102" i="1"/>
  <c r="I102" i="1"/>
  <c r="J102" i="1"/>
  <c r="K102" i="1"/>
  <c r="A103" i="1"/>
  <c r="B103" i="1"/>
  <c r="C103" i="1"/>
  <c r="E103" i="1"/>
  <c r="F103" i="1"/>
  <c r="G103" i="1"/>
  <c r="H103" i="1"/>
  <c r="I103" i="1"/>
  <c r="J103" i="1"/>
  <c r="A104" i="1"/>
  <c r="B104" i="1"/>
  <c r="C104" i="1"/>
  <c r="E104" i="1"/>
  <c r="F104" i="1"/>
  <c r="G104" i="1"/>
  <c r="H104" i="1"/>
  <c r="I104" i="1"/>
  <c r="A109" i="1"/>
  <c r="E109" i="1"/>
  <c r="F109" i="1"/>
  <c r="G109" i="1"/>
  <c r="H109" i="1"/>
  <c r="I109" i="1"/>
  <c r="J109" i="1"/>
  <c r="A110" i="1"/>
  <c r="E110" i="1"/>
  <c r="F110" i="1"/>
  <c r="G110" i="1"/>
  <c r="H110" i="1"/>
  <c r="I110" i="1"/>
  <c r="J110" i="1"/>
  <c r="A111" i="1"/>
  <c r="E111" i="1"/>
  <c r="F111" i="1"/>
  <c r="G111" i="1"/>
  <c r="H111" i="1"/>
  <c r="I111" i="1"/>
  <c r="J111" i="1"/>
  <c r="A112" i="1"/>
  <c r="E112" i="1"/>
  <c r="F112" i="1"/>
  <c r="G112" i="1"/>
  <c r="H112" i="1"/>
  <c r="I112" i="1"/>
  <c r="J112" i="1"/>
  <c r="A113" i="1"/>
  <c r="E113" i="1"/>
  <c r="F113" i="1"/>
  <c r="G113" i="1"/>
  <c r="H113" i="1"/>
  <c r="I113" i="1"/>
  <c r="J113" i="1"/>
  <c r="A114" i="1"/>
  <c r="E114" i="1"/>
  <c r="F114" i="1"/>
  <c r="G114" i="1"/>
  <c r="H114" i="1"/>
  <c r="I114" i="1"/>
  <c r="J114" i="1"/>
  <c r="A115" i="1"/>
  <c r="E115" i="1"/>
  <c r="F115" i="1"/>
  <c r="G115" i="1"/>
  <c r="H115" i="1"/>
  <c r="I115" i="1"/>
  <c r="J115" i="1"/>
  <c r="A116" i="1"/>
  <c r="E116" i="1"/>
  <c r="F116" i="1"/>
  <c r="G116" i="1"/>
  <c r="H116" i="1"/>
  <c r="I116" i="1"/>
  <c r="J116" i="1"/>
  <c r="A117" i="1"/>
  <c r="E117" i="1"/>
  <c r="F117" i="1"/>
  <c r="G117" i="1"/>
  <c r="H117" i="1"/>
  <c r="I117" i="1"/>
  <c r="J117" i="1"/>
  <c r="A118" i="1"/>
  <c r="E118" i="1"/>
  <c r="F118" i="1"/>
  <c r="G118" i="1"/>
  <c r="H118" i="1"/>
  <c r="I118" i="1"/>
  <c r="J118" i="1"/>
  <c r="A119" i="1"/>
  <c r="E119" i="1"/>
  <c r="F119" i="1"/>
  <c r="G119" i="1"/>
  <c r="H119" i="1"/>
  <c r="I119" i="1"/>
  <c r="J119" i="1"/>
  <c r="A120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B124" i="1"/>
  <c r="C124" i="1"/>
  <c r="E124" i="1"/>
  <c r="F124" i="1"/>
  <c r="G124" i="1"/>
  <c r="H124" i="1"/>
  <c r="I124" i="1"/>
  <c r="J124" i="1"/>
</calcChain>
</file>

<file path=xl/sharedStrings.xml><?xml version="1.0" encoding="utf-8"?>
<sst xmlns="http://schemas.openxmlformats.org/spreadsheetml/2006/main" count="105" uniqueCount="70">
  <si>
    <t>NetCo</t>
  </si>
  <si>
    <t>2002 Proforma</t>
  </si>
  <si>
    <t>All $'s in Millions Unless Otherwise Noted</t>
  </si>
  <si>
    <t>EXPENSES</t>
  </si>
  <si>
    <t>Budget</t>
  </si>
  <si>
    <t>Headcount</t>
  </si>
  <si>
    <t>$/Head</t>
  </si>
  <si>
    <t>Gas</t>
  </si>
  <si>
    <t>East Power</t>
  </si>
  <si>
    <t>West Power</t>
  </si>
  <si>
    <t>Canada</t>
  </si>
  <si>
    <t>OOC</t>
  </si>
  <si>
    <t>Total</t>
  </si>
  <si>
    <t>Houston Gas Trading and Marketing</t>
  </si>
  <si>
    <t>East Power Trading and Marketing</t>
  </si>
  <si>
    <t>West Power Trading and Marketing</t>
  </si>
  <si>
    <t>Canada Gas and Power</t>
  </si>
  <si>
    <t>Office of the Chairman</t>
  </si>
  <si>
    <t>Total Commercial Direct</t>
  </si>
  <si>
    <t>Accounting, Transaction Support</t>
  </si>
  <si>
    <t>Cash Operations and Tax</t>
  </si>
  <si>
    <t>Regulatory Affairs</t>
  </si>
  <si>
    <t>Credit</t>
  </si>
  <si>
    <t>Research</t>
  </si>
  <si>
    <t>Market Risk</t>
  </si>
  <si>
    <t>Legal</t>
  </si>
  <si>
    <t>HR</t>
  </si>
  <si>
    <t>Total General</t>
  </si>
  <si>
    <t>Gas Logistics</t>
  </si>
  <si>
    <t>Gas Risk</t>
  </si>
  <si>
    <t>Gas Settlements</t>
  </si>
  <si>
    <t>Gas Volume Management</t>
  </si>
  <si>
    <t>Total Gas Operations</t>
  </si>
  <si>
    <t>Power Logistics</t>
  </si>
  <si>
    <t>Power Book Running</t>
  </si>
  <si>
    <t>Power Settlements</t>
  </si>
  <si>
    <t>Power Volume Management</t>
  </si>
  <si>
    <t>Total Power Operations</t>
  </si>
  <si>
    <t>Houston Fundies</t>
  </si>
  <si>
    <t>IT Development</t>
  </si>
  <si>
    <t>IT Infrastructure</t>
  </si>
  <si>
    <t>Total IT</t>
  </si>
  <si>
    <t>IT EOL</t>
  </si>
  <si>
    <t>EOL Support</t>
  </si>
  <si>
    <t>Total EOL</t>
  </si>
  <si>
    <t>Canada Support</t>
  </si>
  <si>
    <t>Houston Rent</t>
  </si>
  <si>
    <t>Portland Rent</t>
  </si>
  <si>
    <t>Canada Rent</t>
  </si>
  <si>
    <t>Mexico Rent</t>
  </si>
  <si>
    <t>Total Rent</t>
  </si>
  <si>
    <t>ENE Service Level Agreements</t>
  </si>
  <si>
    <t>Corporate Overhead</t>
  </si>
  <si>
    <t>Total Expenses</t>
  </si>
  <si>
    <t>EXPENSE ALLOCATION SUMMARY</t>
  </si>
  <si>
    <t>EARNINGS AND BONUS SUMMARY</t>
  </si>
  <si>
    <t>Gross Margin</t>
  </si>
  <si>
    <t>EBIT</t>
  </si>
  <si>
    <t>Total Bonus Pool</t>
  </si>
  <si>
    <t>Non-Commercial Bonuses to Pay</t>
  </si>
  <si>
    <t>Average Non-Commercial Bonus</t>
  </si>
  <si>
    <t>Total Non-Commercial Bonus Pool</t>
  </si>
  <si>
    <t>Commercial Bonuses to Pay</t>
  </si>
  <si>
    <t>Average Commercial Bonus</t>
  </si>
  <si>
    <t>Commercial Bonus Pool</t>
  </si>
  <si>
    <t>% of Book</t>
  </si>
  <si>
    <t>EXPENSE ALLOCATION PERCENTAGES</t>
  </si>
  <si>
    <t>EXPENSE BREAKDOWN BY COMMERCIAL BUSINESS UNIT</t>
  </si>
  <si>
    <t>Check</t>
  </si>
  <si>
    <t>Commercial Headcount Allocation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</si>
</sst>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&quot;$&quot;#,##0.0_);[Red]\(&quot;$&quot;#,##0.0\)"/>
    <numFmt numFmtId="165" formatCode="&quot;$&quot;#,##0"/>
    <numFmt numFmtId="166" formatCode="&quot;$&quot;#,##0.0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  <xf numFmtId="1" fontId="0" fillId="0" borderId="6" xfId="0" applyNumberFormat="1" applyBorder="1"/>
    <xf numFmtId="165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6" fontId="0" fillId="0" borderId="9" xfId="0" applyNumberFormat="1" applyBorder="1"/>
    <xf numFmtId="167" fontId="0" fillId="0" borderId="9" xfId="1" applyNumberFormat="1" applyFont="1" applyBorder="1"/>
    <xf numFmtId="1" fontId="0" fillId="0" borderId="9" xfId="0" applyNumberFormat="1" applyBorder="1"/>
    <xf numFmtId="166" fontId="0" fillId="0" borderId="10" xfId="0" applyNumberFormat="1" applyBorder="1"/>
    <xf numFmtId="1" fontId="0" fillId="0" borderId="0" xfId="0" applyNumberFormat="1"/>
    <xf numFmtId="166" fontId="0" fillId="0" borderId="0" xfId="0" applyNumberFormat="1" applyBorder="1"/>
    <xf numFmtId="166" fontId="0" fillId="0" borderId="5" xfId="0" applyNumberFormat="1" applyBorder="1"/>
    <xf numFmtId="166" fontId="0" fillId="0" borderId="0" xfId="0" applyNumberFormat="1"/>
    <xf numFmtId="166" fontId="0" fillId="0" borderId="6" xfId="0" applyNumberFormat="1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1" fontId="0" fillId="0" borderId="2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0" fontId="0" fillId="0" borderId="5" xfId="0" applyBorder="1"/>
    <xf numFmtId="38" fontId="0" fillId="0" borderId="0" xfId="0" applyNumberFormat="1" applyBorder="1"/>
    <xf numFmtId="38" fontId="0" fillId="0" borderId="5" xfId="0" applyNumberFormat="1" applyBorder="1"/>
    <xf numFmtId="6" fontId="0" fillId="0" borderId="0" xfId="0" applyNumberFormat="1" applyBorder="1"/>
    <xf numFmtId="0" fontId="0" fillId="0" borderId="12" xfId="0" applyBorder="1"/>
    <xf numFmtId="10" fontId="0" fillId="0" borderId="11" xfId="2" applyNumberFormat="1" applyFont="1" applyBorder="1"/>
    <xf numFmtId="10" fontId="0" fillId="0" borderId="13" xfId="2" applyNumberFormat="1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0" xfId="0" applyNumberFormat="1"/>
    <xf numFmtId="9" fontId="0" fillId="0" borderId="11" xfId="2" applyFont="1" applyBorder="1"/>
    <xf numFmtId="1" fontId="0" fillId="0" borderId="11" xfId="0" applyNumberFormat="1" applyBorder="1"/>
    <xf numFmtId="9" fontId="0" fillId="0" borderId="13" xfId="2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3"/>
  <sheetViews>
    <sheetView tabSelected="1" topLeftCell="A67" workbookViewId="0">
      <selection activeCell="A85" sqref="A85"/>
    </sheetView>
  </sheetViews>
  <sheetFormatPr defaultRowHeight="12.75" x14ac:dyDescent="0.2"/>
  <cols>
    <col min="1" max="1" width="33.7109375" customWidth="1"/>
    <col min="2" max="2" width="10.7109375" customWidth="1"/>
    <col min="3" max="4" width="11.140625" customWidth="1"/>
    <col min="5" max="9" width="11.7109375" bestFit="1" customWidth="1"/>
  </cols>
  <sheetData>
    <row r="1" spans="1:21" x14ac:dyDescent="0.2">
      <c r="A1" t="s">
        <v>0</v>
      </c>
    </row>
    <row r="2" spans="1:21" x14ac:dyDescent="0.2">
      <c r="A2" t="s">
        <v>1</v>
      </c>
    </row>
    <row r="3" spans="1:21" x14ac:dyDescent="0.2">
      <c r="A3" t="s">
        <v>2</v>
      </c>
    </row>
    <row r="5" spans="1:21" ht="13.5" thickBot="1" x14ac:dyDescent="0.25">
      <c r="A5" t="s">
        <v>3</v>
      </c>
      <c r="P5" t="s">
        <v>69</v>
      </c>
    </row>
    <row r="6" spans="1:21" x14ac:dyDescent="0.2">
      <c r="A6" s="1"/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3" t="s">
        <v>12</v>
      </c>
      <c r="P6" s="43" t="s">
        <v>7</v>
      </c>
      <c r="Q6" s="2" t="s">
        <v>8</v>
      </c>
      <c r="R6" s="2" t="s">
        <v>9</v>
      </c>
      <c r="S6" s="2" t="s">
        <v>10</v>
      </c>
      <c r="T6" s="2" t="s">
        <v>11</v>
      </c>
      <c r="U6" s="44" t="s">
        <v>12</v>
      </c>
    </row>
    <row r="7" spans="1:21" ht="13.5" thickBot="1" x14ac:dyDescent="0.25">
      <c r="A7" s="4" t="s">
        <v>13</v>
      </c>
      <c r="B7" s="5">
        <v>20.6</v>
      </c>
      <c r="C7" s="6">
        <v>90</v>
      </c>
      <c r="D7" s="7">
        <f>+B7/C7*1000000</f>
        <v>228888.88888888891</v>
      </c>
      <c r="E7" s="5">
        <f>+B7</f>
        <v>20.6</v>
      </c>
      <c r="F7" s="5"/>
      <c r="G7" s="5"/>
      <c r="H7" s="5"/>
      <c r="I7" s="5"/>
      <c r="J7" s="8">
        <f t="shared" ref="J7:J12" si="0">SUM(E7:I7)</f>
        <v>20.6</v>
      </c>
      <c r="K7" s="9">
        <f t="shared" ref="K7:K12" si="1">+J7-B7</f>
        <v>0</v>
      </c>
      <c r="P7" s="34">
        <v>90</v>
      </c>
      <c r="Q7" s="24">
        <v>65</v>
      </c>
      <c r="R7" s="24">
        <v>40</v>
      </c>
      <c r="S7" s="24">
        <v>28</v>
      </c>
      <c r="T7" s="24">
        <v>4</v>
      </c>
      <c r="U7" s="45">
        <f>SUM(P7:T7)</f>
        <v>227</v>
      </c>
    </row>
    <row r="8" spans="1:21" x14ac:dyDescent="0.2">
      <c r="A8" s="4" t="s">
        <v>14</v>
      </c>
      <c r="B8" s="5">
        <v>10.8</v>
      </c>
      <c r="C8" s="6">
        <v>65</v>
      </c>
      <c r="D8" s="7">
        <f>+B8/C8*1000000</f>
        <v>166153.84615384616</v>
      </c>
      <c r="E8" s="5"/>
      <c r="F8" s="5">
        <f>+B8</f>
        <v>10.8</v>
      </c>
      <c r="G8" s="5"/>
      <c r="H8" s="5"/>
      <c r="I8" s="5"/>
      <c r="J8" s="8">
        <f t="shared" si="0"/>
        <v>10.8</v>
      </c>
      <c r="K8" s="9">
        <f t="shared" si="1"/>
        <v>0</v>
      </c>
    </row>
    <row r="9" spans="1:21" x14ac:dyDescent="0.2">
      <c r="A9" s="4" t="s">
        <v>15</v>
      </c>
      <c r="B9" s="5">
        <v>7.9</v>
      </c>
      <c r="C9" s="6">
        <v>40</v>
      </c>
      <c r="D9" s="7">
        <f>+B9/C9*1000000</f>
        <v>197500</v>
      </c>
      <c r="E9" s="5"/>
      <c r="F9" s="5"/>
      <c r="G9" s="5">
        <f>+B9</f>
        <v>7.9</v>
      </c>
      <c r="H9" s="5"/>
      <c r="I9" s="5"/>
      <c r="J9" s="8">
        <f t="shared" si="0"/>
        <v>7.9</v>
      </c>
      <c r="K9" s="9">
        <f t="shared" si="1"/>
        <v>0</v>
      </c>
    </row>
    <row r="10" spans="1:21" x14ac:dyDescent="0.2">
      <c r="A10" s="4" t="s">
        <v>16</v>
      </c>
      <c r="B10" s="5">
        <v>4.5</v>
      </c>
      <c r="C10" s="6">
        <v>28</v>
      </c>
      <c r="D10" s="7">
        <f>+B10/C10*1000000</f>
        <v>160714.28571428574</v>
      </c>
      <c r="E10" s="5"/>
      <c r="F10" s="5"/>
      <c r="G10" s="5"/>
      <c r="H10" s="5">
        <f>+B10</f>
        <v>4.5</v>
      </c>
      <c r="I10" s="5"/>
      <c r="J10" s="8">
        <f t="shared" si="0"/>
        <v>4.5</v>
      </c>
      <c r="K10" s="9">
        <f t="shared" si="1"/>
        <v>0</v>
      </c>
    </row>
    <row r="11" spans="1:21" ht="13.5" thickBot="1" x14ac:dyDescent="0.25">
      <c r="A11" s="4" t="s">
        <v>17</v>
      </c>
      <c r="B11" s="10">
        <v>1.4</v>
      </c>
      <c r="C11" s="11">
        <v>4</v>
      </c>
      <c r="D11" s="12">
        <f>+B11/C11*1000000</f>
        <v>350000</v>
      </c>
      <c r="E11" s="10"/>
      <c r="F11" s="10"/>
      <c r="G11" s="10"/>
      <c r="H11" s="10"/>
      <c r="I11" s="10">
        <f>+B11</f>
        <v>1.4</v>
      </c>
      <c r="J11" s="13">
        <f t="shared" si="0"/>
        <v>1.4</v>
      </c>
      <c r="K11" s="10">
        <f t="shared" si="1"/>
        <v>0</v>
      </c>
    </row>
    <row r="12" spans="1:21" ht="13.5" thickTop="1" x14ac:dyDescent="0.2">
      <c r="A12" s="4" t="s">
        <v>18</v>
      </c>
      <c r="B12" s="5">
        <f>SUM(B7:B11)</f>
        <v>45.2</v>
      </c>
      <c r="C12" s="6">
        <f>SUM(C7:C11)</f>
        <v>227</v>
      </c>
      <c r="D12" s="6"/>
      <c r="E12" s="5">
        <f>SUM(E7:E11)</f>
        <v>20.6</v>
      </c>
      <c r="F12" s="5">
        <f>SUM(F7:F11)</f>
        <v>10.8</v>
      </c>
      <c r="G12" s="5">
        <f>SUM(G7:G11)</f>
        <v>7.9</v>
      </c>
      <c r="H12" s="5">
        <f>SUM(H7:H11)</f>
        <v>4.5</v>
      </c>
      <c r="I12" s="5">
        <f>SUM(I7:I11)</f>
        <v>1.4</v>
      </c>
      <c r="J12" s="8">
        <f t="shared" si="0"/>
        <v>45.2</v>
      </c>
      <c r="K12" s="9">
        <f t="shared" si="1"/>
        <v>0</v>
      </c>
    </row>
    <row r="13" spans="1:21" x14ac:dyDescent="0.2">
      <c r="A13" s="4"/>
      <c r="B13" s="5"/>
      <c r="C13" s="6"/>
      <c r="D13" s="6"/>
      <c r="E13" s="5"/>
      <c r="F13" s="5"/>
      <c r="G13" s="5"/>
      <c r="H13" s="5"/>
      <c r="I13" s="5"/>
      <c r="J13" s="8"/>
      <c r="K13" s="9"/>
    </row>
    <row r="14" spans="1:21" x14ac:dyDescent="0.2">
      <c r="A14" s="4" t="s">
        <v>19</v>
      </c>
      <c r="B14" s="5">
        <v>6.5</v>
      </c>
      <c r="C14" s="6">
        <v>45</v>
      </c>
      <c r="D14" s="7">
        <f t="shared" ref="D14:D21" si="2">+B14/C14*1000000</f>
        <v>144444.44444444444</v>
      </c>
      <c r="E14" s="5">
        <f t="shared" ref="E14:I21" si="3">+$B14*P$7/$U$7</f>
        <v>2.5770925110132157</v>
      </c>
      <c r="F14" s="5">
        <f t="shared" si="3"/>
        <v>1.8612334801762114</v>
      </c>
      <c r="G14" s="5">
        <f t="shared" si="3"/>
        <v>1.1453744493392071</v>
      </c>
      <c r="H14" s="5">
        <f t="shared" si="3"/>
        <v>0.80176211453744495</v>
      </c>
      <c r="I14" s="5">
        <f t="shared" si="3"/>
        <v>0.11453744493392071</v>
      </c>
      <c r="J14" s="8">
        <f>SUM(E14:I14)</f>
        <v>6.5</v>
      </c>
      <c r="K14" s="9">
        <f>+J14-B14</f>
        <v>0</v>
      </c>
    </row>
    <row r="15" spans="1:21" x14ac:dyDescent="0.2">
      <c r="A15" s="4" t="s">
        <v>20</v>
      </c>
      <c r="B15" s="5">
        <v>2</v>
      </c>
      <c r="C15" s="6">
        <v>10</v>
      </c>
      <c r="D15" s="7">
        <f t="shared" si="2"/>
        <v>200000</v>
      </c>
      <c r="E15" s="5">
        <f t="shared" si="3"/>
        <v>0.79295154185022021</v>
      </c>
      <c r="F15" s="5">
        <f t="shared" si="3"/>
        <v>0.57268722466960353</v>
      </c>
      <c r="G15" s="5">
        <f t="shared" si="3"/>
        <v>0.3524229074889868</v>
      </c>
      <c r="H15" s="5">
        <f t="shared" si="3"/>
        <v>0.24669603524229075</v>
      </c>
      <c r="I15" s="5">
        <f t="shared" si="3"/>
        <v>3.5242290748898682E-2</v>
      </c>
      <c r="J15" s="8">
        <f t="shared" ref="J15:J20" si="4">SUM(E15:I15)</f>
        <v>2</v>
      </c>
      <c r="K15" s="9">
        <f t="shared" ref="K15:K20" si="5">+J15-B15</f>
        <v>0</v>
      </c>
    </row>
    <row r="16" spans="1:21" x14ac:dyDescent="0.2">
      <c r="A16" s="4" t="s">
        <v>21</v>
      </c>
      <c r="B16" s="5">
        <v>1.9</v>
      </c>
      <c r="C16" s="6">
        <v>9</v>
      </c>
      <c r="D16" s="7">
        <f t="shared" si="2"/>
        <v>211111.11111111112</v>
      </c>
      <c r="E16" s="5">
        <f t="shared" si="3"/>
        <v>0.75330396475770922</v>
      </c>
      <c r="F16" s="5">
        <f t="shared" si="3"/>
        <v>0.54405286343612336</v>
      </c>
      <c r="G16" s="5">
        <f t="shared" si="3"/>
        <v>0.33480176211453744</v>
      </c>
      <c r="H16" s="5">
        <f t="shared" si="3"/>
        <v>0.23436123348017621</v>
      </c>
      <c r="I16" s="5">
        <f t="shared" si="3"/>
        <v>3.3480176211453744E-2</v>
      </c>
      <c r="J16" s="8">
        <f t="shared" si="4"/>
        <v>1.9</v>
      </c>
      <c r="K16" s="9">
        <f t="shared" si="5"/>
        <v>0</v>
      </c>
    </row>
    <row r="17" spans="1:11" x14ac:dyDescent="0.2">
      <c r="A17" s="4" t="s">
        <v>22</v>
      </c>
      <c r="B17" s="5">
        <v>2.2000000000000002</v>
      </c>
      <c r="C17" s="6">
        <v>15</v>
      </c>
      <c r="D17" s="7">
        <f t="shared" si="2"/>
        <v>146666.66666666666</v>
      </c>
      <c r="E17" s="5">
        <f t="shared" si="3"/>
        <v>0.87224669603524241</v>
      </c>
      <c r="F17" s="5">
        <f t="shared" si="3"/>
        <v>0.62995594713656389</v>
      </c>
      <c r="G17" s="5">
        <f t="shared" si="3"/>
        <v>0.38766519823788548</v>
      </c>
      <c r="H17" s="5">
        <f t="shared" si="3"/>
        <v>0.27136563876651987</v>
      </c>
      <c r="I17" s="5">
        <f t="shared" si="3"/>
        <v>3.8766519823788551E-2</v>
      </c>
      <c r="J17" s="8">
        <f t="shared" si="4"/>
        <v>2.2000000000000006</v>
      </c>
      <c r="K17" s="9">
        <f t="shared" si="5"/>
        <v>0</v>
      </c>
    </row>
    <row r="18" spans="1:11" x14ac:dyDescent="0.2">
      <c r="A18" s="4" t="s">
        <v>23</v>
      </c>
      <c r="B18" s="5">
        <v>0.5</v>
      </c>
      <c r="C18" s="6">
        <v>2</v>
      </c>
      <c r="D18" s="7">
        <f t="shared" si="2"/>
        <v>250000</v>
      </c>
      <c r="E18" s="5">
        <f t="shared" si="3"/>
        <v>0.19823788546255505</v>
      </c>
      <c r="F18" s="5">
        <f t="shared" si="3"/>
        <v>0.14317180616740088</v>
      </c>
      <c r="G18" s="5">
        <f t="shared" si="3"/>
        <v>8.8105726872246701E-2</v>
      </c>
      <c r="H18" s="5">
        <f t="shared" si="3"/>
        <v>6.1674008810572688E-2</v>
      </c>
      <c r="I18" s="5">
        <f t="shared" si="3"/>
        <v>8.8105726872246704E-3</v>
      </c>
      <c r="J18" s="8">
        <f t="shared" si="4"/>
        <v>0.5</v>
      </c>
      <c r="K18" s="9">
        <f t="shared" si="5"/>
        <v>0</v>
      </c>
    </row>
    <row r="19" spans="1:11" x14ac:dyDescent="0.2">
      <c r="A19" s="4" t="s">
        <v>24</v>
      </c>
      <c r="B19" s="5">
        <v>0.8</v>
      </c>
      <c r="C19" s="6">
        <v>4</v>
      </c>
      <c r="D19" s="7">
        <f t="shared" si="2"/>
        <v>200000</v>
      </c>
      <c r="E19" s="5">
        <f t="shared" si="3"/>
        <v>0.31718061674008813</v>
      </c>
      <c r="F19" s="5">
        <f t="shared" si="3"/>
        <v>0.22907488986784141</v>
      </c>
      <c r="G19" s="5">
        <f t="shared" si="3"/>
        <v>0.14096916299559473</v>
      </c>
      <c r="H19" s="5">
        <f t="shared" si="3"/>
        <v>9.8678414096916314E-2</v>
      </c>
      <c r="I19" s="5">
        <f t="shared" si="3"/>
        <v>1.4096916299559472E-2</v>
      </c>
      <c r="J19" s="8">
        <f t="shared" si="4"/>
        <v>0.8</v>
      </c>
      <c r="K19" s="9">
        <f t="shared" si="5"/>
        <v>0</v>
      </c>
    </row>
    <row r="20" spans="1:11" x14ac:dyDescent="0.2">
      <c r="A20" s="4" t="s">
        <v>25</v>
      </c>
      <c r="B20" s="5">
        <v>10.5</v>
      </c>
      <c r="C20" s="6">
        <v>20</v>
      </c>
      <c r="D20" s="7">
        <f t="shared" si="2"/>
        <v>525000</v>
      </c>
      <c r="E20" s="5">
        <f t="shared" si="3"/>
        <v>4.1629955947136565</v>
      </c>
      <c r="F20" s="5">
        <f t="shared" si="3"/>
        <v>3.0066079295154187</v>
      </c>
      <c r="G20" s="5">
        <f t="shared" si="3"/>
        <v>1.8502202643171806</v>
      </c>
      <c r="H20" s="5">
        <f t="shared" si="3"/>
        <v>1.2951541850220265</v>
      </c>
      <c r="I20" s="5">
        <f t="shared" si="3"/>
        <v>0.18502202643171806</v>
      </c>
      <c r="J20" s="8">
        <f t="shared" si="4"/>
        <v>10.499999999999998</v>
      </c>
      <c r="K20" s="9">
        <f t="shared" si="5"/>
        <v>0</v>
      </c>
    </row>
    <row r="21" spans="1:11" ht="13.5" thickBot="1" x14ac:dyDescent="0.25">
      <c r="A21" s="4" t="s">
        <v>26</v>
      </c>
      <c r="B21" s="10">
        <v>1.4</v>
      </c>
      <c r="C21" s="11">
        <v>12</v>
      </c>
      <c r="D21" s="12">
        <f t="shared" si="2"/>
        <v>116666.66666666666</v>
      </c>
      <c r="E21" s="10">
        <f t="shared" si="3"/>
        <v>0.55506607929515417</v>
      </c>
      <c r="F21" s="10">
        <f t="shared" si="3"/>
        <v>0.40088105726872247</v>
      </c>
      <c r="G21" s="10">
        <f t="shared" si="3"/>
        <v>0.24669603524229075</v>
      </c>
      <c r="H21" s="10">
        <f t="shared" si="3"/>
        <v>0.17268722466960351</v>
      </c>
      <c r="I21" s="10">
        <f t="shared" si="3"/>
        <v>2.4669603524229072E-2</v>
      </c>
      <c r="J21" s="13">
        <f>SUM(E21:I21)</f>
        <v>1.4</v>
      </c>
      <c r="K21" s="10">
        <f>+J21-B21</f>
        <v>0</v>
      </c>
    </row>
    <row r="22" spans="1:11" ht="13.5" thickTop="1" x14ac:dyDescent="0.2">
      <c r="A22" s="4" t="s">
        <v>27</v>
      </c>
      <c r="B22" s="5">
        <f>SUM(B14:B21)</f>
        <v>25.8</v>
      </c>
      <c r="C22" s="6">
        <f>SUM(C14:C21)</f>
        <v>117</v>
      </c>
      <c r="D22" s="6"/>
      <c r="E22" s="5">
        <f t="shared" ref="E22:J22" si="6">SUM(E14:E21)</f>
        <v>10.229074889867841</v>
      </c>
      <c r="F22" s="5">
        <f t="shared" si="6"/>
        <v>7.3876651982378858</v>
      </c>
      <c r="G22" s="5">
        <f t="shared" si="6"/>
        <v>4.5462555066079293</v>
      </c>
      <c r="H22" s="5">
        <f t="shared" si="6"/>
        <v>3.1823788546255507</v>
      </c>
      <c r="I22" s="5">
        <f t="shared" si="6"/>
        <v>0.45462555066079302</v>
      </c>
      <c r="J22" s="8">
        <f t="shared" si="6"/>
        <v>25.799999999999997</v>
      </c>
      <c r="K22" s="9">
        <f>+J22-B22</f>
        <v>0</v>
      </c>
    </row>
    <row r="23" spans="1:11" x14ac:dyDescent="0.2">
      <c r="A23" s="4"/>
      <c r="B23" s="5"/>
      <c r="C23" s="6"/>
      <c r="D23" s="6"/>
      <c r="E23" s="5"/>
      <c r="F23" s="5"/>
      <c r="G23" s="5"/>
      <c r="H23" s="5"/>
      <c r="I23" s="5"/>
      <c r="J23" s="8"/>
      <c r="K23" s="9"/>
    </row>
    <row r="24" spans="1:11" x14ac:dyDescent="0.2">
      <c r="A24" s="4" t="s">
        <v>28</v>
      </c>
      <c r="B24" s="5">
        <v>6.2</v>
      </c>
      <c r="C24" s="6">
        <v>37</v>
      </c>
      <c r="D24" s="7">
        <f>+B24/C24*1000000</f>
        <v>167567.56756756757</v>
      </c>
      <c r="E24" s="5">
        <f>+B24</f>
        <v>6.2</v>
      </c>
      <c r="F24" s="5"/>
      <c r="G24" s="5"/>
      <c r="H24" s="5"/>
      <c r="I24" s="5"/>
      <c r="J24" s="8">
        <f>SUM(E24:I24)</f>
        <v>6.2</v>
      </c>
      <c r="K24" s="9">
        <f>+J24-B24</f>
        <v>0</v>
      </c>
    </row>
    <row r="25" spans="1:11" x14ac:dyDescent="0.2">
      <c r="A25" s="4" t="s">
        <v>29</v>
      </c>
      <c r="B25" s="5">
        <v>7.7</v>
      </c>
      <c r="C25" s="6">
        <v>46</v>
      </c>
      <c r="D25" s="7">
        <f>+B25/C25*1000000</f>
        <v>167391.30434782608</v>
      </c>
      <c r="E25" s="5">
        <f>+B25</f>
        <v>7.7</v>
      </c>
      <c r="F25" s="5"/>
      <c r="G25" s="5"/>
      <c r="H25" s="5"/>
      <c r="I25" s="5"/>
      <c r="J25" s="8">
        <f>SUM(E25:I25)</f>
        <v>7.7</v>
      </c>
      <c r="K25" s="9">
        <f>+J25-B25</f>
        <v>0</v>
      </c>
    </row>
    <row r="26" spans="1:11" x14ac:dyDescent="0.2">
      <c r="A26" s="4" t="s">
        <v>30</v>
      </c>
      <c r="B26" s="5">
        <v>4.4000000000000004</v>
      </c>
      <c r="C26" s="6">
        <v>26</v>
      </c>
      <c r="D26" s="7">
        <f>+B26/C26*1000000</f>
        <v>169230.76923076925</v>
      </c>
      <c r="E26" s="5">
        <f>+B26</f>
        <v>4.4000000000000004</v>
      </c>
      <c r="F26" s="5"/>
      <c r="G26" s="5"/>
      <c r="H26" s="5"/>
      <c r="I26" s="5"/>
      <c r="J26" s="8">
        <f>SUM(E26:I26)</f>
        <v>4.4000000000000004</v>
      </c>
      <c r="K26" s="9">
        <f>+J26-B26</f>
        <v>0</v>
      </c>
    </row>
    <row r="27" spans="1:11" ht="13.5" thickBot="1" x14ac:dyDescent="0.25">
      <c r="A27" s="4" t="s">
        <v>31</v>
      </c>
      <c r="B27" s="10">
        <v>1.8</v>
      </c>
      <c r="C27" s="11">
        <v>12</v>
      </c>
      <c r="D27" s="12">
        <f>+B27/C27*1000000</f>
        <v>150000</v>
      </c>
      <c r="E27" s="10">
        <f>+B27</f>
        <v>1.8</v>
      </c>
      <c r="F27" s="10"/>
      <c r="G27" s="10"/>
      <c r="H27" s="10"/>
      <c r="I27" s="10"/>
      <c r="J27" s="13">
        <f>SUM(E27:I27)</f>
        <v>1.8</v>
      </c>
      <c r="K27" s="10">
        <f>+J27-B27</f>
        <v>0</v>
      </c>
    </row>
    <row r="28" spans="1:11" ht="13.5" thickTop="1" x14ac:dyDescent="0.2">
      <c r="A28" s="4" t="s">
        <v>32</v>
      </c>
      <c r="B28" s="5">
        <f>SUM(B24:B27)</f>
        <v>20.100000000000001</v>
      </c>
      <c r="C28" s="6">
        <f t="shared" ref="C28:J28" si="7">SUM(C24:C27)</f>
        <v>121</v>
      </c>
      <c r="D28" s="6"/>
      <c r="E28" s="5">
        <f t="shared" si="7"/>
        <v>20.100000000000001</v>
      </c>
      <c r="F28" s="5">
        <f t="shared" si="7"/>
        <v>0</v>
      </c>
      <c r="G28" s="5">
        <f t="shared" si="7"/>
        <v>0</v>
      </c>
      <c r="H28" s="5">
        <f t="shared" si="7"/>
        <v>0</v>
      </c>
      <c r="I28" s="5">
        <f t="shared" si="7"/>
        <v>0</v>
      </c>
      <c r="J28" s="8">
        <f t="shared" si="7"/>
        <v>20.100000000000001</v>
      </c>
      <c r="K28" s="9">
        <f>+J28-B28</f>
        <v>0</v>
      </c>
    </row>
    <row r="29" spans="1:11" x14ac:dyDescent="0.2">
      <c r="A29" s="4"/>
      <c r="B29" s="5"/>
      <c r="C29" s="6"/>
      <c r="D29" s="6"/>
      <c r="E29" s="5"/>
      <c r="F29" s="5"/>
      <c r="G29" s="5"/>
      <c r="H29" s="5"/>
      <c r="I29" s="5"/>
      <c r="J29" s="8"/>
      <c r="K29" s="9"/>
    </row>
    <row r="30" spans="1:11" x14ac:dyDescent="0.2">
      <c r="A30" s="4" t="s">
        <v>33</v>
      </c>
      <c r="B30" s="5">
        <v>2.14</v>
      </c>
      <c r="C30" s="6">
        <v>13</v>
      </c>
      <c r="D30" s="7">
        <f>+B30/C30*1000000</f>
        <v>164615.38461538462</v>
      </c>
      <c r="E30" s="5"/>
      <c r="F30" s="5">
        <f t="shared" ref="F30:G33" si="8">+$B30*Q$7/($Q$7+$R$7)</f>
        <v>1.3247619047619048</v>
      </c>
      <c r="G30" s="5">
        <f t="shared" si="8"/>
        <v>0.81523809523809532</v>
      </c>
      <c r="H30" s="5"/>
      <c r="I30" s="5"/>
      <c r="J30" s="8">
        <f>SUM(E30:I30)</f>
        <v>2.14</v>
      </c>
      <c r="K30" s="9">
        <f>+J30-B30</f>
        <v>0</v>
      </c>
    </row>
    <row r="31" spans="1:11" x14ac:dyDescent="0.2">
      <c r="A31" s="4" t="s">
        <v>34</v>
      </c>
      <c r="B31" s="5">
        <v>2.7</v>
      </c>
      <c r="C31" s="6">
        <v>16</v>
      </c>
      <c r="D31" s="7">
        <f>+B31/C31*1000000</f>
        <v>168750</v>
      </c>
      <c r="E31" s="5"/>
      <c r="F31" s="5">
        <f t="shared" si="8"/>
        <v>1.6714285714285715</v>
      </c>
      <c r="G31" s="5">
        <f t="shared" si="8"/>
        <v>1.0285714285714285</v>
      </c>
      <c r="H31" s="5"/>
      <c r="I31" s="5"/>
      <c r="J31" s="8">
        <f>SUM(E31:I31)</f>
        <v>2.7</v>
      </c>
      <c r="K31" s="9">
        <f>+J31-B31</f>
        <v>0</v>
      </c>
    </row>
    <row r="32" spans="1:11" x14ac:dyDescent="0.2">
      <c r="A32" s="4" t="s">
        <v>35</v>
      </c>
      <c r="B32" s="5">
        <v>2.2999999999999998</v>
      </c>
      <c r="C32" s="6">
        <v>14</v>
      </c>
      <c r="D32" s="7">
        <f>+B32/C32*1000000</f>
        <v>164285.71428571429</v>
      </c>
      <c r="E32" s="5"/>
      <c r="F32" s="5">
        <f t="shared" si="8"/>
        <v>1.4238095238095239</v>
      </c>
      <c r="G32" s="5">
        <f t="shared" si="8"/>
        <v>0.87619047619047619</v>
      </c>
      <c r="H32" s="5"/>
      <c r="I32" s="5"/>
      <c r="J32" s="8">
        <f>SUM(E32:I32)</f>
        <v>2.2999999999999998</v>
      </c>
      <c r="K32" s="9">
        <f>+J32-B32</f>
        <v>0</v>
      </c>
    </row>
    <row r="33" spans="1:11" ht="13.5" thickBot="1" x14ac:dyDescent="0.25">
      <c r="A33" s="4" t="s">
        <v>36</v>
      </c>
      <c r="B33" s="10">
        <v>2.2999999999999998</v>
      </c>
      <c r="C33" s="11">
        <v>14</v>
      </c>
      <c r="D33" s="12">
        <f>+B33/C33*1000000</f>
        <v>164285.71428571429</v>
      </c>
      <c r="E33" s="10"/>
      <c r="F33" s="10">
        <f t="shared" si="8"/>
        <v>1.4238095238095239</v>
      </c>
      <c r="G33" s="10">
        <f t="shared" si="8"/>
        <v>0.87619047619047619</v>
      </c>
      <c r="H33" s="10"/>
      <c r="I33" s="10"/>
      <c r="J33" s="13">
        <f>SUM(E33:I33)</f>
        <v>2.2999999999999998</v>
      </c>
      <c r="K33" s="10">
        <f>+J33-B33</f>
        <v>0</v>
      </c>
    </row>
    <row r="34" spans="1:11" ht="13.5" thickTop="1" x14ac:dyDescent="0.2">
      <c r="A34" s="4" t="s">
        <v>37</v>
      </c>
      <c r="B34" s="5">
        <f>SUM(B30:B33)</f>
        <v>9.44</v>
      </c>
      <c r="C34" s="6">
        <f t="shared" ref="C34:J34" si="9">SUM(C30:C33)</f>
        <v>57</v>
      </c>
      <c r="D34" s="6"/>
      <c r="E34" s="5">
        <f t="shared" si="9"/>
        <v>0</v>
      </c>
      <c r="F34" s="5">
        <f t="shared" si="9"/>
        <v>5.843809523809524</v>
      </c>
      <c r="G34" s="5">
        <f t="shared" si="9"/>
        <v>3.5961904761904759</v>
      </c>
      <c r="H34" s="5">
        <f t="shared" si="9"/>
        <v>0</v>
      </c>
      <c r="I34" s="5">
        <f t="shared" si="9"/>
        <v>0</v>
      </c>
      <c r="J34" s="8">
        <f t="shared" si="9"/>
        <v>9.44</v>
      </c>
      <c r="K34" s="9">
        <f>+J34-B34</f>
        <v>0</v>
      </c>
    </row>
    <row r="35" spans="1:11" x14ac:dyDescent="0.2">
      <c r="A35" s="4"/>
      <c r="B35" s="5"/>
      <c r="C35" s="6"/>
      <c r="D35" s="6"/>
      <c r="E35" s="5"/>
      <c r="F35" s="5"/>
      <c r="G35" s="5"/>
      <c r="H35" s="5"/>
      <c r="I35" s="5"/>
      <c r="J35" s="8"/>
      <c r="K35" s="9"/>
    </row>
    <row r="36" spans="1:11" x14ac:dyDescent="0.2">
      <c r="A36" s="4" t="s">
        <v>38</v>
      </c>
      <c r="B36" s="5">
        <v>6.3</v>
      </c>
      <c r="C36" s="6">
        <v>39</v>
      </c>
      <c r="D36" s="7">
        <f>+B36/C36*1000000</f>
        <v>161538.46153846156</v>
      </c>
      <c r="E36" s="5">
        <f>+$B36*P$7/($P$7+$Q$7)</f>
        <v>3.6580645161290324</v>
      </c>
      <c r="F36" s="5">
        <f>+$B36*Q$7/($P$7+$Q$7)</f>
        <v>2.6419354838709679</v>
      </c>
      <c r="G36" s="5"/>
      <c r="H36" s="5"/>
      <c r="I36" s="5"/>
      <c r="J36" s="8">
        <f>SUM(E36:I36)</f>
        <v>6.3000000000000007</v>
      </c>
      <c r="K36" s="9">
        <f>+J36-B36</f>
        <v>0</v>
      </c>
    </row>
    <row r="37" spans="1:11" x14ac:dyDescent="0.2">
      <c r="A37" s="4"/>
      <c r="B37" s="5"/>
      <c r="C37" s="6"/>
      <c r="D37" s="6"/>
      <c r="E37" s="5"/>
      <c r="F37" s="5"/>
      <c r="G37" s="5"/>
      <c r="H37" s="5"/>
      <c r="I37" s="5"/>
      <c r="J37" s="8"/>
      <c r="K37" s="9"/>
    </row>
    <row r="38" spans="1:11" x14ac:dyDescent="0.2">
      <c r="A38" s="4" t="s">
        <v>39</v>
      </c>
      <c r="B38" s="5">
        <v>30</v>
      </c>
      <c r="C38" s="6">
        <v>115</v>
      </c>
      <c r="D38" s="7">
        <f>+B38/C38*1000000</f>
        <v>260869.5652173913</v>
      </c>
      <c r="E38" s="5">
        <f t="shared" ref="E38:I39" si="10">+$B38*P$7/$U$7</f>
        <v>11.894273127753303</v>
      </c>
      <c r="F38" s="5">
        <f t="shared" si="10"/>
        <v>8.5903083700440526</v>
      </c>
      <c r="G38" s="5">
        <f t="shared" si="10"/>
        <v>5.286343612334802</v>
      </c>
      <c r="H38" s="5">
        <f t="shared" si="10"/>
        <v>3.7004405286343611</v>
      </c>
      <c r="I38" s="5">
        <f t="shared" si="10"/>
        <v>0.52863436123348018</v>
      </c>
      <c r="J38" s="8">
        <f>SUM(E38:I38)</f>
        <v>30</v>
      </c>
      <c r="K38" s="9">
        <f>+J38-B38</f>
        <v>0</v>
      </c>
    </row>
    <row r="39" spans="1:11" ht="13.5" thickBot="1" x14ac:dyDescent="0.25">
      <c r="A39" s="4" t="s">
        <v>40</v>
      </c>
      <c r="B39" s="10">
        <v>50.8</v>
      </c>
      <c r="C39" s="11">
        <v>61</v>
      </c>
      <c r="D39" s="12">
        <f>+B39/C39*1000000</f>
        <v>832786.88524590165</v>
      </c>
      <c r="E39" s="10">
        <f t="shared" si="10"/>
        <v>20.140969162995596</v>
      </c>
      <c r="F39" s="10">
        <f t="shared" si="10"/>
        <v>14.546255506607929</v>
      </c>
      <c r="G39" s="10">
        <f t="shared" si="10"/>
        <v>8.9515418502202646</v>
      </c>
      <c r="H39" s="10">
        <f t="shared" si="10"/>
        <v>6.2660792951541842</v>
      </c>
      <c r="I39" s="10">
        <f t="shared" si="10"/>
        <v>0.89515418502202637</v>
      </c>
      <c r="J39" s="13">
        <f>SUM(E39:I39)</f>
        <v>50.800000000000004</v>
      </c>
      <c r="K39" s="10">
        <f>+J39-B39</f>
        <v>0</v>
      </c>
    </row>
    <row r="40" spans="1:11" ht="13.5" thickTop="1" x14ac:dyDescent="0.2">
      <c r="A40" s="4" t="s">
        <v>41</v>
      </c>
      <c r="B40" s="5">
        <f>SUM(B38:B39)</f>
        <v>80.8</v>
      </c>
      <c r="C40" s="6">
        <f t="shared" ref="C40:J40" si="11">SUM(C38:C39)</f>
        <v>176</v>
      </c>
      <c r="D40" s="6"/>
      <c r="E40" s="5">
        <f t="shared" si="11"/>
        <v>32.035242290748897</v>
      </c>
      <c r="F40" s="5">
        <f t="shared" si="11"/>
        <v>23.136563876651984</v>
      </c>
      <c r="G40" s="5">
        <f t="shared" si="11"/>
        <v>14.237885462555067</v>
      </c>
      <c r="H40" s="5">
        <f t="shared" si="11"/>
        <v>9.9665198237885448</v>
      </c>
      <c r="I40" s="5">
        <f t="shared" si="11"/>
        <v>1.4237885462555067</v>
      </c>
      <c r="J40" s="8">
        <f t="shared" si="11"/>
        <v>80.800000000000011</v>
      </c>
      <c r="K40" s="9">
        <f>+J40-B40</f>
        <v>0</v>
      </c>
    </row>
    <row r="41" spans="1:11" x14ac:dyDescent="0.2">
      <c r="A41" s="4"/>
      <c r="B41" s="5"/>
      <c r="C41" s="6"/>
      <c r="D41" s="6"/>
      <c r="E41" s="5"/>
      <c r="F41" s="5"/>
      <c r="G41" s="5"/>
      <c r="H41" s="5"/>
      <c r="I41" s="5"/>
      <c r="J41" s="8"/>
      <c r="K41" s="9"/>
    </row>
    <row r="42" spans="1:11" x14ac:dyDescent="0.2">
      <c r="A42" s="4" t="s">
        <v>42</v>
      </c>
      <c r="B42" s="5">
        <v>6.7</v>
      </c>
      <c r="C42" s="6">
        <v>25</v>
      </c>
      <c r="D42" s="7">
        <f>+B42/C42*1000000</f>
        <v>268000</v>
      </c>
      <c r="E42" s="5">
        <f t="shared" ref="E42:I43" si="12">+$B42*P$7/$U$7</f>
        <v>2.6563876651982379</v>
      </c>
      <c r="F42" s="5">
        <f t="shared" si="12"/>
        <v>1.9185022026431717</v>
      </c>
      <c r="G42" s="5">
        <f t="shared" si="12"/>
        <v>1.1806167400881058</v>
      </c>
      <c r="H42" s="5">
        <f t="shared" si="12"/>
        <v>0.82643171806167404</v>
      </c>
      <c r="I42" s="5">
        <f t="shared" si="12"/>
        <v>0.11806167400881058</v>
      </c>
      <c r="J42" s="8">
        <f>SUM(E42:I42)</f>
        <v>6.7000000000000011</v>
      </c>
      <c r="K42" s="9">
        <f>+J42-B42</f>
        <v>0</v>
      </c>
    </row>
    <row r="43" spans="1:11" ht="13.5" thickBot="1" x14ac:dyDescent="0.25">
      <c r="A43" s="4" t="s">
        <v>43</v>
      </c>
      <c r="B43" s="10">
        <v>6.3</v>
      </c>
      <c r="C43" s="11">
        <v>44</v>
      </c>
      <c r="D43" s="12">
        <f>+B43/C43*1000000</f>
        <v>143181.81818181818</v>
      </c>
      <c r="E43" s="10">
        <f t="shared" si="12"/>
        <v>2.4977973568281939</v>
      </c>
      <c r="F43" s="10">
        <f t="shared" si="12"/>
        <v>1.803964757709251</v>
      </c>
      <c r="G43" s="10">
        <f t="shared" si="12"/>
        <v>1.1101321585903083</v>
      </c>
      <c r="H43" s="10">
        <f t="shared" si="12"/>
        <v>0.77709251101321586</v>
      </c>
      <c r="I43" s="10">
        <f t="shared" si="12"/>
        <v>0.11101321585903083</v>
      </c>
      <c r="J43" s="13">
        <f>SUM(E43:I43)</f>
        <v>6.3</v>
      </c>
      <c r="K43" s="10">
        <f>+J43-B43</f>
        <v>0</v>
      </c>
    </row>
    <row r="44" spans="1:11" ht="13.5" thickTop="1" x14ac:dyDescent="0.2">
      <c r="A44" s="4" t="s">
        <v>44</v>
      </c>
      <c r="B44" s="5">
        <f>SUM(B42:B43)</f>
        <v>13</v>
      </c>
      <c r="C44" s="6">
        <f t="shared" ref="C44:J44" si="13">SUM(C42:C43)</f>
        <v>69</v>
      </c>
      <c r="D44" s="6"/>
      <c r="E44" s="5">
        <f t="shared" si="13"/>
        <v>5.1541850220264323</v>
      </c>
      <c r="F44" s="5">
        <f t="shared" si="13"/>
        <v>3.7224669603524227</v>
      </c>
      <c r="G44" s="5">
        <f t="shared" si="13"/>
        <v>2.2907488986784141</v>
      </c>
      <c r="H44" s="5">
        <f t="shared" si="13"/>
        <v>1.6035242290748899</v>
      </c>
      <c r="I44" s="5">
        <f t="shared" si="13"/>
        <v>0.22907488986784141</v>
      </c>
      <c r="J44" s="8">
        <f t="shared" si="13"/>
        <v>13</v>
      </c>
      <c r="K44" s="9">
        <f>+J44-B44</f>
        <v>0</v>
      </c>
    </row>
    <row r="45" spans="1:11" x14ac:dyDescent="0.2">
      <c r="A45" s="4"/>
      <c r="B45" s="5"/>
      <c r="C45" s="6"/>
      <c r="D45" s="6"/>
      <c r="E45" s="5"/>
      <c r="F45" s="5"/>
      <c r="G45" s="5"/>
      <c r="H45" s="5"/>
      <c r="I45" s="5"/>
      <c r="J45" s="8"/>
      <c r="K45" s="9"/>
    </row>
    <row r="46" spans="1:11" x14ac:dyDescent="0.2">
      <c r="A46" s="4" t="s">
        <v>45</v>
      </c>
      <c r="B46" s="5">
        <v>4.5999999999999996</v>
      </c>
      <c r="C46" s="6">
        <v>33</v>
      </c>
      <c r="D46" s="7">
        <f>+B46/C46*1000000</f>
        <v>139393.93939393936</v>
      </c>
      <c r="E46" s="5"/>
      <c r="F46" s="5"/>
      <c r="G46" s="5"/>
      <c r="H46" s="5">
        <f>+B46</f>
        <v>4.5999999999999996</v>
      </c>
      <c r="I46" s="5"/>
      <c r="J46" s="8">
        <f>SUM(E46:I46)</f>
        <v>4.5999999999999996</v>
      </c>
      <c r="K46" s="9">
        <f>+J46-B46</f>
        <v>0</v>
      </c>
    </row>
    <row r="47" spans="1:11" x14ac:dyDescent="0.2">
      <c r="A47" s="4"/>
      <c r="B47" s="5"/>
      <c r="C47" s="6"/>
      <c r="D47" s="6"/>
      <c r="E47" s="5"/>
      <c r="F47" s="5"/>
      <c r="G47" s="5"/>
      <c r="H47" s="5"/>
      <c r="I47" s="5"/>
      <c r="J47" s="8"/>
      <c r="K47" s="9"/>
    </row>
    <row r="48" spans="1:11" x14ac:dyDescent="0.2">
      <c r="A48" s="4" t="s">
        <v>46</v>
      </c>
      <c r="B48" s="5">
        <v>5</v>
      </c>
      <c r="C48" s="6"/>
      <c r="D48" s="6"/>
      <c r="E48" s="5">
        <f>+$B48*P$7/($P$7+$Q$7)</f>
        <v>2.903225806451613</v>
      </c>
      <c r="F48" s="5">
        <f>+$B48*Q$7/($P$7+$Q$7)</f>
        <v>2.096774193548387</v>
      </c>
      <c r="G48" s="5"/>
      <c r="H48" s="5"/>
      <c r="I48" s="5"/>
      <c r="J48" s="8">
        <f>SUM(E48:I48)</f>
        <v>5</v>
      </c>
      <c r="K48" s="9">
        <f>+J48-B48</f>
        <v>0</v>
      </c>
    </row>
    <row r="49" spans="1:11" x14ac:dyDescent="0.2">
      <c r="A49" s="4" t="s">
        <v>47</v>
      </c>
      <c r="B49" s="5">
        <v>1</v>
      </c>
      <c r="C49" s="6"/>
      <c r="D49" s="6"/>
      <c r="E49" s="5"/>
      <c r="F49" s="5"/>
      <c r="G49" s="5">
        <f>+B49</f>
        <v>1</v>
      </c>
      <c r="H49" s="5"/>
      <c r="I49" s="5"/>
      <c r="J49" s="8">
        <f>SUM(E49:I49)</f>
        <v>1</v>
      </c>
      <c r="K49" s="9">
        <f>+J49-B49</f>
        <v>0</v>
      </c>
    </row>
    <row r="50" spans="1:11" x14ac:dyDescent="0.2">
      <c r="A50" s="4" t="s">
        <v>48</v>
      </c>
      <c r="B50" s="5">
        <v>1</v>
      </c>
      <c r="C50" s="6"/>
      <c r="D50" s="6"/>
      <c r="E50" s="5"/>
      <c r="F50" s="5"/>
      <c r="G50" s="5"/>
      <c r="H50" s="5">
        <f>+B50</f>
        <v>1</v>
      </c>
      <c r="I50" s="5"/>
      <c r="J50" s="8">
        <f>SUM(E50:I50)</f>
        <v>1</v>
      </c>
      <c r="K50" s="9">
        <f>+J50-B50</f>
        <v>0</v>
      </c>
    </row>
    <row r="51" spans="1:11" ht="13.5" thickBot="1" x14ac:dyDescent="0.25">
      <c r="A51" s="4" t="s">
        <v>49</v>
      </c>
      <c r="B51" s="10">
        <v>0.6</v>
      </c>
      <c r="C51" s="11"/>
      <c r="D51" s="11"/>
      <c r="E51" s="10">
        <f>+B51</f>
        <v>0.6</v>
      </c>
      <c r="F51" s="10"/>
      <c r="G51" s="10"/>
      <c r="H51" s="10"/>
      <c r="I51" s="10"/>
      <c r="J51" s="13">
        <f>SUM(E51:I51)</f>
        <v>0.6</v>
      </c>
      <c r="K51" s="10">
        <f>+J51-B51</f>
        <v>0</v>
      </c>
    </row>
    <row r="52" spans="1:11" ht="13.5" thickTop="1" x14ac:dyDescent="0.2">
      <c r="A52" s="4" t="s">
        <v>50</v>
      </c>
      <c r="B52" s="5">
        <f>SUM(B48:B51)</f>
        <v>7.6</v>
      </c>
      <c r="C52" s="6">
        <f t="shared" ref="C52:J52" si="14">SUM(C48:C51)</f>
        <v>0</v>
      </c>
      <c r="D52" s="6"/>
      <c r="E52" s="5">
        <f t="shared" si="14"/>
        <v>3.5032258064516131</v>
      </c>
      <c r="F52" s="5">
        <f t="shared" si="14"/>
        <v>2.096774193548387</v>
      </c>
      <c r="G52" s="5">
        <f t="shared" si="14"/>
        <v>1</v>
      </c>
      <c r="H52" s="5">
        <f t="shared" si="14"/>
        <v>1</v>
      </c>
      <c r="I52" s="5">
        <f t="shared" si="14"/>
        <v>0</v>
      </c>
      <c r="J52" s="8">
        <f t="shared" si="14"/>
        <v>7.6</v>
      </c>
      <c r="K52" s="9">
        <f>+J52-B52</f>
        <v>0</v>
      </c>
    </row>
    <row r="53" spans="1:11" x14ac:dyDescent="0.2">
      <c r="A53" s="4"/>
      <c r="B53" s="5"/>
      <c r="C53" s="6"/>
      <c r="D53" s="6"/>
      <c r="E53" s="5"/>
      <c r="F53" s="5"/>
      <c r="G53" s="5"/>
      <c r="H53" s="5"/>
      <c r="I53" s="5"/>
      <c r="J53" s="8"/>
      <c r="K53" s="9"/>
    </row>
    <row r="54" spans="1:11" x14ac:dyDescent="0.2">
      <c r="A54" s="4" t="s">
        <v>51</v>
      </c>
      <c r="B54" s="5">
        <v>13.4</v>
      </c>
      <c r="C54" s="6"/>
      <c r="D54" s="6"/>
      <c r="E54" s="5">
        <f t="shared" ref="E54:I55" si="15">+$B54*P$7/$U$7</f>
        <v>5.3127753303964758</v>
      </c>
      <c r="F54" s="5">
        <f t="shared" si="15"/>
        <v>3.8370044052863435</v>
      </c>
      <c r="G54" s="5">
        <f t="shared" si="15"/>
        <v>2.3612334801762116</v>
      </c>
      <c r="H54" s="5">
        <f t="shared" si="15"/>
        <v>1.6528634361233481</v>
      </c>
      <c r="I54" s="5">
        <f t="shared" si="15"/>
        <v>0.23612334801762117</v>
      </c>
      <c r="J54" s="8">
        <f>SUM(E54:I54)</f>
        <v>13.400000000000002</v>
      </c>
      <c r="K54" s="9">
        <f t="shared" ref="K54:K72" si="16">+J54-B54</f>
        <v>0</v>
      </c>
    </row>
    <row r="55" spans="1:11" x14ac:dyDescent="0.2">
      <c r="A55" s="4" t="s">
        <v>52</v>
      </c>
      <c r="B55" s="5">
        <v>40</v>
      </c>
      <c r="C55" s="6"/>
      <c r="D55" s="6"/>
      <c r="E55" s="5">
        <f t="shared" si="15"/>
        <v>15.859030837004406</v>
      </c>
      <c r="F55" s="5">
        <f t="shared" si="15"/>
        <v>11.453744493392071</v>
      </c>
      <c r="G55" s="5">
        <f t="shared" si="15"/>
        <v>7.0484581497797354</v>
      </c>
      <c r="H55" s="5">
        <f t="shared" si="15"/>
        <v>4.9339207048458151</v>
      </c>
      <c r="I55" s="5">
        <f t="shared" si="15"/>
        <v>0.70484581497797361</v>
      </c>
      <c r="J55" s="8">
        <f>SUM(E55:I55)</f>
        <v>40</v>
      </c>
      <c r="K55" s="9"/>
    </row>
    <row r="56" spans="1:11" ht="13.5" thickBot="1" x14ac:dyDescent="0.25">
      <c r="A56" s="4"/>
      <c r="B56" s="5"/>
      <c r="C56" s="6"/>
      <c r="D56" s="6"/>
      <c r="E56" s="5"/>
      <c r="F56" s="5"/>
      <c r="G56" s="5"/>
      <c r="H56" s="5"/>
      <c r="I56" s="5"/>
      <c r="J56" s="8"/>
      <c r="K56" s="9"/>
    </row>
    <row r="57" spans="1:11" ht="13.5" thickBot="1" x14ac:dyDescent="0.25">
      <c r="A57" s="14" t="s">
        <v>53</v>
      </c>
      <c r="B57" s="15">
        <f>+B54+B52+B46+B44+B40+B36+B34+B28+B22+B12+B55</f>
        <v>266.24</v>
      </c>
      <c r="C57" s="16">
        <f>+C54+C52+C46+C44+C40+C36+C34+C28+C22+C12+C55</f>
        <v>839</v>
      </c>
      <c r="D57" s="17"/>
      <c r="E57" s="15">
        <f t="shared" ref="E57:J57" si="17">+E54+E52+E46+E44+E40+E36+E34+E28+E22+E12+E55</f>
        <v>116.45159869262471</v>
      </c>
      <c r="F57" s="15">
        <f t="shared" si="17"/>
        <v>70.919964135149584</v>
      </c>
      <c r="G57" s="15">
        <f t="shared" si="17"/>
        <v>42.980771973987828</v>
      </c>
      <c r="H57" s="15">
        <f t="shared" si="17"/>
        <v>31.439207048458147</v>
      </c>
      <c r="I57" s="15">
        <f t="shared" si="17"/>
        <v>4.4484581497797357</v>
      </c>
      <c r="J57" s="18">
        <f t="shared" si="17"/>
        <v>266.24</v>
      </c>
      <c r="K57" s="9"/>
    </row>
    <row r="58" spans="1:11" x14ac:dyDescent="0.2">
      <c r="B58" s="9"/>
      <c r="C58" s="19"/>
      <c r="D58" s="19"/>
      <c r="E58" s="9"/>
      <c r="F58" s="9"/>
      <c r="G58" s="9"/>
      <c r="H58" s="9"/>
      <c r="I58" s="9"/>
      <c r="J58" s="9"/>
      <c r="K58" s="9"/>
    </row>
    <row r="59" spans="1:11" x14ac:dyDescent="0.2">
      <c r="B59" s="9"/>
      <c r="C59" s="19"/>
      <c r="D59" s="19"/>
      <c r="E59" s="9"/>
      <c r="F59" s="9"/>
      <c r="G59" s="9"/>
      <c r="H59" s="9"/>
      <c r="I59" s="9"/>
      <c r="J59" s="9"/>
      <c r="K59" s="9"/>
    </row>
    <row r="60" spans="1:11" ht="13.5" thickBot="1" x14ac:dyDescent="0.25">
      <c r="A60" t="s">
        <v>54</v>
      </c>
      <c r="B60" s="9"/>
      <c r="C60" s="19"/>
      <c r="D60" s="19"/>
      <c r="E60" s="9"/>
      <c r="F60" s="9"/>
      <c r="G60" s="9"/>
      <c r="H60" s="9"/>
      <c r="I60" s="9"/>
      <c r="J60" s="9"/>
      <c r="K60" s="9"/>
    </row>
    <row r="61" spans="1:11" x14ac:dyDescent="0.2">
      <c r="A61" s="1"/>
      <c r="B61" s="2" t="s">
        <v>4</v>
      </c>
      <c r="C61" s="2" t="s">
        <v>5</v>
      </c>
      <c r="D61" s="2" t="s">
        <v>6</v>
      </c>
      <c r="E61" s="2" t="s">
        <v>7</v>
      </c>
      <c r="F61" s="2" t="s">
        <v>8</v>
      </c>
      <c r="G61" s="2" t="s">
        <v>9</v>
      </c>
      <c r="H61" s="2" t="s">
        <v>10</v>
      </c>
      <c r="I61" s="2" t="s">
        <v>11</v>
      </c>
      <c r="J61" s="3" t="s">
        <v>12</v>
      </c>
    </row>
    <row r="62" spans="1:11" x14ac:dyDescent="0.2">
      <c r="A62" s="4" t="str">
        <f>+A12</f>
        <v>Total Commercial Direct</v>
      </c>
      <c r="B62" s="20">
        <f t="shared" ref="B62:J62" si="18">+B12</f>
        <v>45.2</v>
      </c>
      <c r="C62" s="6">
        <f t="shared" si="18"/>
        <v>227</v>
      </c>
      <c r="D62" s="6"/>
      <c r="E62" s="20">
        <f t="shared" si="18"/>
        <v>20.6</v>
      </c>
      <c r="F62" s="20">
        <f t="shared" si="18"/>
        <v>10.8</v>
      </c>
      <c r="G62" s="20">
        <f t="shared" si="18"/>
        <v>7.9</v>
      </c>
      <c r="H62" s="20">
        <f t="shared" si="18"/>
        <v>4.5</v>
      </c>
      <c r="I62" s="20">
        <f t="shared" si="18"/>
        <v>1.4</v>
      </c>
      <c r="J62" s="21">
        <f t="shared" si="18"/>
        <v>45.2</v>
      </c>
      <c r="K62" s="22">
        <f t="shared" si="16"/>
        <v>0</v>
      </c>
    </row>
    <row r="63" spans="1:11" x14ac:dyDescent="0.2">
      <c r="A63" s="4" t="str">
        <f>+A22</f>
        <v>Total General</v>
      </c>
      <c r="B63" s="20">
        <f t="shared" ref="B63:J63" si="19">+B22</f>
        <v>25.8</v>
      </c>
      <c r="C63" s="6">
        <f t="shared" si="19"/>
        <v>117</v>
      </c>
      <c r="D63" s="6"/>
      <c r="E63" s="20">
        <f t="shared" si="19"/>
        <v>10.229074889867841</v>
      </c>
      <c r="F63" s="20">
        <f t="shared" si="19"/>
        <v>7.3876651982378858</v>
      </c>
      <c r="G63" s="20">
        <f t="shared" si="19"/>
        <v>4.5462555066079293</v>
      </c>
      <c r="H63" s="20">
        <f t="shared" si="19"/>
        <v>3.1823788546255507</v>
      </c>
      <c r="I63" s="20">
        <f t="shared" si="19"/>
        <v>0.45462555066079302</v>
      </c>
      <c r="J63" s="21">
        <f t="shared" si="19"/>
        <v>25.799999999999997</v>
      </c>
      <c r="K63" s="22">
        <f t="shared" si="16"/>
        <v>0</v>
      </c>
    </row>
    <row r="64" spans="1:11" x14ac:dyDescent="0.2">
      <c r="A64" s="4" t="str">
        <f>+A28</f>
        <v>Total Gas Operations</v>
      </c>
      <c r="B64" s="20">
        <f t="shared" ref="B64:J64" si="20">+B28</f>
        <v>20.100000000000001</v>
      </c>
      <c r="C64" s="6">
        <f t="shared" si="20"/>
        <v>121</v>
      </c>
      <c r="D64" s="6"/>
      <c r="E64" s="20">
        <f t="shared" si="20"/>
        <v>20.100000000000001</v>
      </c>
      <c r="F64" s="20">
        <f t="shared" si="20"/>
        <v>0</v>
      </c>
      <c r="G64" s="20">
        <f t="shared" si="20"/>
        <v>0</v>
      </c>
      <c r="H64" s="20">
        <f t="shared" si="20"/>
        <v>0</v>
      </c>
      <c r="I64" s="20">
        <f t="shared" si="20"/>
        <v>0</v>
      </c>
      <c r="J64" s="21">
        <f t="shared" si="20"/>
        <v>20.100000000000001</v>
      </c>
      <c r="K64" s="22">
        <f t="shared" si="16"/>
        <v>0</v>
      </c>
    </row>
    <row r="65" spans="1:11" x14ac:dyDescent="0.2">
      <c r="A65" s="4" t="str">
        <f>+A34</f>
        <v>Total Power Operations</v>
      </c>
      <c r="B65" s="20">
        <f t="shared" ref="B65:J65" si="21">+B34</f>
        <v>9.44</v>
      </c>
      <c r="C65" s="6">
        <f t="shared" si="21"/>
        <v>57</v>
      </c>
      <c r="D65" s="6"/>
      <c r="E65" s="20">
        <f t="shared" si="21"/>
        <v>0</v>
      </c>
      <c r="F65" s="20">
        <f t="shared" si="21"/>
        <v>5.843809523809524</v>
      </c>
      <c r="G65" s="20">
        <f t="shared" si="21"/>
        <v>3.5961904761904759</v>
      </c>
      <c r="H65" s="20">
        <f t="shared" si="21"/>
        <v>0</v>
      </c>
      <c r="I65" s="20">
        <f t="shared" si="21"/>
        <v>0</v>
      </c>
      <c r="J65" s="21">
        <f t="shared" si="21"/>
        <v>9.44</v>
      </c>
      <c r="K65" s="22">
        <f t="shared" si="16"/>
        <v>0</v>
      </c>
    </row>
    <row r="66" spans="1:11" x14ac:dyDescent="0.2">
      <c r="A66" s="4" t="str">
        <f>+A36</f>
        <v>Houston Fundies</v>
      </c>
      <c r="B66" s="20">
        <f t="shared" ref="B66:J66" si="22">+B36</f>
        <v>6.3</v>
      </c>
      <c r="C66" s="6">
        <f t="shared" si="22"/>
        <v>39</v>
      </c>
      <c r="D66" s="6"/>
      <c r="E66" s="20">
        <f t="shared" si="22"/>
        <v>3.6580645161290324</v>
      </c>
      <c r="F66" s="20">
        <f t="shared" si="22"/>
        <v>2.6419354838709679</v>
      </c>
      <c r="G66" s="20">
        <f t="shared" si="22"/>
        <v>0</v>
      </c>
      <c r="H66" s="20">
        <f t="shared" si="22"/>
        <v>0</v>
      </c>
      <c r="I66" s="20">
        <f t="shared" si="22"/>
        <v>0</v>
      </c>
      <c r="J66" s="21">
        <f t="shared" si="22"/>
        <v>6.3000000000000007</v>
      </c>
      <c r="K66" s="22">
        <f t="shared" si="16"/>
        <v>0</v>
      </c>
    </row>
    <row r="67" spans="1:11" x14ac:dyDescent="0.2">
      <c r="A67" s="4" t="str">
        <f>+A40</f>
        <v>Total IT</v>
      </c>
      <c r="B67" s="20">
        <f t="shared" ref="B67:J67" si="23">+B40</f>
        <v>80.8</v>
      </c>
      <c r="C67" s="6">
        <f t="shared" si="23"/>
        <v>176</v>
      </c>
      <c r="D67" s="6"/>
      <c r="E67" s="20">
        <f t="shared" si="23"/>
        <v>32.035242290748897</v>
      </c>
      <c r="F67" s="20">
        <f t="shared" si="23"/>
        <v>23.136563876651984</v>
      </c>
      <c r="G67" s="20">
        <f t="shared" si="23"/>
        <v>14.237885462555067</v>
      </c>
      <c r="H67" s="20">
        <f t="shared" si="23"/>
        <v>9.9665198237885448</v>
      </c>
      <c r="I67" s="20">
        <f t="shared" si="23"/>
        <v>1.4237885462555067</v>
      </c>
      <c r="J67" s="21">
        <f t="shared" si="23"/>
        <v>80.800000000000011</v>
      </c>
      <c r="K67" s="22">
        <f t="shared" si="16"/>
        <v>0</v>
      </c>
    </row>
    <row r="68" spans="1:11" x14ac:dyDescent="0.2">
      <c r="A68" s="4" t="str">
        <f>+A44</f>
        <v>Total EOL</v>
      </c>
      <c r="B68" s="20">
        <f t="shared" ref="B68:J68" si="24">+B44</f>
        <v>13</v>
      </c>
      <c r="C68" s="6">
        <f t="shared" si="24"/>
        <v>69</v>
      </c>
      <c r="D68" s="6"/>
      <c r="E68" s="20">
        <f t="shared" si="24"/>
        <v>5.1541850220264323</v>
      </c>
      <c r="F68" s="20">
        <f t="shared" si="24"/>
        <v>3.7224669603524227</v>
      </c>
      <c r="G68" s="20">
        <f t="shared" si="24"/>
        <v>2.2907488986784141</v>
      </c>
      <c r="H68" s="20">
        <f t="shared" si="24"/>
        <v>1.6035242290748899</v>
      </c>
      <c r="I68" s="20">
        <f t="shared" si="24"/>
        <v>0.22907488986784141</v>
      </c>
      <c r="J68" s="21">
        <f t="shared" si="24"/>
        <v>13</v>
      </c>
      <c r="K68" s="22">
        <f t="shared" si="16"/>
        <v>0</v>
      </c>
    </row>
    <row r="69" spans="1:11" x14ac:dyDescent="0.2">
      <c r="A69" s="4" t="str">
        <f>+A46</f>
        <v>Canada Support</v>
      </c>
      <c r="B69" s="20">
        <f t="shared" ref="B69:J69" si="25">+B46</f>
        <v>4.5999999999999996</v>
      </c>
      <c r="C69" s="6">
        <f t="shared" si="25"/>
        <v>33</v>
      </c>
      <c r="D69" s="6"/>
      <c r="E69" s="20">
        <f t="shared" si="25"/>
        <v>0</v>
      </c>
      <c r="F69" s="20">
        <f t="shared" si="25"/>
        <v>0</v>
      </c>
      <c r="G69" s="20">
        <f t="shared" si="25"/>
        <v>0</v>
      </c>
      <c r="H69" s="20">
        <f t="shared" si="25"/>
        <v>4.5999999999999996</v>
      </c>
      <c r="I69" s="20">
        <f t="shared" si="25"/>
        <v>0</v>
      </c>
      <c r="J69" s="21">
        <f t="shared" si="25"/>
        <v>4.5999999999999996</v>
      </c>
      <c r="K69" s="22">
        <f t="shared" si="16"/>
        <v>0</v>
      </c>
    </row>
    <row r="70" spans="1:11" x14ac:dyDescent="0.2">
      <c r="A70" s="4" t="str">
        <f>+A52</f>
        <v>Total Rent</v>
      </c>
      <c r="B70" s="20">
        <f t="shared" ref="B70:J70" si="26">+B52</f>
        <v>7.6</v>
      </c>
      <c r="C70" s="6">
        <f t="shared" si="26"/>
        <v>0</v>
      </c>
      <c r="D70" s="6"/>
      <c r="E70" s="20">
        <f t="shared" si="26"/>
        <v>3.5032258064516131</v>
      </c>
      <c r="F70" s="20">
        <f t="shared" si="26"/>
        <v>2.096774193548387</v>
      </c>
      <c r="G70" s="20">
        <f t="shared" si="26"/>
        <v>1</v>
      </c>
      <c r="H70" s="20">
        <f t="shared" si="26"/>
        <v>1</v>
      </c>
      <c r="I70" s="20">
        <f t="shared" si="26"/>
        <v>0</v>
      </c>
      <c r="J70" s="21">
        <f t="shared" si="26"/>
        <v>7.6</v>
      </c>
      <c r="K70" s="22">
        <f t="shared" si="16"/>
        <v>0</v>
      </c>
    </row>
    <row r="71" spans="1:11" ht="13.5" thickBot="1" x14ac:dyDescent="0.25">
      <c r="A71" s="4" t="str">
        <f>+A54</f>
        <v>ENE Service Level Agreements</v>
      </c>
      <c r="B71" s="20">
        <f t="shared" ref="B71:J72" si="27">+B54</f>
        <v>13.4</v>
      </c>
      <c r="C71" s="6">
        <f t="shared" si="27"/>
        <v>0</v>
      </c>
      <c r="D71" s="6"/>
      <c r="E71" s="20">
        <f t="shared" si="27"/>
        <v>5.3127753303964758</v>
      </c>
      <c r="F71" s="20">
        <f t="shared" si="27"/>
        <v>3.8370044052863435</v>
      </c>
      <c r="G71" s="20">
        <f t="shared" si="27"/>
        <v>2.3612334801762116</v>
      </c>
      <c r="H71" s="20">
        <f t="shared" si="27"/>
        <v>1.6528634361233481</v>
      </c>
      <c r="I71" s="20">
        <f t="shared" si="27"/>
        <v>0.23612334801762117</v>
      </c>
      <c r="J71" s="21">
        <f t="shared" si="27"/>
        <v>13.400000000000002</v>
      </c>
      <c r="K71" s="23">
        <f t="shared" si="16"/>
        <v>0</v>
      </c>
    </row>
    <row r="72" spans="1:11" ht="14.25" thickTop="1" thickBot="1" x14ac:dyDescent="0.25">
      <c r="A72" s="4" t="str">
        <f>+A55</f>
        <v>Corporate Overhead</v>
      </c>
      <c r="B72" s="20">
        <f t="shared" si="27"/>
        <v>40</v>
      </c>
      <c r="C72" s="6">
        <f t="shared" si="27"/>
        <v>0</v>
      </c>
      <c r="D72" s="6"/>
      <c r="E72" s="20">
        <f t="shared" si="27"/>
        <v>15.859030837004406</v>
      </c>
      <c r="F72" s="20">
        <f t="shared" si="27"/>
        <v>11.453744493392071</v>
      </c>
      <c r="G72" s="20">
        <f t="shared" si="27"/>
        <v>7.0484581497797354</v>
      </c>
      <c r="H72" s="20">
        <f t="shared" si="27"/>
        <v>4.9339207048458151</v>
      </c>
      <c r="I72" s="20">
        <f t="shared" si="27"/>
        <v>0.70484581497797361</v>
      </c>
      <c r="J72" s="21">
        <f t="shared" si="27"/>
        <v>40</v>
      </c>
      <c r="K72" s="23">
        <f t="shared" si="16"/>
        <v>0</v>
      </c>
    </row>
    <row r="73" spans="1:11" ht="14.25" thickTop="1" thickBot="1" x14ac:dyDescent="0.25">
      <c r="A73" s="14" t="s">
        <v>53</v>
      </c>
      <c r="B73" s="15">
        <f>+B57</f>
        <v>266.24</v>
      </c>
      <c r="C73" s="16">
        <f>+C57</f>
        <v>839</v>
      </c>
      <c r="D73" s="46"/>
      <c r="E73" s="15">
        <f t="shared" ref="E73:J73" si="28">+E57</f>
        <v>116.45159869262471</v>
      </c>
      <c r="F73" s="15">
        <f t="shared" si="28"/>
        <v>70.919964135149584</v>
      </c>
      <c r="G73" s="15">
        <f t="shared" si="28"/>
        <v>42.980771973987828</v>
      </c>
      <c r="H73" s="15">
        <f t="shared" si="28"/>
        <v>31.439207048458147</v>
      </c>
      <c r="I73" s="15">
        <f t="shared" si="28"/>
        <v>4.4484581497797357</v>
      </c>
      <c r="J73" s="18">
        <f t="shared" si="28"/>
        <v>266.24</v>
      </c>
      <c r="K73" s="22">
        <f>+J57-B57</f>
        <v>0</v>
      </c>
    </row>
    <row r="74" spans="1:11" x14ac:dyDescent="0.2">
      <c r="C74" s="19"/>
      <c r="D74" s="19"/>
    </row>
    <row r="75" spans="1:11" ht="13.5" thickBot="1" x14ac:dyDescent="0.25">
      <c r="A75" s="25" t="s">
        <v>55</v>
      </c>
      <c r="C75" s="19"/>
      <c r="D75" s="19"/>
    </row>
    <row r="76" spans="1:11" x14ac:dyDescent="0.2">
      <c r="A76" s="1" t="s">
        <v>56</v>
      </c>
      <c r="B76" s="26"/>
      <c r="C76" s="27"/>
      <c r="D76" s="27"/>
      <c r="E76" s="28">
        <v>400</v>
      </c>
      <c r="F76" s="28">
        <v>250</v>
      </c>
      <c r="G76" s="28">
        <v>150</v>
      </c>
      <c r="H76" s="28">
        <v>50</v>
      </c>
      <c r="I76" s="28">
        <v>25</v>
      </c>
      <c r="J76" s="29">
        <f>SUM(E76:I76)</f>
        <v>875</v>
      </c>
    </row>
    <row r="77" spans="1:11" x14ac:dyDescent="0.2">
      <c r="A77" s="4" t="s">
        <v>53</v>
      </c>
      <c r="B77" s="25"/>
      <c r="C77" s="6"/>
      <c r="D77" s="6"/>
      <c r="E77" s="20">
        <f t="shared" ref="E77:J77" si="29">+E73</f>
        <v>116.45159869262471</v>
      </c>
      <c r="F77" s="20">
        <f t="shared" si="29"/>
        <v>70.919964135149584</v>
      </c>
      <c r="G77" s="20">
        <f t="shared" si="29"/>
        <v>42.980771973987828</v>
      </c>
      <c r="H77" s="20">
        <f t="shared" si="29"/>
        <v>31.439207048458147</v>
      </c>
      <c r="I77" s="20">
        <f t="shared" si="29"/>
        <v>4.4484581497797357</v>
      </c>
      <c r="J77" s="21">
        <f t="shared" si="29"/>
        <v>266.24</v>
      </c>
    </row>
    <row r="78" spans="1:11" x14ac:dyDescent="0.2">
      <c r="A78" s="4" t="s">
        <v>57</v>
      </c>
      <c r="B78" s="25"/>
      <c r="C78" s="6"/>
      <c r="D78" s="6"/>
      <c r="E78" s="20">
        <f>+E76-E57</f>
        <v>283.54840130737529</v>
      </c>
      <c r="F78" s="20">
        <f>+F76-F57</f>
        <v>179.0800358648504</v>
      </c>
      <c r="G78" s="20">
        <f>+G76-G57</f>
        <v>107.01922802601217</v>
      </c>
      <c r="H78" s="20">
        <f>+H76-H57</f>
        <v>18.560792951541853</v>
      </c>
      <c r="I78" s="20">
        <f>+I76-I57</f>
        <v>20.551541850220264</v>
      </c>
      <c r="J78" s="21">
        <f>SUM(E78:I78)</f>
        <v>608.76</v>
      </c>
    </row>
    <row r="79" spans="1:11" x14ac:dyDescent="0.2">
      <c r="A79" s="4" t="s">
        <v>58</v>
      </c>
      <c r="B79" s="25"/>
      <c r="C79" s="6"/>
      <c r="D79" s="6"/>
      <c r="E79" s="20">
        <f>+E78*0.15</f>
        <v>42.532260196106293</v>
      </c>
      <c r="F79" s="20">
        <f>+F78*0.15</f>
        <v>26.86200537972756</v>
      </c>
      <c r="G79" s="20">
        <f>+G78*0.15</f>
        <v>16.052884203901826</v>
      </c>
      <c r="H79" s="20">
        <f>+H78*0.15</f>
        <v>2.7841189427312778</v>
      </c>
      <c r="I79" s="20">
        <f>+I78*0.15</f>
        <v>3.0827312775330395</v>
      </c>
      <c r="J79" s="21">
        <f>SUM(E79:I79)</f>
        <v>91.314000000000007</v>
      </c>
    </row>
    <row r="80" spans="1:11" x14ac:dyDescent="0.2">
      <c r="A80" s="4"/>
      <c r="B80" s="25"/>
      <c r="C80" s="6"/>
      <c r="D80" s="6"/>
      <c r="E80" s="5"/>
      <c r="F80" s="5"/>
      <c r="G80" s="5"/>
      <c r="H80" s="5"/>
      <c r="I80" s="5"/>
      <c r="J80" s="30"/>
    </row>
    <row r="81" spans="1:11" x14ac:dyDescent="0.2">
      <c r="A81" s="4" t="s">
        <v>59</v>
      </c>
      <c r="B81" s="25"/>
      <c r="C81" s="6"/>
      <c r="D81" s="6"/>
      <c r="E81" s="31">
        <f>+($C$57-$C$12)*(E57/$B57)</f>
        <v>267.68471454284224</v>
      </c>
      <c r="F81" s="31">
        <f>+($C$57-$C$12)*(F57/$B57)</f>
        <v>163.0221531351846</v>
      </c>
      <c r="G81" s="31">
        <f>+($C$57-$C$12)*(G57/$B57)</f>
        <v>98.79895000030254</v>
      </c>
      <c r="H81" s="31">
        <f>+($C$57-$C$12)*(H57/$B57)</f>
        <v>72.268609952134867</v>
      </c>
      <c r="I81" s="31">
        <f>+($C$57-$C$12)*(I57/$B57)</f>
        <v>10.225572369535751</v>
      </c>
      <c r="J81" s="32">
        <f>SUM(E81:I81)</f>
        <v>611.99999999999989</v>
      </c>
    </row>
    <row r="82" spans="1:11" x14ac:dyDescent="0.2">
      <c r="A82" s="4" t="s">
        <v>60</v>
      </c>
      <c r="B82" s="25"/>
      <c r="C82" s="6"/>
      <c r="D82" s="6"/>
      <c r="E82" s="33">
        <v>60000</v>
      </c>
      <c r="F82" s="33">
        <v>60000</v>
      </c>
      <c r="G82" s="33">
        <v>60000</v>
      </c>
      <c r="H82" s="33">
        <v>60000</v>
      </c>
      <c r="I82" s="33">
        <v>60000</v>
      </c>
      <c r="J82" s="30"/>
    </row>
    <row r="83" spans="1:11" x14ac:dyDescent="0.2">
      <c r="A83" s="4" t="s">
        <v>61</v>
      </c>
      <c r="B83" s="25"/>
      <c r="C83" s="6"/>
      <c r="D83" s="6"/>
      <c r="E83" s="5">
        <f>+E81*E82/1000000</f>
        <v>16.061082872570534</v>
      </c>
      <c r="F83" s="5">
        <f>+F81*F82/1000000</f>
        <v>9.7813291881110764</v>
      </c>
      <c r="G83" s="5">
        <f>+G81*G82/1000000</f>
        <v>5.9279370000181526</v>
      </c>
      <c r="H83" s="5">
        <f>+H81*H82/1000000</f>
        <v>4.3361165971280924</v>
      </c>
      <c r="I83" s="5">
        <f>+I81*I82/1000000</f>
        <v>0.61353434217214498</v>
      </c>
      <c r="J83" s="8">
        <f>SUM(E83:I83)</f>
        <v>36.72</v>
      </c>
    </row>
    <row r="84" spans="1:11" x14ac:dyDescent="0.2">
      <c r="A84" s="4"/>
      <c r="B84" s="25"/>
      <c r="C84" s="25"/>
      <c r="D84" s="25"/>
      <c r="E84" s="25"/>
      <c r="F84" s="25"/>
      <c r="G84" s="25"/>
      <c r="H84" s="25"/>
      <c r="I84" s="25"/>
      <c r="J84" s="30"/>
    </row>
    <row r="85" spans="1:11" x14ac:dyDescent="0.2">
      <c r="A85" s="4" t="s">
        <v>62</v>
      </c>
      <c r="B85" s="25"/>
      <c r="C85" s="6"/>
      <c r="D85" s="6"/>
      <c r="E85" s="31">
        <f>+P7</f>
        <v>90</v>
      </c>
      <c r="F85" s="31">
        <f>+Q7</f>
        <v>65</v>
      </c>
      <c r="G85" s="31">
        <f>+R7</f>
        <v>40</v>
      </c>
      <c r="H85" s="31">
        <f>+S7</f>
        <v>28</v>
      </c>
      <c r="I85" s="31">
        <f>+T7</f>
        <v>4</v>
      </c>
      <c r="J85" s="32">
        <f>SUM(E85:I85)</f>
        <v>227</v>
      </c>
    </row>
    <row r="86" spans="1:11" x14ac:dyDescent="0.2">
      <c r="A86" s="4" t="s">
        <v>63</v>
      </c>
      <c r="B86" s="25"/>
      <c r="C86" s="6"/>
      <c r="D86" s="6"/>
      <c r="E86" s="33">
        <f>+E87/E85*1000000</f>
        <v>294124.19248373067</v>
      </c>
      <c r="F86" s="33">
        <f>+F87/F85*1000000</f>
        <v>262779.63371717668</v>
      </c>
      <c r="G86" s="33">
        <f>+G87/G85*1000000</f>
        <v>253123.68009709186</v>
      </c>
      <c r="H86" s="33">
        <f>+H87/H85*1000000</f>
        <v>-55428.487657029087</v>
      </c>
      <c r="I86" s="33">
        <f>+I87/I85*1000000</f>
        <v>617299.23384022363</v>
      </c>
      <c r="J86" s="30"/>
    </row>
    <row r="87" spans="1:11" x14ac:dyDescent="0.2">
      <c r="A87" s="4" t="s">
        <v>64</v>
      </c>
      <c r="B87" s="25"/>
      <c r="C87" s="6"/>
      <c r="D87" s="6"/>
      <c r="E87" s="5">
        <f>+E79-E83</f>
        <v>26.471177323535759</v>
      </c>
      <c r="F87" s="5">
        <f>+F79-F83</f>
        <v>17.080676191616483</v>
      </c>
      <c r="G87" s="5">
        <f>+G79-G83</f>
        <v>10.124947203883673</v>
      </c>
      <c r="H87" s="5">
        <f>+H79-H83</f>
        <v>-1.5519976543968146</v>
      </c>
      <c r="I87" s="5">
        <f>+I79-I83</f>
        <v>2.4691969353608947</v>
      </c>
      <c r="J87" s="8">
        <f>SUM(E87:I87)</f>
        <v>54.593999999999994</v>
      </c>
    </row>
    <row r="88" spans="1:11" ht="13.5" thickBot="1" x14ac:dyDescent="0.25">
      <c r="A88" s="34" t="s">
        <v>65</v>
      </c>
      <c r="B88" s="24"/>
      <c r="C88" s="24"/>
      <c r="D88" s="24"/>
      <c r="E88" s="35">
        <f t="shared" ref="E88:J88" si="30">+E87/E76</f>
        <v>6.6177943308839401E-2</v>
      </c>
      <c r="F88" s="35">
        <f t="shared" si="30"/>
        <v>6.832270476646593E-2</v>
      </c>
      <c r="G88" s="35">
        <f t="shared" si="30"/>
        <v>6.749964802589116E-2</v>
      </c>
      <c r="H88" s="35">
        <f t="shared" si="30"/>
        <v>-3.1039953087936292E-2</v>
      </c>
      <c r="I88" s="35">
        <f t="shared" si="30"/>
        <v>9.8767877414435781E-2</v>
      </c>
      <c r="J88" s="36">
        <f t="shared" si="30"/>
        <v>6.2393142857142848E-2</v>
      </c>
    </row>
    <row r="89" spans="1:11" x14ac:dyDescent="0.2">
      <c r="A89" s="4"/>
      <c r="B89" s="25"/>
      <c r="C89" s="6"/>
      <c r="D89" s="6"/>
      <c r="E89" s="25"/>
      <c r="F89" s="25"/>
      <c r="G89" s="25"/>
      <c r="H89" s="25"/>
      <c r="I89" s="25"/>
      <c r="J89" s="25"/>
    </row>
    <row r="90" spans="1:11" x14ac:dyDescent="0.2">
      <c r="A90" s="4"/>
      <c r="B90" s="25"/>
      <c r="C90" s="25"/>
      <c r="D90" s="25"/>
      <c r="E90" s="25"/>
      <c r="F90" s="25"/>
      <c r="G90" s="25"/>
      <c r="H90" s="25"/>
      <c r="I90" s="25"/>
      <c r="J90" s="25"/>
      <c r="K90" s="22">
        <f>SUM(K62:K71)-K73</f>
        <v>0</v>
      </c>
    </row>
    <row r="91" spans="1:11" ht="13.5" thickBot="1" x14ac:dyDescent="0.25">
      <c r="A91" s="4" t="s">
        <v>66</v>
      </c>
      <c r="B91" s="25"/>
      <c r="C91" s="25"/>
      <c r="D91" s="25"/>
      <c r="E91" s="25"/>
      <c r="F91" s="25"/>
      <c r="G91" s="25"/>
      <c r="H91" s="25"/>
      <c r="I91" s="25"/>
      <c r="J91" s="25"/>
      <c r="K91" s="22"/>
    </row>
    <row r="92" spans="1:11" x14ac:dyDescent="0.2">
      <c r="A92" s="1"/>
      <c r="B92" s="2" t="s">
        <v>4</v>
      </c>
      <c r="C92" s="2" t="s">
        <v>5</v>
      </c>
      <c r="D92" s="2" t="s">
        <v>6</v>
      </c>
      <c r="E92" s="2" t="s">
        <v>7</v>
      </c>
      <c r="F92" s="2" t="s">
        <v>8</v>
      </c>
      <c r="G92" s="2" t="s">
        <v>9</v>
      </c>
      <c r="H92" s="2" t="s">
        <v>10</v>
      </c>
      <c r="I92" s="2" t="s">
        <v>11</v>
      </c>
      <c r="J92" s="3" t="s">
        <v>12</v>
      </c>
    </row>
    <row r="93" spans="1:11" x14ac:dyDescent="0.2">
      <c r="A93" s="4" t="str">
        <f t="shared" ref="A93:A104" si="31">+A62</f>
        <v>Total Commercial Direct</v>
      </c>
      <c r="B93" s="37">
        <f t="shared" ref="B93:C103" si="32">+B62/B$57</f>
        <v>0.16977163461538461</v>
      </c>
      <c r="C93" s="37">
        <f t="shared" si="32"/>
        <v>0.27056019070321813</v>
      </c>
      <c r="D93" s="6"/>
      <c r="E93" s="37">
        <f t="shared" ref="E93:J93" si="33">+E62/$B62</f>
        <v>0.45575221238938052</v>
      </c>
      <c r="F93" s="37">
        <f t="shared" si="33"/>
        <v>0.23893805309734514</v>
      </c>
      <c r="G93" s="37">
        <f t="shared" si="33"/>
        <v>0.1747787610619469</v>
      </c>
      <c r="H93" s="37">
        <f t="shared" si="33"/>
        <v>9.9557522123893794E-2</v>
      </c>
      <c r="I93" s="37">
        <f t="shared" si="33"/>
        <v>3.0973451327433624E-2</v>
      </c>
      <c r="J93" s="38">
        <f t="shared" si="33"/>
        <v>1</v>
      </c>
      <c r="K93" s="39">
        <f>SUM(E93:I93)</f>
        <v>1</v>
      </c>
    </row>
    <row r="94" spans="1:11" x14ac:dyDescent="0.2">
      <c r="A94" s="4" t="str">
        <f t="shared" si="31"/>
        <v>Total General</v>
      </c>
      <c r="B94" s="37">
        <f t="shared" si="32"/>
        <v>9.6905048076923073E-2</v>
      </c>
      <c r="C94" s="37">
        <f t="shared" si="32"/>
        <v>0.13945172824791419</v>
      </c>
      <c r="D94" s="6"/>
      <c r="E94" s="37">
        <f t="shared" ref="E94:J103" si="34">+E63/$B63</f>
        <v>0.3964757709251101</v>
      </c>
      <c r="F94" s="37">
        <f t="shared" si="34"/>
        <v>0.28634361233480177</v>
      </c>
      <c r="G94" s="37">
        <f t="shared" si="34"/>
        <v>0.17621145374449337</v>
      </c>
      <c r="H94" s="37">
        <f t="shared" si="34"/>
        <v>0.12334801762114538</v>
      </c>
      <c r="I94" s="37">
        <f t="shared" si="34"/>
        <v>1.7621145374449341E-2</v>
      </c>
      <c r="J94" s="38">
        <f t="shared" si="34"/>
        <v>0.99999999999999989</v>
      </c>
      <c r="K94" s="39">
        <f t="shared" ref="K94:K102" si="35">SUM(E94:I94)</f>
        <v>1</v>
      </c>
    </row>
    <row r="95" spans="1:11" x14ac:dyDescent="0.2">
      <c r="A95" s="4" t="str">
        <f t="shared" si="31"/>
        <v>Total Gas Operations</v>
      </c>
      <c r="B95" s="37">
        <f t="shared" si="32"/>
        <v>7.5495793269230768E-2</v>
      </c>
      <c r="C95" s="37">
        <f t="shared" si="32"/>
        <v>0.14421930870083433</v>
      </c>
      <c r="D95" s="6"/>
      <c r="E95" s="37">
        <f t="shared" si="34"/>
        <v>1</v>
      </c>
      <c r="F95" s="37">
        <f t="shared" si="34"/>
        <v>0</v>
      </c>
      <c r="G95" s="37">
        <f t="shared" si="34"/>
        <v>0</v>
      </c>
      <c r="H95" s="37">
        <f t="shared" si="34"/>
        <v>0</v>
      </c>
      <c r="I95" s="37">
        <f t="shared" si="34"/>
        <v>0</v>
      </c>
      <c r="J95" s="38">
        <f t="shared" si="34"/>
        <v>1</v>
      </c>
      <c r="K95" s="39">
        <f t="shared" si="35"/>
        <v>1</v>
      </c>
    </row>
    <row r="96" spans="1:11" x14ac:dyDescent="0.2">
      <c r="A96" s="4" t="str">
        <f t="shared" si="31"/>
        <v>Total Power Operations</v>
      </c>
      <c r="B96" s="37">
        <f t="shared" si="32"/>
        <v>3.5456730769230768E-2</v>
      </c>
      <c r="C96" s="37">
        <f t="shared" si="32"/>
        <v>6.7938021454112041E-2</v>
      </c>
      <c r="D96" s="6"/>
      <c r="E96" s="37">
        <f t="shared" si="34"/>
        <v>0</v>
      </c>
      <c r="F96" s="37">
        <f t="shared" si="34"/>
        <v>0.61904761904761907</v>
      </c>
      <c r="G96" s="37">
        <f t="shared" si="34"/>
        <v>0.38095238095238093</v>
      </c>
      <c r="H96" s="37">
        <f t="shared" si="34"/>
        <v>0</v>
      </c>
      <c r="I96" s="37">
        <f t="shared" si="34"/>
        <v>0</v>
      </c>
      <c r="J96" s="38">
        <f t="shared" si="34"/>
        <v>1</v>
      </c>
      <c r="K96" s="39">
        <f t="shared" si="35"/>
        <v>1</v>
      </c>
    </row>
    <row r="97" spans="1:11" x14ac:dyDescent="0.2">
      <c r="A97" s="4" t="str">
        <f t="shared" si="31"/>
        <v>Houston Fundies</v>
      </c>
      <c r="B97" s="37">
        <f t="shared" si="32"/>
        <v>2.3662860576923076E-2</v>
      </c>
      <c r="C97" s="37">
        <f t="shared" si="32"/>
        <v>4.6483909415971393E-2</v>
      </c>
      <c r="D97" s="6"/>
      <c r="E97" s="37">
        <f t="shared" si="34"/>
        <v>0.58064516129032262</v>
      </c>
      <c r="F97" s="37">
        <f t="shared" si="34"/>
        <v>0.41935483870967744</v>
      </c>
      <c r="G97" s="37">
        <f t="shared" si="34"/>
        <v>0</v>
      </c>
      <c r="H97" s="37">
        <f t="shared" si="34"/>
        <v>0</v>
      </c>
      <c r="I97" s="37">
        <f t="shared" si="34"/>
        <v>0</v>
      </c>
      <c r="J97" s="38">
        <f t="shared" si="34"/>
        <v>1.0000000000000002</v>
      </c>
      <c r="K97" s="39">
        <f t="shared" si="35"/>
        <v>1</v>
      </c>
    </row>
    <row r="98" spans="1:11" x14ac:dyDescent="0.2">
      <c r="A98" s="4" t="str">
        <f t="shared" si="31"/>
        <v>Total IT</v>
      </c>
      <c r="B98" s="37">
        <f t="shared" si="32"/>
        <v>0.30348557692307693</v>
      </c>
      <c r="C98" s="37">
        <f t="shared" si="32"/>
        <v>0.2097735399284863</v>
      </c>
      <c r="D98" s="6"/>
      <c r="E98" s="37">
        <f t="shared" si="34"/>
        <v>0.3964757709251101</v>
      </c>
      <c r="F98" s="37">
        <f t="shared" si="34"/>
        <v>0.28634361233480177</v>
      </c>
      <c r="G98" s="37">
        <f t="shared" si="34"/>
        <v>0.1762114537444934</v>
      </c>
      <c r="H98" s="37">
        <f t="shared" si="34"/>
        <v>0.12334801762114536</v>
      </c>
      <c r="I98" s="37">
        <f t="shared" si="34"/>
        <v>1.7621145374449341E-2</v>
      </c>
      <c r="J98" s="38">
        <f t="shared" si="34"/>
        <v>1.0000000000000002</v>
      </c>
      <c r="K98" s="39">
        <f t="shared" si="35"/>
        <v>1</v>
      </c>
    </row>
    <row r="99" spans="1:11" x14ac:dyDescent="0.2">
      <c r="A99" s="4" t="str">
        <f t="shared" si="31"/>
        <v>Total EOL</v>
      </c>
      <c r="B99" s="37">
        <f t="shared" si="32"/>
        <v>4.8828125E-2</v>
      </c>
      <c r="C99" s="37">
        <f t="shared" si="32"/>
        <v>8.2240762812872473E-2</v>
      </c>
      <c r="D99" s="6"/>
      <c r="E99" s="37">
        <f t="shared" si="34"/>
        <v>0.39647577092511016</v>
      </c>
      <c r="F99" s="37">
        <f t="shared" si="34"/>
        <v>0.28634361233480177</v>
      </c>
      <c r="G99" s="37">
        <f t="shared" si="34"/>
        <v>0.1762114537444934</v>
      </c>
      <c r="H99" s="37">
        <f t="shared" si="34"/>
        <v>0.12334801762114538</v>
      </c>
      <c r="I99" s="37">
        <f t="shared" si="34"/>
        <v>1.7621145374449341E-2</v>
      </c>
      <c r="J99" s="38">
        <f t="shared" si="34"/>
        <v>1</v>
      </c>
      <c r="K99" s="39">
        <f t="shared" si="35"/>
        <v>1</v>
      </c>
    </row>
    <row r="100" spans="1:11" x14ac:dyDescent="0.2">
      <c r="A100" s="4" t="str">
        <f t="shared" si="31"/>
        <v>Canada Support</v>
      </c>
      <c r="B100" s="37">
        <f t="shared" si="32"/>
        <v>1.7277644230769228E-2</v>
      </c>
      <c r="C100" s="37">
        <f t="shared" si="32"/>
        <v>3.9332538736591177E-2</v>
      </c>
      <c r="D100" s="6"/>
      <c r="E100" s="37">
        <f t="shared" si="34"/>
        <v>0</v>
      </c>
      <c r="F100" s="37">
        <f t="shared" si="34"/>
        <v>0</v>
      </c>
      <c r="G100" s="37">
        <f t="shared" si="34"/>
        <v>0</v>
      </c>
      <c r="H100" s="37">
        <f t="shared" si="34"/>
        <v>1</v>
      </c>
      <c r="I100" s="37">
        <f t="shared" si="34"/>
        <v>0</v>
      </c>
      <c r="J100" s="38">
        <f t="shared" si="34"/>
        <v>1</v>
      </c>
      <c r="K100" s="39">
        <f t="shared" si="35"/>
        <v>1</v>
      </c>
    </row>
    <row r="101" spans="1:11" x14ac:dyDescent="0.2">
      <c r="A101" s="4" t="str">
        <f t="shared" si="31"/>
        <v>Total Rent</v>
      </c>
      <c r="B101" s="37">
        <f t="shared" si="32"/>
        <v>2.8545673076923076E-2</v>
      </c>
      <c r="C101" s="37">
        <f t="shared" si="32"/>
        <v>0</v>
      </c>
      <c r="D101" s="6"/>
      <c r="E101" s="37">
        <f t="shared" si="34"/>
        <v>0.46095076400679119</v>
      </c>
      <c r="F101" s="37">
        <f t="shared" si="34"/>
        <v>0.27589134125636672</v>
      </c>
      <c r="G101" s="37">
        <f t="shared" si="34"/>
        <v>0.13157894736842105</v>
      </c>
      <c r="H101" s="37">
        <f t="shared" si="34"/>
        <v>0.13157894736842105</v>
      </c>
      <c r="I101" s="37">
        <f t="shared" si="34"/>
        <v>0</v>
      </c>
      <c r="J101" s="38">
        <f t="shared" si="34"/>
        <v>1</v>
      </c>
      <c r="K101" s="39">
        <f t="shared" si="35"/>
        <v>1</v>
      </c>
    </row>
    <row r="102" spans="1:11" x14ac:dyDescent="0.2">
      <c r="A102" s="4" t="str">
        <f t="shared" si="31"/>
        <v>ENE Service Level Agreements</v>
      </c>
      <c r="B102" s="37">
        <f t="shared" si="32"/>
        <v>5.0330528846153848E-2</v>
      </c>
      <c r="C102" s="37">
        <f t="shared" si="32"/>
        <v>0</v>
      </c>
      <c r="D102" s="6"/>
      <c r="E102" s="37">
        <f t="shared" si="34"/>
        <v>0.3964757709251101</v>
      </c>
      <c r="F102" s="37">
        <f t="shared" si="34"/>
        <v>0.28634361233480177</v>
      </c>
      <c r="G102" s="37">
        <f t="shared" si="34"/>
        <v>0.1762114537444934</v>
      </c>
      <c r="H102" s="37">
        <f t="shared" si="34"/>
        <v>0.12334801762114538</v>
      </c>
      <c r="I102" s="37">
        <f t="shared" si="34"/>
        <v>1.7621145374449341E-2</v>
      </c>
      <c r="J102" s="38">
        <f t="shared" si="34"/>
        <v>1.0000000000000002</v>
      </c>
      <c r="K102" s="39">
        <f t="shared" si="35"/>
        <v>1</v>
      </c>
    </row>
    <row r="103" spans="1:11" x14ac:dyDescent="0.2">
      <c r="A103" s="4" t="str">
        <f t="shared" si="31"/>
        <v>Corporate Overhead</v>
      </c>
      <c r="B103" s="37">
        <f t="shared" si="32"/>
        <v>0.15024038461538461</v>
      </c>
      <c r="C103" s="37">
        <f t="shared" si="32"/>
        <v>0</v>
      </c>
      <c r="D103" s="6"/>
      <c r="E103" s="37">
        <f t="shared" si="34"/>
        <v>0.39647577092511016</v>
      </c>
      <c r="F103" s="37">
        <f t="shared" si="34"/>
        <v>0.28634361233480177</v>
      </c>
      <c r="G103" s="37">
        <f t="shared" si="34"/>
        <v>0.17621145374449337</v>
      </c>
      <c r="H103" s="37">
        <f t="shared" si="34"/>
        <v>0.12334801762114538</v>
      </c>
      <c r="I103" s="37">
        <f t="shared" si="34"/>
        <v>1.7621145374449341E-2</v>
      </c>
      <c r="J103" s="38">
        <f t="shared" si="34"/>
        <v>1</v>
      </c>
      <c r="K103" s="39"/>
    </row>
    <row r="104" spans="1:11" ht="13.5" thickBot="1" x14ac:dyDescent="0.25">
      <c r="A104" s="34" t="str">
        <f t="shared" si="31"/>
        <v>Total Expenses</v>
      </c>
      <c r="B104" s="40">
        <f>+B57/B$57</f>
        <v>1</v>
      </c>
      <c r="C104" s="40">
        <f>+C57/C$57</f>
        <v>1</v>
      </c>
      <c r="D104" s="41"/>
      <c r="E104" s="40">
        <f>+E57/$B57</f>
        <v>0.43739332441640894</v>
      </c>
      <c r="F104" s="40">
        <f>+F57/$B57</f>
        <v>0.26637606721435392</v>
      </c>
      <c r="G104" s="40">
        <f>+G57/$B57</f>
        <v>0.16143619281095187</v>
      </c>
      <c r="H104" s="40">
        <f>+H57/$B57</f>
        <v>0.11808596397407657</v>
      </c>
      <c r="I104" s="40">
        <f>+I57/$B57</f>
        <v>1.6708451584208743E-2</v>
      </c>
      <c r="J104" s="42"/>
    </row>
    <row r="105" spans="1:11" x14ac:dyDescent="0.2">
      <c r="C105" s="19"/>
      <c r="D105" s="19"/>
    </row>
    <row r="106" spans="1:11" x14ac:dyDescent="0.2">
      <c r="C106" s="19"/>
      <c r="D106" s="19"/>
    </row>
    <row r="107" spans="1:11" ht="13.5" thickBot="1" x14ac:dyDescent="0.25">
      <c r="A107" t="s">
        <v>67</v>
      </c>
      <c r="C107" s="19"/>
      <c r="D107" s="19"/>
    </row>
    <row r="108" spans="1:11" x14ac:dyDescent="0.2">
      <c r="A108" s="1"/>
      <c r="B108" s="2" t="s">
        <v>4</v>
      </c>
      <c r="C108" s="2" t="s">
        <v>5</v>
      </c>
      <c r="D108" s="2" t="s">
        <v>6</v>
      </c>
      <c r="E108" s="2" t="s">
        <v>7</v>
      </c>
      <c r="F108" s="2" t="s">
        <v>8</v>
      </c>
      <c r="G108" s="2" t="s">
        <v>9</v>
      </c>
      <c r="H108" s="2" t="s">
        <v>10</v>
      </c>
      <c r="I108" s="2" t="s">
        <v>11</v>
      </c>
      <c r="J108" s="3" t="s">
        <v>12</v>
      </c>
    </row>
    <row r="109" spans="1:11" x14ac:dyDescent="0.2">
      <c r="A109" s="4" t="str">
        <f t="shared" ref="A109:A120" si="36">+A62</f>
        <v>Total Commercial Direct</v>
      </c>
      <c r="B109" s="25"/>
      <c r="C109" s="6"/>
      <c r="D109" s="6"/>
      <c r="E109" s="37">
        <f t="shared" ref="E109:J120" si="37">+E62/E$73</f>
        <v>0.17689752851202953</v>
      </c>
      <c r="F109" s="37">
        <f t="shared" si="37"/>
        <v>0.15228434097088425</v>
      </c>
      <c r="G109" s="37">
        <f t="shared" si="37"/>
        <v>0.18380312025994133</v>
      </c>
      <c r="H109" s="37">
        <f t="shared" si="37"/>
        <v>0.14313338097439995</v>
      </c>
      <c r="I109" s="37">
        <f t="shared" si="37"/>
        <v>0.31471578530402056</v>
      </c>
      <c r="J109" s="38">
        <f t="shared" si="37"/>
        <v>0.16977163461538461</v>
      </c>
    </row>
    <row r="110" spans="1:11" x14ac:dyDescent="0.2">
      <c r="A110" s="4" t="str">
        <f t="shared" si="36"/>
        <v>Total General</v>
      </c>
      <c r="B110" s="25"/>
      <c r="C110" s="6"/>
      <c r="D110" s="6"/>
      <c r="E110" s="37">
        <f t="shared" si="37"/>
        <v>8.7839711989421435E-2</v>
      </c>
      <c r="F110" s="37">
        <f t="shared" si="37"/>
        <v>0.1041690487062216</v>
      </c>
      <c r="G110" s="37">
        <f t="shared" si="37"/>
        <v>0.10577417058398451</v>
      </c>
      <c r="H110" s="37">
        <f t="shared" si="37"/>
        <v>0.10122325444533188</v>
      </c>
      <c r="I110" s="37">
        <f t="shared" si="37"/>
        <v>0.10219845513963162</v>
      </c>
      <c r="J110" s="38">
        <f t="shared" si="37"/>
        <v>9.6905048076923059E-2</v>
      </c>
    </row>
    <row r="111" spans="1:11" x14ac:dyDescent="0.2">
      <c r="A111" s="4" t="str">
        <f t="shared" si="36"/>
        <v>Total Gas Operations</v>
      </c>
      <c r="B111" s="25"/>
      <c r="C111" s="6"/>
      <c r="D111" s="6"/>
      <c r="E111" s="37">
        <f t="shared" si="37"/>
        <v>0.17260389917921329</v>
      </c>
      <c r="F111" s="37">
        <f t="shared" si="37"/>
        <v>0</v>
      </c>
      <c r="G111" s="37">
        <f t="shared" si="37"/>
        <v>0</v>
      </c>
      <c r="H111" s="37">
        <f t="shared" si="37"/>
        <v>0</v>
      </c>
      <c r="I111" s="37">
        <f t="shared" si="37"/>
        <v>0</v>
      </c>
      <c r="J111" s="38">
        <f t="shared" si="37"/>
        <v>7.5495793269230768E-2</v>
      </c>
    </row>
    <row r="112" spans="1:11" x14ac:dyDescent="0.2">
      <c r="A112" s="4" t="str">
        <f t="shared" si="36"/>
        <v>Total Power Operations</v>
      </c>
      <c r="B112" s="25"/>
      <c r="C112" s="6"/>
      <c r="D112" s="6"/>
      <c r="E112" s="37">
        <f t="shared" si="37"/>
        <v>0</v>
      </c>
      <c r="F112" s="37">
        <f t="shared" si="37"/>
        <v>8.2400063156732428E-2</v>
      </c>
      <c r="G112" s="37">
        <f t="shared" si="37"/>
        <v>8.3669750705429577E-2</v>
      </c>
      <c r="H112" s="37">
        <f t="shared" si="37"/>
        <v>0</v>
      </c>
      <c r="I112" s="37">
        <f t="shared" si="37"/>
        <v>0</v>
      </c>
      <c r="J112" s="38">
        <f t="shared" si="37"/>
        <v>3.5456730769230768E-2</v>
      </c>
    </row>
    <row r="113" spans="1:10" x14ac:dyDescent="0.2">
      <c r="A113" s="4" t="str">
        <f t="shared" si="36"/>
        <v>Houston Fundies</v>
      </c>
      <c r="B113" s="25"/>
      <c r="C113" s="6"/>
      <c r="D113" s="6"/>
      <c r="E113" s="37">
        <f t="shared" si="37"/>
        <v>3.1412746215571795E-2</v>
      </c>
      <c r="F113" s="37">
        <f t="shared" si="37"/>
        <v>3.7252352226748567E-2</v>
      </c>
      <c r="G113" s="37">
        <f t="shared" si="37"/>
        <v>0</v>
      </c>
      <c r="H113" s="37">
        <f t="shared" si="37"/>
        <v>0</v>
      </c>
      <c r="I113" s="37">
        <f t="shared" si="37"/>
        <v>0</v>
      </c>
      <c r="J113" s="38">
        <f t="shared" si="37"/>
        <v>2.366286057692308E-2</v>
      </c>
    </row>
    <row r="114" spans="1:10" x14ac:dyDescent="0.2">
      <c r="A114" s="4" t="str">
        <f t="shared" si="36"/>
        <v>Total IT</v>
      </c>
      <c r="B114" s="25"/>
      <c r="C114" s="6"/>
      <c r="D114" s="6"/>
      <c r="E114" s="37">
        <f t="shared" si="37"/>
        <v>0.27509491196687025</v>
      </c>
      <c r="F114" s="37">
        <f t="shared" si="37"/>
        <v>0.32623485021173276</v>
      </c>
      <c r="G114" s="37">
        <f t="shared" si="37"/>
        <v>0.33126174353433913</v>
      </c>
      <c r="H114" s="37">
        <f t="shared" si="37"/>
        <v>0.31700926198383006</v>
      </c>
      <c r="I114" s="37">
        <f t="shared" si="37"/>
        <v>0.32006337888690828</v>
      </c>
      <c r="J114" s="38">
        <f t="shared" si="37"/>
        <v>0.30348557692307698</v>
      </c>
    </row>
    <row r="115" spans="1:10" x14ac:dyDescent="0.2">
      <c r="A115" s="4" t="str">
        <f t="shared" si="36"/>
        <v>Total EOL</v>
      </c>
      <c r="B115" s="25"/>
      <c r="C115" s="6"/>
      <c r="D115" s="6"/>
      <c r="E115" s="37">
        <f t="shared" si="37"/>
        <v>4.4260319994669721E-2</v>
      </c>
      <c r="F115" s="37">
        <f t="shared" si="37"/>
        <v>5.2488280355848085E-2</v>
      </c>
      <c r="G115" s="37">
        <f t="shared" si="37"/>
        <v>5.329706269735654E-2</v>
      </c>
      <c r="H115" s="37">
        <f t="shared" si="37"/>
        <v>5.1003965418190488E-2</v>
      </c>
      <c r="I115" s="37">
        <f t="shared" si="37"/>
        <v>5.1495345612992675E-2</v>
      </c>
      <c r="J115" s="38">
        <f t="shared" si="37"/>
        <v>4.8828125E-2</v>
      </c>
    </row>
    <row r="116" spans="1:10" x14ac:dyDescent="0.2">
      <c r="A116" s="4" t="str">
        <f t="shared" si="36"/>
        <v>Canada Support</v>
      </c>
      <c r="B116" s="25"/>
      <c r="C116" s="6"/>
      <c r="D116" s="6"/>
      <c r="E116" s="37">
        <f t="shared" si="37"/>
        <v>0</v>
      </c>
      <c r="F116" s="37">
        <f t="shared" si="37"/>
        <v>0</v>
      </c>
      <c r="G116" s="37">
        <f t="shared" si="37"/>
        <v>0</v>
      </c>
      <c r="H116" s="37">
        <f t="shared" si="37"/>
        <v>0.14631412277383105</v>
      </c>
      <c r="I116" s="37">
        <f t="shared" si="37"/>
        <v>0</v>
      </c>
      <c r="J116" s="38">
        <f t="shared" si="37"/>
        <v>1.7277644230769228E-2</v>
      </c>
    </row>
    <row r="117" spans="1:10" x14ac:dyDescent="0.2">
      <c r="A117" s="4" t="str">
        <f t="shared" si="36"/>
        <v>Total Rent</v>
      </c>
      <c r="B117" s="25"/>
      <c r="C117" s="6"/>
      <c r="D117" s="6"/>
      <c r="E117" s="37">
        <f t="shared" si="37"/>
        <v>3.0083106164119022E-2</v>
      </c>
      <c r="F117" s="37">
        <f t="shared" si="37"/>
        <v>2.9565358910117905E-2</v>
      </c>
      <c r="G117" s="37">
        <f t="shared" si="37"/>
        <v>2.326621775442295E-2</v>
      </c>
      <c r="H117" s="37">
        <f t="shared" si="37"/>
        <v>3.1807417994311096E-2</v>
      </c>
      <c r="I117" s="37">
        <f t="shared" si="37"/>
        <v>0</v>
      </c>
      <c r="J117" s="38">
        <f t="shared" si="37"/>
        <v>2.8545673076923076E-2</v>
      </c>
    </row>
    <row r="118" spans="1:10" x14ac:dyDescent="0.2">
      <c r="A118" s="4" t="str">
        <f t="shared" si="36"/>
        <v>ENE Service Level Agreements</v>
      </c>
      <c r="B118" s="25"/>
      <c r="C118" s="25"/>
      <c r="D118" s="25"/>
      <c r="E118" s="37">
        <f t="shared" si="37"/>
        <v>4.5622175994505708E-2</v>
      </c>
      <c r="F118" s="37">
        <f t="shared" si="37"/>
        <v>5.4103304366797257E-2</v>
      </c>
      <c r="G118" s="37">
        <f t="shared" si="37"/>
        <v>5.493697231881367E-2</v>
      </c>
      <c r="H118" s="37">
        <f t="shared" si="37"/>
        <v>5.2573318200288655E-2</v>
      </c>
      <c r="I118" s="37">
        <f t="shared" si="37"/>
        <v>5.3079817785700145E-2</v>
      </c>
      <c r="J118" s="38">
        <f t="shared" si="37"/>
        <v>5.0330528846153855E-2</v>
      </c>
    </row>
    <row r="119" spans="1:10" x14ac:dyDescent="0.2">
      <c r="A119" s="4" t="str">
        <f t="shared" si="36"/>
        <v>Corporate Overhead</v>
      </c>
      <c r="B119" s="25"/>
      <c r="C119" s="25"/>
      <c r="D119" s="25"/>
      <c r="E119" s="37">
        <f t="shared" si="37"/>
        <v>0.13618559998359914</v>
      </c>
      <c r="F119" s="37">
        <f t="shared" si="37"/>
        <v>0.1615024010949172</v>
      </c>
      <c r="G119" s="37">
        <f t="shared" si="37"/>
        <v>0.16399096214571243</v>
      </c>
      <c r="H119" s="37">
        <f t="shared" si="37"/>
        <v>0.15693527820981687</v>
      </c>
      <c r="I119" s="37">
        <f t="shared" si="37"/>
        <v>0.15844721727074668</v>
      </c>
      <c r="J119" s="38">
        <f t="shared" si="37"/>
        <v>0.15024038461538461</v>
      </c>
    </row>
    <row r="120" spans="1:10" ht="13.5" thickBot="1" x14ac:dyDescent="0.25">
      <c r="A120" s="34" t="str">
        <f t="shared" si="36"/>
        <v>Total Expenses</v>
      </c>
      <c r="B120" s="24"/>
      <c r="C120" s="41"/>
      <c r="D120" s="41"/>
      <c r="E120" s="40">
        <f t="shared" si="37"/>
        <v>1</v>
      </c>
      <c r="F120" s="40">
        <f t="shared" si="37"/>
        <v>1</v>
      </c>
      <c r="G120" s="40">
        <f t="shared" si="37"/>
        <v>1</v>
      </c>
      <c r="H120" s="40">
        <f t="shared" si="37"/>
        <v>1</v>
      </c>
      <c r="I120" s="40">
        <f t="shared" si="37"/>
        <v>1</v>
      </c>
      <c r="J120" s="42">
        <f t="shared" si="37"/>
        <v>1</v>
      </c>
    </row>
    <row r="121" spans="1:10" x14ac:dyDescent="0.2">
      <c r="C121" s="19"/>
      <c r="D121" s="19"/>
      <c r="E121" s="39">
        <f t="shared" ref="E121:J121" si="38">SUM(E109:E119)</f>
        <v>0.99999999999999989</v>
      </c>
      <c r="F121" s="39">
        <f t="shared" si="38"/>
        <v>1</v>
      </c>
      <c r="G121" s="39">
        <f t="shared" si="38"/>
        <v>1.0000000000000002</v>
      </c>
      <c r="H121" s="39">
        <f t="shared" si="38"/>
        <v>1</v>
      </c>
      <c r="I121" s="39">
        <f t="shared" si="38"/>
        <v>0.99999999999999978</v>
      </c>
      <c r="J121" s="39">
        <f t="shared" si="38"/>
        <v>1.0000000000000002</v>
      </c>
    </row>
    <row r="122" spans="1:10" x14ac:dyDescent="0.2">
      <c r="C122" s="19"/>
      <c r="D122" s="19"/>
    </row>
    <row r="123" spans="1:10" x14ac:dyDescent="0.2">
      <c r="C123" s="19"/>
      <c r="D123" s="19"/>
    </row>
    <row r="124" spans="1:10" x14ac:dyDescent="0.2">
      <c r="A124" t="s">
        <v>68</v>
      </c>
      <c r="B124" s="22">
        <f>SUM(B62:B72)-B57</f>
        <v>0</v>
      </c>
      <c r="C124" s="22">
        <f>SUM(C62:C72)-C57</f>
        <v>0</v>
      </c>
      <c r="D124" s="22"/>
      <c r="E124" s="22">
        <f t="shared" ref="E124:J124" si="39">SUM(E62:E72)-E57</f>
        <v>0</v>
      </c>
      <c r="F124" s="22">
        <f t="shared" si="39"/>
        <v>0</v>
      </c>
      <c r="G124" s="22">
        <f t="shared" si="39"/>
        <v>0</v>
      </c>
      <c r="H124" s="22">
        <f t="shared" si="39"/>
        <v>0</v>
      </c>
      <c r="I124" s="22">
        <f t="shared" si="39"/>
        <v>0</v>
      </c>
      <c r="J124" s="22">
        <f t="shared" si="39"/>
        <v>0</v>
      </c>
    </row>
    <row r="125" spans="1:10" x14ac:dyDescent="0.2">
      <c r="C125" s="19"/>
      <c r="D125" s="19"/>
    </row>
    <row r="126" spans="1:10" x14ac:dyDescent="0.2">
      <c r="C126" s="19"/>
      <c r="D126" s="19"/>
    </row>
    <row r="127" spans="1:10" x14ac:dyDescent="0.2">
      <c r="C127" s="19"/>
      <c r="D127" s="19"/>
    </row>
    <row r="128" spans="1:10" x14ac:dyDescent="0.2">
      <c r="C128" s="19"/>
      <c r="D128" s="19"/>
    </row>
    <row r="129" spans="3:4" x14ac:dyDescent="0.2">
      <c r="C129" s="19"/>
      <c r="D129" s="19"/>
    </row>
    <row r="130" spans="3:4" x14ac:dyDescent="0.2">
      <c r="C130" s="19"/>
      <c r="D130" s="19"/>
    </row>
    <row r="131" spans="3:4" x14ac:dyDescent="0.2">
      <c r="C131" s="19"/>
      <c r="D131" s="19"/>
    </row>
    <row r="132" spans="3:4" x14ac:dyDescent="0.2">
      <c r="C132" s="19"/>
      <c r="D132" s="19"/>
    </row>
    <row r="133" spans="3:4" x14ac:dyDescent="0.2">
      <c r="C133" s="19"/>
      <c r="D133" s="19"/>
    </row>
    <row r="134" spans="3:4" x14ac:dyDescent="0.2">
      <c r="C134" s="19"/>
      <c r="D134" s="19"/>
    </row>
    <row r="135" spans="3:4" x14ac:dyDescent="0.2">
      <c r="C135" s="19"/>
      <c r="D135" s="19"/>
    </row>
    <row r="136" spans="3:4" x14ac:dyDescent="0.2">
      <c r="C136" s="19"/>
      <c r="D136" s="19"/>
    </row>
    <row r="137" spans="3:4" x14ac:dyDescent="0.2">
      <c r="C137" s="19"/>
      <c r="D137" s="19"/>
    </row>
    <row r="138" spans="3:4" x14ac:dyDescent="0.2">
      <c r="C138" s="19"/>
      <c r="D138" s="19"/>
    </row>
    <row r="139" spans="3:4" x14ac:dyDescent="0.2">
      <c r="C139" s="19"/>
      <c r="D139" s="19"/>
    </row>
    <row r="140" spans="3:4" x14ac:dyDescent="0.2">
      <c r="C140" s="19"/>
      <c r="D140" s="19"/>
    </row>
    <row r="141" spans="3:4" x14ac:dyDescent="0.2">
      <c r="C141" s="19"/>
      <c r="D141" s="19"/>
    </row>
    <row r="142" spans="3:4" x14ac:dyDescent="0.2">
      <c r="C142" s="19"/>
      <c r="D142" s="19"/>
    </row>
    <row r="143" spans="3:4" x14ac:dyDescent="0.2">
      <c r="C143" s="19"/>
      <c r="D143" s="19"/>
    </row>
    <row r="144" spans="3:4" x14ac:dyDescent="0.2">
      <c r="C144" s="19"/>
      <c r="D144" s="19"/>
    </row>
    <row r="145" spans="3:4" x14ac:dyDescent="0.2">
      <c r="C145" s="19"/>
      <c r="D145" s="19"/>
    </row>
    <row r="146" spans="3:4" x14ac:dyDescent="0.2">
      <c r="C146" s="19"/>
      <c r="D146" s="19"/>
    </row>
    <row r="147" spans="3:4" x14ac:dyDescent="0.2">
      <c r="C147" s="19"/>
      <c r="D147" s="19"/>
    </row>
    <row r="148" spans="3:4" x14ac:dyDescent="0.2">
      <c r="C148" s="19"/>
      <c r="D148" s="19"/>
    </row>
    <row r="149" spans="3:4" x14ac:dyDescent="0.2">
      <c r="C149" s="19"/>
      <c r="D149" s="19"/>
    </row>
    <row r="150" spans="3:4" x14ac:dyDescent="0.2">
      <c r="C150" s="19"/>
      <c r="D150" s="19"/>
    </row>
    <row r="151" spans="3:4" x14ac:dyDescent="0.2">
      <c r="C151" s="19"/>
      <c r="D151" s="19"/>
    </row>
    <row r="152" spans="3:4" x14ac:dyDescent="0.2">
      <c r="C152" s="19"/>
      <c r="D152" s="19"/>
    </row>
    <row r="153" spans="3:4" x14ac:dyDescent="0.2">
      <c r="C153" s="19"/>
      <c r="D153" s="19"/>
    </row>
    <row r="154" spans="3:4" x14ac:dyDescent="0.2">
      <c r="C154" s="19"/>
      <c r="D154" s="19"/>
    </row>
    <row r="155" spans="3:4" x14ac:dyDescent="0.2">
      <c r="C155" s="19"/>
      <c r="D155" s="19"/>
    </row>
    <row r="156" spans="3:4" x14ac:dyDescent="0.2">
      <c r="C156" s="19"/>
      <c r="D156" s="19"/>
    </row>
    <row r="157" spans="3:4" x14ac:dyDescent="0.2">
      <c r="C157" s="19"/>
      <c r="D157" s="19"/>
    </row>
    <row r="158" spans="3:4" x14ac:dyDescent="0.2">
      <c r="C158" s="19"/>
      <c r="D158" s="19"/>
    </row>
    <row r="159" spans="3:4" x14ac:dyDescent="0.2">
      <c r="C159" s="19"/>
      <c r="D159" s="19"/>
    </row>
    <row r="160" spans="3:4" x14ac:dyDescent="0.2">
      <c r="C160" s="19"/>
      <c r="D160" s="19"/>
    </row>
    <row r="161" spans="3:4" x14ac:dyDescent="0.2">
      <c r="C161" s="19"/>
      <c r="D161" s="19"/>
    </row>
    <row r="162" spans="3:4" x14ac:dyDescent="0.2">
      <c r="C162" s="19"/>
      <c r="D162" s="19"/>
    </row>
    <row r="163" spans="3:4" x14ac:dyDescent="0.2">
      <c r="C163" s="19"/>
      <c r="D163" s="19"/>
    </row>
    <row r="164" spans="3:4" x14ac:dyDescent="0.2">
      <c r="C164" s="19"/>
      <c r="D164" s="19"/>
    </row>
    <row r="165" spans="3:4" x14ac:dyDescent="0.2">
      <c r="C165" s="19"/>
      <c r="D165" s="19"/>
    </row>
    <row r="166" spans="3:4" x14ac:dyDescent="0.2">
      <c r="C166" s="19"/>
      <c r="D166" s="19"/>
    </row>
    <row r="167" spans="3:4" x14ac:dyDescent="0.2">
      <c r="C167" s="19"/>
      <c r="D167" s="19"/>
    </row>
    <row r="168" spans="3:4" x14ac:dyDescent="0.2">
      <c r="C168" s="19"/>
      <c r="D168" s="19"/>
    </row>
    <row r="169" spans="3:4" x14ac:dyDescent="0.2">
      <c r="C169" s="19"/>
      <c r="D169" s="19"/>
    </row>
    <row r="170" spans="3:4" x14ac:dyDescent="0.2">
      <c r="C170" s="19"/>
      <c r="D170" s="19"/>
    </row>
    <row r="171" spans="3:4" x14ac:dyDescent="0.2">
      <c r="C171" s="19"/>
      <c r="D171" s="19"/>
    </row>
    <row r="172" spans="3:4" x14ac:dyDescent="0.2">
      <c r="C172" s="19"/>
      <c r="D172" s="19"/>
    </row>
    <row r="173" spans="3:4" x14ac:dyDescent="0.2">
      <c r="C173" s="19"/>
      <c r="D173" s="19"/>
    </row>
    <row r="174" spans="3:4" x14ac:dyDescent="0.2">
      <c r="C174" s="19"/>
      <c r="D174" s="19"/>
    </row>
    <row r="175" spans="3:4" x14ac:dyDescent="0.2">
      <c r="C175" s="19"/>
      <c r="D175" s="19"/>
    </row>
    <row r="176" spans="3:4" x14ac:dyDescent="0.2">
      <c r="C176" s="19"/>
      <c r="D176" s="19"/>
    </row>
    <row r="177" spans="3:4" x14ac:dyDescent="0.2">
      <c r="C177" s="19"/>
      <c r="D177" s="19"/>
    </row>
    <row r="178" spans="3:4" x14ac:dyDescent="0.2">
      <c r="C178" s="19"/>
      <c r="D178" s="19"/>
    </row>
    <row r="179" spans="3:4" x14ac:dyDescent="0.2">
      <c r="C179" s="19"/>
      <c r="D179" s="19"/>
    </row>
    <row r="180" spans="3:4" x14ac:dyDescent="0.2">
      <c r="C180" s="19"/>
      <c r="D180" s="19"/>
    </row>
    <row r="181" spans="3:4" x14ac:dyDescent="0.2">
      <c r="C181" s="19"/>
      <c r="D181" s="19"/>
    </row>
    <row r="182" spans="3:4" x14ac:dyDescent="0.2">
      <c r="C182" s="19"/>
      <c r="D182" s="19"/>
    </row>
    <row r="183" spans="3:4" x14ac:dyDescent="0.2">
      <c r="C183" s="19"/>
      <c r="D183" s="19"/>
    </row>
    <row r="184" spans="3:4" x14ac:dyDescent="0.2">
      <c r="C184" s="19"/>
      <c r="D184" s="19"/>
    </row>
    <row r="185" spans="3:4" x14ac:dyDescent="0.2">
      <c r="C185" s="19"/>
      <c r="D185" s="19"/>
    </row>
    <row r="186" spans="3:4" x14ac:dyDescent="0.2">
      <c r="C186" s="19"/>
      <c r="D186" s="19"/>
    </row>
    <row r="187" spans="3:4" x14ac:dyDescent="0.2">
      <c r="C187" s="19"/>
      <c r="D187" s="19"/>
    </row>
    <row r="188" spans="3:4" x14ac:dyDescent="0.2">
      <c r="C188" s="19"/>
      <c r="D188" s="19"/>
    </row>
    <row r="189" spans="3:4" x14ac:dyDescent="0.2">
      <c r="C189" s="19"/>
      <c r="D189" s="19"/>
    </row>
    <row r="190" spans="3:4" x14ac:dyDescent="0.2">
      <c r="C190" s="19"/>
      <c r="D190" s="19"/>
    </row>
    <row r="191" spans="3:4" x14ac:dyDescent="0.2">
      <c r="C191" s="19"/>
      <c r="D191" s="19"/>
    </row>
    <row r="192" spans="3:4" x14ac:dyDescent="0.2">
      <c r="C192" s="19"/>
      <c r="D192" s="19"/>
    </row>
    <row r="193" spans="3:4" x14ac:dyDescent="0.2">
      <c r="C193" s="19"/>
      <c r="D193" s="19"/>
    </row>
    <row r="194" spans="3:4" x14ac:dyDescent="0.2">
      <c r="C194" s="19"/>
      <c r="D194" s="19"/>
    </row>
    <row r="195" spans="3:4" x14ac:dyDescent="0.2">
      <c r="C195" s="19"/>
      <c r="D195" s="19"/>
    </row>
    <row r="196" spans="3:4" x14ac:dyDescent="0.2">
      <c r="C196" s="19"/>
      <c r="D196" s="19"/>
    </row>
    <row r="197" spans="3:4" x14ac:dyDescent="0.2">
      <c r="C197" s="19"/>
      <c r="D197" s="19"/>
    </row>
    <row r="198" spans="3:4" x14ac:dyDescent="0.2">
      <c r="C198" s="19"/>
      <c r="D198" s="19"/>
    </row>
    <row r="199" spans="3:4" x14ac:dyDescent="0.2">
      <c r="C199" s="19"/>
      <c r="D199" s="19"/>
    </row>
    <row r="200" spans="3:4" x14ac:dyDescent="0.2">
      <c r="C200" s="19"/>
      <c r="D200" s="19"/>
    </row>
    <row r="201" spans="3:4" x14ac:dyDescent="0.2">
      <c r="C201" s="19"/>
      <c r="D201" s="19"/>
    </row>
    <row r="202" spans="3:4" x14ac:dyDescent="0.2">
      <c r="C202" s="19"/>
      <c r="D202" s="19"/>
    </row>
    <row r="203" spans="3:4" x14ac:dyDescent="0.2">
      <c r="C203" s="19"/>
      <c r="D203" s="19"/>
    </row>
    <row r="204" spans="3:4" x14ac:dyDescent="0.2">
      <c r="C204" s="19"/>
      <c r="D204" s="19"/>
    </row>
    <row r="205" spans="3:4" x14ac:dyDescent="0.2">
      <c r="C205" s="19"/>
      <c r="D205" s="19"/>
    </row>
    <row r="206" spans="3:4" x14ac:dyDescent="0.2">
      <c r="C206" s="19"/>
      <c r="D206" s="19"/>
    </row>
    <row r="207" spans="3:4" x14ac:dyDescent="0.2">
      <c r="C207" s="19"/>
      <c r="D207" s="19"/>
    </row>
    <row r="208" spans="3:4" x14ac:dyDescent="0.2">
      <c r="C208" s="19"/>
      <c r="D208" s="19"/>
    </row>
    <row r="209" spans="3:4" x14ac:dyDescent="0.2">
      <c r="C209" s="19"/>
      <c r="D209" s="19"/>
    </row>
    <row r="210" spans="3:4" x14ac:dyDescent="0.2">
      <c r="C210" s="19"/>
      <c r="D210" s="19"/>
    </row>
    <row r="211" spans="3:4" x14ac:dyDescent="0.2">
      <c r="C211" s="19"/>
      <c r="D211" s="19"/>
    </row>
    <row r="212" spans="3:4" x14ac:dyDescent="0.2">
      <c r="C212" s="19"/>
      <c r="D212" s="19"/>
    </row>
    <row r="213" spans="3:4" x14ac:dyDescent="0.2">
      <c r="C213" s="19"/>
      <c r="D213" s="19"/>
    </row>
    <row r="214" spans="3:4" x14ac:dyDescent="0.2">
      <c r="C214" s="19"/>
      <c r="D214" s="19"/>
    </row>
    <row r="215" spans="3:4" x14ac:dyDescent="0.2">
      <c r="C215" s="19"/>
      <c r="D215" s="19"/>
    </row>
    <row r="216" spans="3:4" x14ac:dyDescent="0.2">
      <c r="C216" s="19"/>
      <c r="D216" s="19"/>
    </row>
    <row r="217" spans="3:4" x14ac:dyDescent="0.2">
      <c r="C217" s="19"/>
      <c r="D217" s="19"/>
    </row>
    <row r="218" spans="3:4" x14ac:dyDescent="0.2">
      <c r="C218" s="19"/>
      <c r="D218" s="19"/>
    </row>
    <row r="219" spans="3:4" x14ac:dyDescent="0.2">
      <c r="C219" s="19"/>
      <c r="D219" s="19"/>
    </row>
    <row r="220" spans="3:4" x14ac:dyDescent="0.2">
      <c r="C220" s="19"/>
      <c r="D220" s="19"/>
    </row>
    <row r="221" spans="3:4" x14ac:dyDescent="0.2">
      <c r="C221" s="19"/>
      <c r="D221" s="19"/>
    </row>
    <row r="222" spans="3:4" x14ac:dyDescent="0.2">
      <c r="C222" s="19"/>
      <c r="D222" s="19"/>
    </row>
    <row r="223" spans="3:4" x14ac:dyDescent="0.2">
      <c r="C223" s="19"/>
      <c r="D223" s="19"/>
    </row>
    <row r="224" spans="3:4" x14ac:dyDescent="0.2">
      <c r="C224" s="19"/>
      <c r="D224" s="19"/>
    </row>
    <row r="225" spans="3:4" x14ac:dyDescent="0.2">
      <c r="C225" s="19"/>
      <c r="D225" s="19"/>
    </row>
    <row r="226" spans="3:4" x14ac:dyDescent="0.2">
      <c r="C226" s="19"/>
      <c r="D226" s="19"/>
    </row>
    <row r="227" spans="3:4" x14ac:dyDescent="0.2">
      <c r="C227" s="19"/>
      <c r="D227" s="19"/>
    </row>
    <row r="228" spans="3:4" x14ac:dyDescent="0.2">
      <c r="C228" s="19"/>
      <c r="D228" s="19"/>
    </row>
    <row r="229" spans="3:4" x14ac:dyDescent="0.2">
      <c r="C229" s="19"/>
      <c r="D229" s="19"/>
    </row>
    <row r="230" spans="3:4" x14ac:dyDescent="0.2">
      <c r="C230" s="19"/>
      <c r="D230" s="19"/>
    </row>
    <row r="231" spans="3:4" x14ac:dyDescent="0.2">
      <c r="C231" s="19"/>
      <c r="D231" s="19"/>
    </row>
    <row r="232" spans="3:4" x14ac:dyDescent="0.2">
      <c r="C232" s="19"/>
      <c r="D232" s="19"/>
    </row>
    <row r="233" spans="3:4" x14ac:dyDescent="0.2">
      <c r="C233" s="19"/>
      <c r="D233" s="19"/>
    </row>
    <row r="234" spans="3:4" x14ac:dyDescent="0.2">
      <c r="C234" s="19"/>
      <c r="D234" s="19"/>
    </row>
    <row r="235" spans="3:4" x14ac:dyDescent="0.2">
      <c r="C235" s="19"/>
      <c r="D235" s="19"/>
    </row>
    <row r="236" spans="3:4" x14ac:dyDescent="0.2">
      <c r="C236" s="19"/>
      <c r="D236" s="19"/>
    </row>
    <row r="237" spans="3:4" x14ac:dyDescent="0.2">
      <c r="C237" s="19"/>
      <c r="D237" s="19"/>
    </row>
    <row r="238" spans="3:4" x14ac:dyDescent="0.2">
      <c r="C238" s="19"/>
      <c r="D238" s="19"/>
    </row>
    <row r="239" spans="3:4" x14ac:dyDescent="0.2">
      <c r="C239" s="19"/>
      <c r="D239" s="19"/>
    </row>
    <row r="240" spans="3:4" x14ac:dyDescent="0.2">
      <c r="C240" s="19"/>
      <c r="D240" s="19"/>
    </row>
    <row r="241" spans="3:4" x14ac:dyDescent="0.2">
      <c r="C241" s="19"/>
      <c r="D241" s="19"/>
    </row>
    <row r="242" spans="3:4" x14ac:dyDescent="0.2">
      <c r="C242" s="19"/>
      <c r="D242" s="19"/>
    </row>
    <row r="243" spans="3:4" x14ac:dyDescent="0.2">
      <c r="C243" s="19"/>
      <c r="D243" s="19"/>
    </row>
    <row r="244" spans="3:4" x14ac:dyDescent="0.2">
      <c r="C244" s="19"/>
      <c r="D244" s="19"/>
    </row>
    <row r="245" spans="3:4" x14ac:dyDescent="0.2">
      <c r="C245" s="19"/>
      <c r="D245" s="19"/>
    </row>
    <row r="246" spans="3:4" x14ac:dyDescent="0.2">
      <c r="C246" s="19"/>
      <c r="D246" s="19"/>
    </row>
    <row r="247" spans="3:4" x14ac:dyDescent="0.2">
      <c r="C247" s="19"/>
      <c r="D247" s="19"/>
    </row>
    <row r="248" spans="3:4" x14ac:dyDescent="0.2">
      <c r="C248" s="19"/>
      <c r="D248" s="19"/>
    </row>
    <row r="249" spans="3:4" x14ac:dyDescent="0.2">
      <c r="C249" s="19"/>
      <c r="D249" s="19"/>
    </row>
    <row r="250" spans="3:4" x14ac:dyDescent="0.2">
      <c r="C250" s="19"/>
      <c r="D250" s="19"/>
    </row>
    <row r="251" spans="3:4" x14ac:dyDescent="0.2">
      <c r="C251" s="19"/>
      <c r="D251" s="19"/>
    </row>
    <row r="252" spans="3:4" x14ac:dyDescent="0.2">
      <c r="C252" s="19"/>
      <c r="D252" s="19"/>
    </row>
    <row r="253" spans="3:4" x14ac:dyDescent="0.2">
      <c r="C253" s="19"/>
      <c r="D253" s="19"/>
    </row>
    <row r="254" spans="3:4" x14ac:dyDescent="0.2">
      <c r="C254" s="19"/>
      <c r="D254" s="19"/>
    </row>
    <row r="255" spans="3:4" x14ac:dyDescent="0.2">
      <c r="C255" s="19"/>
      <c r="D255" s="19"/>
    </row>
    <row r="256" spans="3:4" x14ac:dyDescent="0.2">
      <c r="C256" s="19"/>
      <c r="D256" s="19"/>
    </row>
    <row r="257" spans="3:4" x14ac:dyDescent="0.2">
      <c r="C257" s="19"/>
      <c r="D257" s="19"/>
    </row>
    <row r="258" spans="3:4" x14ac:dyDescent="0.2">
      <c r="C258" s="19"/>
      <c r="D258" s="19"/>
    </row>
    <row r="259" spans="3:4" x14ac:dyDescent="0.2">
      <c r="C259" s="19"/>
      <c r="D259" s="19"/>
    </row>
    <row r="260" spans="3:4" x14ac:dyDescent="0.2">
      <c r="C260" s="19"/>
      <c r="D260" s="19"/>
    </row>
    <row r="261" spans="3:4" x14ac:dyDescent="0.2">
      <c r="C261" s="19"/>
      <c r="D261" s="19"/>
    </row>
    <row r="262" spans="3:4" x14ac:dyDescent="0.2">
      <c r="C262" s="19"/>
      <c r="D262" s="19"/>
    </row>
    <row r="263" spans="3:4" x14ac:dyDescent="0.2">
      <c r="C263" s="19"/>
      <c r="D263" s="19"/>
    </row>
    <row r="264" spans="3:4" x14ac:dyDescent="0.2">
      <c r="C264" s="19"/>
      <c r="D264" s="19"/>
    </row>
    <row r="265" spans="3:4" x14ac:dyDescent="0.2">
      <c r="C265" s="19"/>
      <c r="D265" s="19"/>
    </row>
    <row r="266" spans="3:4" x14ac:dyDescent="0.2">
      <c r="C266" s="19"/>
      <c r="D266" s="19"/>
    </row>
    <row r="267" spans="3:4" x14ac:dyDescent="0.2">
      <c r="C267" s="19"/>
      <c r="D267" s="19"/>
    </row>
    <row r="268" spans="3:4" x14ac:dyDescent="0.2">
      <c r="C268" s="19"/>
      <c r="D268" s="19"/>
    </row>
    <row r="269" spans="3:4" x14ac:dyDescent="0.2">
      <c r="C269" s="19"/>
      <c r="D269" s="19"/>
    </row>
    <row r="270" spans="3:4" x14ac:dyDescent="0.2">
      <c r="C270" s="19"/>
      <c r="D270" s="19"/>
    </row>
    <row r="271" spans="3:4" x14ac:dyDescent="0.2">
      <c r="C271" s="19"/>
      <c r="D271" s="19"/>
    </row>
    <row r="272" spans="3:4" x14ac:dyDescent="0.2">
      <c r="C272" s="19"/>
      <c r="D272" s="19"/>
    </row>
    <row r="273" spans="3:4" x14ac:dyDescent="0.2">
      <c r="C273" s="19"/>
      <c r="D273" s="19"/>
    </row>
    <row r="274" spans="3:4" x14ac:dyDescent="0.2">
      <c r="C274" s="19"/>
      <c r="D274" s="19"/>
    </row>
    <row r="275" spans="3:4" x14ac:dyDescent="0.2">
      <c r="C275" s="19"/>
      <c r="D275" s="19"/>
    </row>
    <row r="276" spans="3:4" x14ac:dyDescent="0.2">
      <c r="C276" s="19"/>
      <c r="D276" s="19"/>
    </row>
    <row r="277" spans="3:4" x14ac:dyDescent="0.2">
      <c r="C277" s="19"/>
      <c r="D277" s="19"/>
    </row>
    <row r="278" spans="3:4" x14ac:dyDescent="0.2">
      <c r="C278" s="19"/>
      <c r="D278" s="19"/>
    </row>
    <row r="279" spans="3:4" x14ac:dyDescent="0.2">
      <c r="C279" s="19"/>
      <c r="D279" s="19"/>
    </row>
    <row r="280" spans="3:4" x14ac:dyDescent="0.2">
      <c r="C280" s="19"/>
      <c r="D280" s="19"/>
    </row>
    <row r="281" spans="3:4" x14ac:dyDescent="0.2">
      <c r="C281" s="19"/>
      <c r="D281" s="19"/>
    </row>
    <row r="282" spans="3:4" x14ac:dyDescent="0.2">
      <c r="C282" s="19"/>
      <c r="D282" s="19"/>
    </row>
    <row r="283" spans="3:4" x14ac:dyDescent="0.2">
      <c r="C283" s="19"/>
      <c r="D283" s="19"/>
    </row>
    <row r="284" spans="3:4" x14ac:dyDescent="0.2">
      <c r="C284" s="19"/>
      <c r="D284" s="19"/>
    </row>
    <row r="285" spans="3:4" x14ac:dyDescent="0.2">
      <c r="C285" s="19"/>
      <c r="D285" s="19"/>
    </row>
    <row r="286" spans="3:4" x14ac:dyDescent="0.2">
      <c r="C286" s="19"/>
      <c r="D286" s="19"/>
    </row>
    <row r="287" spans="3:4" x14ac:dyDescent="0.2">
      <c r="C287" s="19"/>
      <c r="D287" s="19"/>
    </row>
    <row r="288" spans="3:4" x14ac:dyDescent="0.2">
      <c r="C288" s="19"/>
      <c r="D288" s="19"/>
    </row>
    <row r="289" spans="3:4" x14ac:dyDescent="0.2">
      <c r="C289" s="19"/>
      <c r="D289" s="19"/>
    </row>
    <row r="290" spans="3:4" x14ac:dyDescent="0.2">
      <c r="C290" s="19"/>
      <c r="D290" s="19"/>
    </row>
    <row r="291" spans="3:4" x14ac:dyDescent="0.2">
      <c r="C291" s="19"/>
      <c r="D291" s="19"/>
    </row>
    <row r="292" spans="3:4" x14ac:dyDescent="0.2">
      <c r="C292" s="19"/>
      <c r="D292" s="19"/>
    </row>
    <row r="293" spans="3:4" x14ac:dyDescent="0.2">
      <c r="C293" s="19"/>
      <c r="D293" s="19"/>
    </row>
    <row r="294" spans="3:4" x14ac:dyDescent="0.2">
      <c r="C294" s="19"/>
      <c r="D294" s="19"/>
    </row>
    <row r="295" spans="3:4" x14ac:dyDescent="0.2">
      <c r="C295" s="19"/>
      <c r="D295" s="19"/>
    </row>
    <row r="296" spans="3:4" x14ac:dyDescent="0.2">
      <c r="C296" s="19"/>
      <c r="D296" s="19"/>
    </row>
    <row r="297" spans="3:4" x14ac:dyDescent="0.2">
      <c r="C297" s="19"/>
      <c r="D297" s="19"/>
    </row>
    <row r="298" spans="3:4" x14ac:dyDescent="0.2">
      <c r="C298" s="19"/>
      <c r="D298" s="19"/>
    </row>
    <row r="299" spans="3:4" x14ac:dyDescent="0.2">
      <c r="C299" s="19"/>
      <c r="D299" s="19"/>
    </row>
    <row r="300" spans="3:4" x14ac:dyDescent="0.2">
      <c r="C300" s="19"/>
      <c r="D300" s="19"/>
    </row>
    <row r="301" spans="3:4" x14ac:dyDescent="0.2">
      <c r="C301" s="19"/>
      <c r="D301" s="19"/>
    </row>
    <row r="302" spans="3:4" x14ac:dyDescent="0.2">
      <c r="C302" s="19"/>
      <c r="D302" s="19"/>
    </row>
    <row r="303" spans="3:4" x14ac:dyDescent="0.2">
      <c r="C303" s="19"/>
      <c r="D303" s="19"/>
    </row>
    <row r="304" spans="3:4" x14ac:dyDescent="0.2">
      <c r="C304" s="19"/>
      <c r="D304" s="19"/>
    </row>
    <row r="305" spans="3:4" x14ac:dyDescent="0.2">
      <c r="C305" s="19"/>
      <c r="D305" s="19"/>
    </row>
    <row r="306" spans="3:4" x14ac:dyDescent="0.2">
      <c r="C306" s="19"/>
      <c r="D306" s="19"/>
    </row>
    <row r="307" spans="3:4" x14ac:dyDescent="0.2">
      <c r="C307" s="19"/>
      <c r="D307" s="19"/>
    </row>
    <row r="308" spans="3:4" x14ac:dyDescent="0.2">
      <c r="C308" s="19"/>
      <c r="D308" s="19"/>
    </row>
    <row r="309" spans="3:4" x14ac:dyDescent="0.2">
      <c r="C309" s="19"/>
      <c r="D309" s="19"/>
    </row>
    <row r="310" spans="3:4" x14ac:dyDescent="0.2">
      <c r="C310" s="19"/>
      <c r="D310" s="19"/>
    </row>
    <row r="311" spans="3:4" x14ac:dyDescent="0.2">
      <c r="C311" s="19"/>
      <c r="D311" s="19"/>
    </row>
    <row r="312" spans="3:4" x14ac:dyDescent="0.2">
      <c r="C312" s="19"/>
      <c r="D312" s="19"/>
    </row>
    <row r="313" spans="3:4" x14ac:dyDescent="0.2">
      <c r="C313" s="19"/>
      <c r="D313" s="19"/>
    </row>
    <row r="314" spans="3:4" x14ac:dyDescent="0.2">
      <c r="C314" s="19"/>
      <c r="D314" s="19"/>
    </row>
    <row r="315" spans="3:4" x14ac:dyDescent="0.2">
      <c r="C315" s="19"/>
      <c r="D315" s="19"/>
    </row>
    <row r="316" spans="3:4" x14ac:dyDescent="0.2">
      <c r="C316" s="19"/>
      <c r="D316" s="19"/>
    </row>
    <row r="317" spans="3:4" x14ac:dyDescent="0.2">
      <c r="C317" s="19"/>
      <c r="D317" s="19"/>
    </row>
    <row r="318" spans="3:4" x14ac:dyDescent="0.2">
      <c r="C318" s="19"/>
      <c r="D318" s="19"/>
    </row>
    <row r="319" spans="3:4" x14ac:dyDescent="0.2">
      <c r="C319" s="19"/>
      <c r="D319" s="19"/>
    </row>
    <row r="320" spans="3:4" x14ac:dyDescent="0.2">
      <c r="C320" s="19"/>
      <c r="D320" s="19"/>
    </row>
    <row r="321" spans="3:4" x14ac:dyDescent="0.2">
      <c r="C321" s="19"/>
      <c r="D321" s="19"/>
    </row>
    <row r="322" spans="3:4" x14ac:dyDescent="0.2">
      <c r="C322" s="19"/>
      <c r="D322" s="19"/>
    </row>
    <row r="323" spans="3:4" x14ac:dyDescent="0.2">
      <c r="C323" s="19"/>
      <c r="D323" s="19"/>
    </row>
    <row r="324" spans="3:4" x14ac:dyDescent="0.2">
      <c r="C324" s="19"/>
      <c r="D324" s="19"/>
    </row>
    <row r="325" spans="3:4" x14ac:dyDescent="0.2">
      <c r="C325" s="19"/>
      <c r="D325" s="19"/>
    </row>
    <row r="326" spans="3:4" x14ac:dyDescent="0.2">
      <c r="C326" s="19"/>
      <c r="D326" s="19"/>
    </row>
    <row r="327" spans="3:4" x14ac:dyDescent="0.2">
      <c r="C327" s="19"/>
      <c r="D327" s="19"/>
    </row>
    <row r="328" spans="3:4" x14ac:dyDescent="0.2">
      <c r="C328" s="19"/>
      <c r="D328" s="19"/>
    </row>
    <row r="329" spans="3:4" x14ac:dyDescent="0.2">
      <c r="C329" s="19"/>
      <c r="D329" s="19"/>
    </row>
    <row r="330" spans="3:4" x14ac:dyDescent="0.2">
      <c r="C330" s="19"/>
      <c r="D330" s="19"/>
    </row>
    <row r="331" spans="3:4" x14ac:dyDescent="0.2">
      <c r="C331" s="19"/>
      <c r="D331" s="19"/>
    </row>
    <row r="332" spans="3:4" x14ac:dyDescent="0.2">
      <c r="C332" s="19"/>
      <c r="D332" s="19"/>
    </row>
    <row r="333" spans="3:4" x14ac:dyDescent="0.2">
      <c r="C333" s="19"/>
      <c r="D333" s="19"/>
    </row>
    <row r="334" spans="3:4" x14ac:dyDescent="0.2">
      <c r="C334" s="19"/>
      <c r="D334" s="19"/>
    </row>
    <row r="335" spans="3:4" x14ac:dyDescent="0.2">
      <c r="C335" s="19"/>
      <c r="D335" s="19"/>
    </row>
    <row r="336" spans="3:4" x14ac:dyDescent="0.2">
      <c r="C336" s="19"/>
      <c r="D336" s="19"/>
    </row>
    <row r="337" spans="3:4" x14ac:dyDescent="0.2">
      <c r="C337" s="19"/>
      <c r="D337" s="19"/>
    </row>
    <row r="338" spans="3:4" x14ac:dyDescent="0.2">
      <c r="C338" s="19"/>
      <c r="D338" s="19"/>
    </row>
    <row r="339" spans="3:4" x14ac:dyDescent="0.2">
      <c r="C339" s="19"/>
      <c r="D339" s="19"/>
    </row>
    <row r="340" spans="3:4" x14ac:dyDescent="0.2">
      <c r="C340" s="19"/>
      <c r="D340" s="19"/>
    </row>
    <row r="341" spans="3:4" x14ac:dyDescent="0.2">
      <c r="C341" s="19"/>
      <c r="D341" s="19"/>
    </row>
    <row r="342" spans="3:4" x14ac:dyDescent="0.2">
      <c r="C342" s="19"/>
      <c r="D342" s="19"/>
    </row>
    <row r="343" spans="3:4" x14ac:dyDescent="0.2">
      <c r="C343" s="19"/>
      <c r="D343" s="19"/>
    </row>
    <row r="344" spans="3:4" x14ac:dyDescent="0.2">
      <c r="C344" s="19"/>
      <c r="D344" s="19"/>
    </row>
    <row r="345" spans="3:4" x14ac:dyDescent="0.2">
      <c r="C345" s="19"/>
      <c r="D345" s="19"/>
    </row>
    <row r="346" spans="3:4" x14ac:dyDescent="0.2">
      <c r="C346" s="19"/>
      <c r="D346" s="19"/>
    </row>
    <row r="347" spans="3:4" x14ac:dyDescent="0.2">
      <c r="C347" s="19"/>
      <c r="D347" s="19"/>
    </row>
    <row r="348" spans="3:4" x14ac:dyDescent="0.2">
      <c r="C348" s="19"/>
      <c r="D348" s="19"/>
    </row>
    <row r="349" spans="3:4" x14ac:dyDescent="0.2">
      <c r="C349" s="19"/>
      <c r="D349" s="19"/>
    </row>
    <row r="350" spans="3:4" x14ac:dyDescent="0.2">
      <c r="C350" s="19"/>
      <c r="D350" s="19"/>
    </row>
    <row r="351" spans="3:4" x14ac:dyDescent="0.2">
      <c r="C351" s="19"/>
      <c r="D351" s="19"/>
    </row>
    <row r="352" spans="3:4" x14ac:dyDescent="0.2">
      <c r="C352" s="19"/>
      <c r="D352" s="19"/>
    </row>
    <row r="353" spans="3:4" x14ac:dyDescent="0.2">
      <c r="C353" s="19"/>
      <c r="D353" s="19"/>
    </row>
    <row r="354" spans="3:4" x14ac:dyDescent="0.2">
      <c r="C354" s="19"/>
      <c r="D354" s="19"/>
    </row>
    <row r="355" spans="3:4" x14ac:dyDescent="0.2">
      <c r="C355" s="19"/>
      <c r="D355" s="19"/>
    </row>
    <row r="356" spans="3:4" x14ac:dyDescent="0.2">
      <c r="C356" s="19"/>
      <c r="D356" s="19"/>
    </row>
    <row r="357" spans="3:4" x14ac:dyDescent="0.2">
      <c r="C357" s="19"/>
      <c r="D357" s="19"/>
    </row>
    <row r="358" spans="3:4" x14ac:dyDescent="0.2">
      <c r="C358" s="19"/>
      <c r="D358" s="19"/>
    </row>
    <row r="359" spans="3:4" x14ac:dyDescent="0.2">
      <c r="C359" s="19"/>
      <c r="D359" s="19"/>
    </row>
    <row r="360" spans="3:4" x14ac:dyDescent="0.2">
      <c r="C360" s="19"/>
      <c r="D360" s="19"/>
    </row>
    <row r="361" spans="3:4" x14ac:dyDescent="0.2">
      <c r="C361" s="19"/>
      <c r="D361" s="19"/>
    </row>
    <row r="362" spans="3:4" x14ac:dyDescent="0.2">
      <c r="C362" s="19"/>
      <c r="D362" s="19"/>
    </row>
    <row r="363" spans="3:4" x14ac:dyDescent="0.2">
      <c r="C363" s="19"/>
      <c r="D363" s="19"/>
    </row>
    <row r="364" spans="3:4" x14ac:dyDescent="0.2">
      <c r="C364" s="19"/>
      <c r="D364" s="19"/>
    </row>
    <row r="365" spans="3:4" x14ac:dyDescent="0.2">
      <c r="C365" s="19"/>
      <c r="D365" s="19"/>
    </row>
    <row r="366" spans="3:4" x14ac:dyDescent="0.2">
      <c r="C366" s="19"/>
      <c r="D366" s="19"/>
    </row>
    <row r="367" spans="3:4" x14ac:dyDescent="0.2">
      <c r="C367" s="19"/>
      <c r="D367" s="19"/>
    </row>
    <row r="368" spans="3:4" x14ac:dyDescent="0.2">
      <c r="C368" s="19"/>
      <c r="D368" s="19"/>
    </row>
    <row r="369" spans="3:4" x14ac:dyDescent="0.2">
      <c r="C369" s="19"/>
      <c r="D369" s="19"/>
    </row>
    <row r="370" spans="3:4" x14ac:dyDescent="0.2">
      <c r="C370" s="19"/>
      <c r="D370" s="19"/>
    </row>
    <row r="371" spans="3:4" x14ac:dyDescent="0.2">
      <c r="C371" s="19"/>
      <c r="D371" s="19"/>
    </row>
    <row r="372" spans="3:4" x14ac:dyDescent="0.2">
      <c r="C372" s="19"/>
      <c r="D372" s="19"/>
    </row>
    <row r="373" spans="3:4" x14ac:dyDescent="0.2">
      <c r="C373" s="19"/>
      <c r="D373" s="19"/>
    </row>
    <row r="374" spans="3:4" x14ac:dyDescent="0.2">
      <c r="C374" s="19"/>
      <c r="D374" s="19"/>
    </row>
    <row r="375" spans="3:4" x14ac:dyDescent="0.2">
      <c r="C375" s="19"/>
      <c r="D375" s="19"/>
    </row>
    <row r="376" spans="3:4" x14ac:dyDescent="0.2">
      <c r="C376" s="19"/>
      <c r="D376" s="19"/>
    </row>
    <row r="377" spans="3:4" x14ac:dyDescent="0.2">
      <c r="C377" s="19"/>
      <c r="D377" s="19"/>
    </row>
    <row r="378" spans="3:4" x14ac:dyDescent="0.2">
      <c r="C378" s="19"/>
      <c r="D378" s="19"/>
    </row>
    <row r="379" spans="3:4" x14ac:dyDescent="0.2">
      <c r="C379" s="19"/>
      <c r="D379" s="19"/>
    </row>
    <row r="380" spans="3:4" x14ac:dyDescent="0.2">
      <c r="C380" s="19"/>
      <c r="D380" s="19"/>
    </row>
    <row r="381" spans="3:4" x14ac:dyDescent="0.2">
      <c r="C381" s="19"/>
      <c r="D381" s="19"/>
    </row>
    <row r="382" spans="3:4" x14ac:dyDescent="0.2">
      <c r="C382" s="19"/>
      <c r="D382" s="19"/>
    </row>
    <row r="383" spans="3:4" x14ac:dyDescent="0.2">
      <c r="C383" s="19"/>
      <c r="D383" s="19"/>
    </row>
    <row r="384" spans="3:4" x14ac:dyDescent="0.2">
      <c r="C384" s="19"/>
      <c r="D384" s="19"/>
    </row>
    <row r="385" spans="3:4" x14ac:dyDescent="0.2">
      <c r="C385" s="19"/>
      <c r="D385" s="19"/>
    </row>
    <row r="386" spans="3:4" x14ac:dyDescent="0.2">
      <c r="C386" s="19"/>
      <c r="D386" s="19"/>
    </row>
    <row r="387" spans="3:4" x14ac:dyDescent="0.2">
      <c r="C387" s="19"/>
      <c r="D387" s="19"/>
    </row>
    <row r="388" spans="3:4" x14ac:dyDescent="0.2">
      <c r="C388" s="19"/>
      <c r="D388" s="19"/>
    </row>
    <row r="389" spans="3:4" x14ac:dyDescent="0.2">
      <c r="C389" s="19"/>
      <c r="D389" s="19"/>
    </row>
    <row r="390" spans="3:4" x14ac:dyDescent="0.2">
      <c r="C390" s="19"/>
      <c r="D390" s="19"/>
    </row>
    <row r="391" spans="3:4" x14ac:dyDescent="0.2">
      <c r="C391" s="19"/>
      <c r="D391" s="19"/>
    </row>
    <row r="392" spans="3:4" x14ac:dyDescent="0.2">
      <c r="C392" s="19"/>
      <c r="D392" s="19"/>
    </row>
    <row r="393" spans="3:4" x14ac:dyDescent="0.2">
      <c r="C393" s="19"/>
      <c r="D393" s="19"/>
    </row>
    <row r="394" spans="3:4" x14ac:dyDescent="0.2">
      <c r="C394" s="19"/>
      <c r="D394" s="19"/>
    </row>
    <row r="395" spans="3:4" x14ac:dyDescent="0.2">
      <c r="C395" s="19"/>
      <c r="D395" s="19"/>
    </row>
    <row r="396" spans="3:4" x14ac:dyDescent="0.2">
      <c r="C396" s="19"/>
      <c r="D396" s="19"/>
    </row>
    <row r="397" spans="3:4" x14ac:dyDescent="0.2">
      <c r="C397" s="19"/>
      <c r="D397" s="19"/>
    </row>
    <row r="398" spans="3:4" x14ac:dyDescent="0.2">
      <c r="C398" s="19"/>
      <c r="D398" s="19"/>
    </row>
    <row r="399" spans="3:4" x14ac:dyDescent="0.2">
      <c r="C399" s="19"/>
      <c r="D399" s="19"/>
    </row>
    <row r="400" spans="3:4" x14ac:dyDescent="0.2">
      <c r="C400" s="19"/>
      <c r="D400" s="19"/>
    </row>
    <row r="401" spans="3:4" x14ac:dyDescent="0.2">
      <c r="C401" s="19"/>
      <c r="D401" s="19"/>
    </row>
    <row r="402" spans="3:4" x14ac:dyDescent="0.2">
      <c r="C402" s="19"/>
      <c r="D402" s="19"/>
    </row>
    <row r="403" spans="3:4" x14ac:dyDescent="0.2">
      <c r="C403" s="19"/>
      <c r="D403" s="19"/>
    </row>
    <row r="404" spans="3:4" x14ac:dyDescent="0.2">
      <c r="C404" s="19"/>
      <c r="D404" s="19"/>
    </row>
    <row r="405" spans="3:4" x14ac:dyDescent="0.2">
      <c r="C405" s="19"/>
      <c r="D405" s="19"/>
    </row>
    <row r="406" spans="3:4" x14ac:dyDescent="0.2">
      <c r="C406" s="19"/>
      <c r="D406" s="19"/>
    </row>
    <row r="407" spans="3:4" x14ac:dyDescent="0.2">
      <c r="C407" s="19"/>
      <c r="D407" s="19"/>
    </row>
    <row r="408" spans="3:4" x14ac:dyDescent="0.2">
      <c r="C408" s="19"/>
      <c r="D408" s="19"/>
    </row>
    <row r="409" spans="3:4" x14ac:dyDescent="0.2">
      <c r="C409" s="19"/>
      <c r="D409" s="19"/>
    </row>
    <row r="410" spans="3:4" x14ac:dyDescent="0.2">
      <c r="C410" s="19"/>
      <c r="D410" s="19"/>
    </row>
    <row r="411" spans="3:4" x14ac:dyDescent="0.2">
      <c r="C411" s="19"/>
      <c r="D411" s="19"/>
    </row>
    <row r="412" spans="3:4" x14ac:dyDescent="0.2">
      <c r="C412" s="19"/>
      <c r="D412" s="19"/>
    </row>
    <row r="413" spans="3:4" x14ac:dyDescent="0.2">
      <c r="C413" s="19"/>
      <c r="D413" s="19"/>
    </row>
    <row r="414" spans="3:4" x14ac:dyDescent="0.2">
      <c r="C414" s="19"/>
      <c r="D414" s="19"/>
    </row>
    <row r="415" spans="3:4" x14ac:dyDescent="0.2">
      <c r="C415" s="19"/>
      <c r="D415" s="19"/>
    </row>
    <row r="416" spans="3:4" x14ac:dyDescent="0.2">
      <c r="C416" s="19"/>
      <c r="D416" s="19"/>
    </row>
    <row r="417" spans="3:4" x14ac:dyDescent="0.2">
      <c r="C417" s="19"/>
      <c r="D417" s="19"/>
    </row>
    <row r="418" spans="3:4" x14ac:dyDescent="0.2">
      <c r="C418" s="19"/>
      <c r="D418" s="19"/>
    </row>
    <row r="419" spans="3:4" x14ac:dyDescent="0.2">
      <c r="C419" s="19"/>
      <c r="D419" s="19"/>
    </row>
    <row r="420" spans="3:4" x14ac:dyDescent="0.2">
      <c r="C420" s="19"/>
      <c r="D420" s="19"/>
    </row>
    <row r="421" spans="3:4" x14ac:dyDescent="0.2">
      <c r="C421" s="19"/>
      <c r="D421" s="19"/>
    </row>
    <row r="422" spans="3:4" x14ac:dyDescent="0.2">
      <c r="C422" s="19"/>
      <c r="D422" s="19"/>
    </row>
    <row r="423" spans="3:4" x14ac:dyDescent="0.2">
      <c r="C423" s="19"/>
      <c r="D423" s="19"/>
    </row>
    <row r="424" spans="3:4" x14ac:dyDescent="0.2">
      <c r="C424" s="19"/>
      <c r="D424" s="19"/>
    </row>
    <row r="425" spans="3:4" x14ac:dyDescent="0.2">
      <c r="C425" s="19"/>
      <c r="D425" s="19"/>
    </row>
    <row r="426" spans="3:4" x14ac:dyDescent="0.2">
      <c r="C426" s="19"/>
      <c r="D426" s="19"/>
    </row>
    <row r="427" spans="3:4" x14ac:dyDescent="0.2">
      <c r="C427" s="19"/>
      <c r="D427" s="19"/>
    </row>
    <row r="428" spans="3:4" x14ac:dyDescent="0.2">
      <c r="C428" s="19"/>
      <c r="D428" s="19"/>
    </row>
    <row r="429" spans="3:4" x14ac:dyDescent="0.2">
      <c r="C429" s="19"/>
      <c r="D429" s="19"/>
    </row>
    <row r="430" spans="3:4" x14ac:dyDescent="0.2">
      <c r="C430" s="19"/>
      <c r="D430" s="19"/>
    </row>
    <row r="431" spans="3:4" x14ac:dyDescent="0.2">
      <c r="C431" s="19"/>
      <c r="D431" s="19"/>
    </row>
    <row r="432" spans="3:4" x14ac:dyDescent="0.2">
      <c r="C432" s="19"/>
      <c r="D432" s="19"/>
    </row>
    <row r="433" spans="3:4" x14ac:dyDescent="0.2">
      <c r="C433" s="19"/>
      <c r="D433" s="19"/>
    </row>
    <row r="434" spans="3:4" x14ac:dyDescent="0.2">
      <c r="C434" s="19"/>
      <c r="D434" s="19"/>
    </row>
    <row r="435" spans="3:4" x14ac:dyDescent="0.2">
      <c r="C435" s="19"/>
      <c r="D435" s="19"/>
    </row>
    <row r="436" spans="3:4" x14ac:dyDescent="0.2">
      <c r="C436" s="19"/>
      <c r="D436" s="19"/>
    </row>
    <row r="437" spans="3:4" x14ac:dyDescent="0.2">
      <c r="C437" s="19"/>
      <c r="D437" s="19"/>
    </row>
    <row r="438" spans="3:4" x14ac:dyDescent="0.2">
      <c r="C438" s="19"/>
      <c r="D438" s="19"/>
    </row>
    <row r="439" spans="3:4" x14ac:dyDescent="0.2">
      <c r="C439" s="19"/>
      <c r="D439" s="19"/>
    </row>
    <row r="440" spans="3:4" x14ac:dyDescent="0.2">
      <c r="C440" s="19"/>
      <c r="D440" s="19"/>
    </row>
    <row r="441" spans="3:4" x14ac:dyDescent="0.2">
      <c r="C441" s="19"/>
      <c r="D441" s="19"/>
    </row>
    <row r="442" spans="3:4" x14ac:dyDescent="0.2">
      <c r="C442" s="19"/>
      <c r="D442" s="19"/>
    </row>
    <row r="443" spans="3:4" x14ac:dyDescent="0.2">
      <c r="C443" s="19"/>
      <c r="D443" s="1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ProForma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Jan Havlíček</cp:lastModifiedBy>
  <dcterms:created xsi:type="dcterms:W3CDTF">2001-12-27T22:09:19Z</dcterms:created>
  <dcterms:modified xsi:type="dcterms:W3CDTF">2023-09-16T23:22:04Z</dcterms:modified>
</cp:coreProperties>
</file>