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EB36387-5F4C-4EB1-B77F-0B7B1021D6AF}" xr6:coauthVersionLast="47" xr6:coauthVersionMax="47" xr10:uidLastSave="{00000000-0000-0000-0000-000000000000}"/>
  <bookViews>
    <workbookView xWindow="-120" yWindow="-120" windowWidth="38640" windowHeight="15720" tabRatio="610"/>
  </bookViews>
  <sheets>
    <sheet name="Projection" sheetId="9" r:id="rId1"/>
    <sheet name="Variance" sheetId="10" r:id="rId2"/>
    <sheet name="Sheet1" sheetId="11" r:id="rId3"/>
  </sheets>
  <definedNames>
    <definedName name="_xlnm.Print_Area" localSheetId="0">Projection!$A$1:$K$81</definedName>
    <definedName name="_xlnm.Print_Area" localSheetId="1">Variance!$A$1:$G$33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9" l="1"/>
  <c r="M2" i="9"/>
  <c r="L3" i="9"/>
  <c r="M3" i="9"/>
  <c r="L4" i="9"/>
  <c r="G5" i="9"/>
  <c r="L5" i="9"/>
  <c r="M5" i="9"/>
  <c r="F10" i="9"/>
  <c r="F11" i="9"/>
  <c r="F12" i="9"/>
  <c r="F13" i="9"/>
  <c r="F14" i="9"/>
  <c r="F15" i="9"/>
  <c r="F16" i="9"/>
  <c r="F17" i="9"/>
  <c r="F18" i="9"/>
  <c r="F19" i="9"/>
  <c r="F20" i="9"/>
  <c r="BE20" i="9"/>
  <c r="D21" i="9"/>
  <c r="E21" i="9"/>
  <c r="F21" i="9"/>
  <c r="F22" i="9"/>
  <c r="F23" i="9"/>
  <c r="BE23" i="9"/>
  <c r="F24" i="9"/>
  <c r="BF24" i="9"/>
  <c r="F25" i="9"/>
  <c r="F26" i="9"/>
  <c r="F27" i="9"/>
  <c r="F28" i="9"/>
  <c r="F29" i="9"/>
  <c r="F30" i="9"/>
  <c r="F31" i="9"/>
  <c r="F32" i="9"/>
  <c r="F33" i="9"/>
  <c r="F34" i="9"/>
  <c r="F35" i="9"/>
  <c r="G36" i="9"/>
  <c r="G37" i="9"/>
  <c r="G40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A124" i="9"/>
  <c r="A127" i="9"/>
  <c r="A129" i="9"/>
  <c r="A133" i="9"/>
  <c r="A138" i="9"/>
  <c r="A142" i="9"/>
  <c r="S143" i="9"/>
  <c r="A145" i="9"/>
  <c r="I145" i="9"/>
  <c r="J145" i="9"/>
  <c r="K145" i="9"/>
  <c r="L145" i="9"/>
  <c r="M145" i="9"/>
  <c r="N145" i="9"/>
  <c r="O145" i="9"/>
  <c r="K148" i="9"/>
  <c r="K150" i="9"/>
  <c r="A151" i="9"/>
  <c r="K151" i="9"/>
  <c r="K152" i="9"/>
  <c r="M156" i="9"/>
  <c r="K158" i="9"/>
  <c r="L158" i="9"/>
  <c r="M158" i="9"/>
  <c r="K159" i="9"/>
  <c r="M159" i="9"/>
  <c r="J160" i="9"/>
  <c r="K160" i="9"/>
  <c r="L160" i="9"/>
  <c r="M160" i="9"/>
  <c r="A161" i="9"/>
  <c r="M161" i="9"/>
  <c r="J162" i="9"/>
  <c r="K162" i="9"/>
  <c r="M162" i="9"/>
  <c r="A163" i="9"/>
  <c r="J163" i="9"/>
  <c r="K163" i="9"/>
  <c r="L163" i="9"/>
  <c r="M163" i="9"/>
  <c r="J164" i="9"/>
  <c r="M164" i="9"/>
  <c r="J165" i="9"/>
  <c r="K165" i="9"/>
  <c r="L165" i="9"/>
  <c r="M165" i="9"/>
  <c r="A166" i="9"/>
  <c r="M166" i="9"/>
  <c r="A167" i="9"/>
  <c r="J167" i="9"/>
  <c r="K167" i="9"/>
  <c r="L167" i="9"/>
  <c r="M167" i="9"/>
  <c r="J169" i="9"/>
  <c r="K169" i="9"/>
  <c r="M169" i="9"/>
  <c r="A91" i="11"/>
  <c r="C91" i="11"/>
  <c r="A1" i="10"/>
  <c r="A2" i="10"/>
  <c r="A3" i="10"/>
  <c r="C12" i="10"/>
  <c r="B14" i="10"/>
  <c r="C14" i="10"/>
  <c r="B20" i="10"/>
  <c r="D29" i="10"/>
  <c r="D30" i="10"/>
  <c r="D31" i="10"/>
  <c r="D32" i="10"/>
</calcChain>
</file>

<file path=xl/sharedStrings.xml><?xml version="1.0" encoding="utf-8"?>
<sst xmlns="http://schemas.openxmlformats.org/spreadsheetml/2006/main" count="189" uniqueCount="143">
  <si>
    <t>Enron Corp</t>
  </si>
  <si>
    <t>Azurix</t>
  </si>
  <si>
    <t>EBS</t>
  </si>
  <si>
    <t>EECC</t>
  </si>
  <si>
    <t>EGEP</t>
  </si>
  <si>
    <t>EGM</t>
  </si>
  <si>
    <t>EIM</t>
  </si>
  <si>
    <t>ENW</t>
  </si>
  <si>
    <t>ENA</t>
  </si>
  <si>
    <t>ESA</t>
  </si>
  <si>
    <t>ETS</t>
  </si>
  <si>
    <t>Debt Service</t>
  </si>
  <si>
    <t>Desert Storm</t>
  </si>
  <si>
    <t>EPI</t>
  </si>
  <si>
    <t>Project X</t>
  </si>
  <si>
    <t>Fourth Quarter Activity</t>
  </si>
  <si>
    <t>Nikita</t>
  </si>
  <si>
    <t>Repay Prepay-TD</t>
  </si>
  <si>
    <t>Project Y</t>
  </si>
  <si>
    <t>Project Z</t>
  </si>
  <si>
    <t>TXCU</t>
  </si>
  <si>
    <t>EES Retail</t>
  </si>
  <si>
    <t>Popeye</t>
  </si>
  <si>
    <t>CP Redemption</t>
  </si>
  <si>
    <t>Lehman-Equity Forward Settlement</t>
  </si>
  <si>
    <t>Eco-Electrica Asset sale</t>
  </si>
  <si>
    <t>CEG/CEG Rio Asset Sale</t>
  </si>
  <si>
    <t>Dividend</t>
  </si>
  <si>
    <t>Payroll &amp; Tax</t>
  </si>
  <si>
    <t>Nepco Receivables</t>
  </si>
  <si>
    <t>Bonneville Power Settlement</t>
  </si>
  <si>
    <t>Swap Settlement</t>
  </si>
  <si>
    <t xml:space="preserve">Short-Term Liquidity Position </t>
  </si>
  <si>
    <t>LC Collateral</t>
  </si>
  <si>
    <t>EGM Inventory</t>
  </si>
  <si>
    <t>Cash and Cash Equivalents-Beginning</t>
  </si>
  <si>
    <t>Cash and Cash Equivalents-Ending</t>
  </si>
  <si>
    <t xml:space="preserve">     OTC</t>
  </si>
  <si>
    <t>Specific Transactions</t>
  </si>
  <si>
    <t>Current Day Activity Summary</t>
  </si>
  <si>
    <t>Out</t>
  </si>
  <si>
    <t>In</t>
  </si>
  <si>
    <t>Net</t>
  </si>
  <si>
    <t>Corp</t>
  </si>
  <si>
    <t>India</t>
  </si>
  <si>
    <t>Calme</t>
  </si>
  <si>
    <t>APACHE</t>
  </si>
  <si>
    <t>Europe</t>
  </si>
  <si>
    <t>EML</t>
  </si>
  <si>
    <t xml:space="preserve">     Nymex</t>
  </si>
  <si>
    <t>Current Day Activity</t>
  </si>
  <si>
    <t>Other Business Units</t>
  </si>
  <si>
    <t>EES Wholesale</t>
  </si>
  <si>
    <t>Beginning Balance BofA/Citi</t>
  </si>
  <si>
    <t>Ending BofA/Citi</t>
  </si>
  <si>
    <t>Goldman</t>
  </si>
  <si>
    <t xml:space="preserve">Finance </t>
  </si>
  <si>
    <t>For Mary Perkins Only</t>
  </si>
  <si>
    <t>Beginning Goldman</t>
  </si>
  <si>
    <t>Ending Goldman</t>
  </si>
  <si>
    <t>A2P2 Maturity</t>
  </si>
  <si>
    <t>A2P2 Redemption</t>
  </si>
  <si>
    <t>??</t>
  </si>
  <si>
    <t>India Bldg</t>
  </si>
  <si>
    <t>Not Out</t>
  </si>
  <si>
    <t>Never Out</t>
  </si>
  <si>
    <t xml:space="preserve">Not In </t>
  </si>
  <si>
    <t>Never In</t>
  </si>
  <si>
    <t>Extra Out</t>
  </si>
  <si>
    <t>Mystery</t>
  </si>
  <si>
    <t>BofA</t>
  </si>
  <si>
    <t>Citi</t>
  </si>
  <si>
    <t>Total Adj</t>
  </si>
  <si>
    <t>Del</t>
  </si>
  <si>
    <t>Open</t>
  </si>
  <si>
    <t>Move</t>
  </si>
  <si>
    <t>ADJ</t>
  </si>
  <si>
    <t>move</t>
  </si>
  <si>
    <t>Activity fm top</t>
  </si>
  <si>
    <t>Adj fm 3:00</t>
  </si>
  <si>
    <t>3:00 Adjustments   -  Use all positive numbers</t>
  </si>
  <si>
    <t>Lehman Equity FWD</t>
  </si>
  <si>
    <t>Margaux Debt Service</t>
  </si>
  <si>
    <t>India E&amp;P Sale</t>
  </si>
  <si>
    <t>Total Variance</t>
  </si>
  <si>
    <t xml:space="preserve">Current Day BU/Corp Activity </t>
  </si>
  <si>
    <t>Electrobolt Equity</t>
  </si>
  <si>
    <t>Section 2</t>
  </si>
  <si>
    <t>Section 3</t>
  </si>
  <si>
    <t>Section 4</t>
  </si>
  <si>
    <t>Incoming CP</t>
  </si>
  <si>
    <t>Maturing Uncommitted Lc's-Net</t>
  </si>
  <si>
    <t>Margin Contingency</t>
  </si>
  <si>
    <t>Pension Plan Minimum Liability</t>
  </si>
  <si>
    <t>Total Beginning</t>
  </si>
  <si>
    <t>Total Ending Cash</t>
  </si>
  <si>
    <t>ST Loan Sale Maturity</t>
  </si>
  <si>
    <t>Goldman Funding</t>
  </si>
  <si>
    <t>Beginning Goldman ERMT</t>
  </si>
  <si>
    <t>Ending Goldman ERMT</t>
  </si>
  <si>
    <t>Tfr fm Citi/BofA</t>
  </si>
  <si>
    <t>Rounding/Misc</t>
  </si>
  <si>
    <t>Chase Mahonia Prepay Amort</t>
  </si>
  <si>
    <t>Valhalla Dividend</t>
  </si>
  <si>
    <t>Valhalla Principal Unwind</t>
  </si>
  <si>
    <t>Valhalla Interest Income</t>
  </si>
  <si>
    <t>invest</t>
  </si>
  <si>
    <t>Estimate (less transactions moved to other days)</t>
  </si>
  <si>
    <t>Bank Loan Program</t>
  </si>
  <si>
    <t xml:space="preserve">A1P1 </t>
  </si>
  <si>
    <t>Est. Power</t>
  </si>
  <si>
    <t>Est Gas</t>
  </si>
  <si>
    <t>Upcoming Settlement Estimates</t>
  </si>
  <si>
    <t>12/31 Forecast as of 11/19</t>
  </si>
  <si>
    <t>Interest adj</t>
  </si>
  <si>
    <t>Changes as of 5 pm</t>
  </si>
  <si>
    <t xml:space="preserve">Actual for all operations </t>
  </si>
  <si>
    <t>Swee'p payback added</t>
  </si>
  <si>
    <t>corp</t>
  </si>
  <si>
    <t>total</t>
  </si>
  <si>
    <t>12/31 Forecast as of 11/20</t>
  </si>
  <si>
    <t>Beg. Balance Adj.  (BP didn't pay 25)</t>
  </si>
  <si>
    <t>A1P1 Maturity</t>
  </si>
  <si>
    <t>CP Redemptions possible</t>
  </si>
  <si>
    <t>Canada</t>
  </si>
  <si>
    <t>1st Batch</t>
  </si>
  <si>
    <t>Hold</t>
  </si>
  <si>
    <t>Unidentified</t>
  </si>
  <si>
    <t>As of November 27, 2001</t>
  </si>
  <si>
    <t>Deposits</t>
  </si>
  <si>
    <t>Trust</t>
  </si>
  <si>
    <t>NNG</t>
  </si>
  <si>
    <t>TW</t>
  </si>
  <si>
    <t>EDF</t>
  </si>
  <si>
    <t>ENH</t>
  </si>
  <si>
    <t>Liquid Deposits</t>
  </si>
  <si>
    <t>Ending Deposits</t>
  </si>
  <si>
    <t>Adj. to include 90mm deposits</t>
  </si>
  <si>
    <t>Wind -6.5,Canada 23, ECTGR 10.5</t>
  </si>
  <si>
    <t>Change-Canada</t>
  </si>
  <si>
    <t>Available Canadian</t>
  </si>
  <si>
    <t>Total Domestic Activity</t>
  </si>
  <si>
    <t>End of Day Domestic Adjustment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</si>
</sst>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_(* #,##0.0_);_(* \(#,##0.0\);_(* &quot;-&quot;??_);_(@_)"/>
    <numFmt numFmtId="166" formatCode="_(* #,##0.0_);_(* \(#,##0.0\);_(* &quot;-&quot;?_);_(@_)"/>
    <numFmt numFmtId="175" formatCode="mm/dd/yy"/>
    <numFmt numFmtId="176" formatCode="_(&quot;$&quot;* #,##0.0_);_(&quot;$&quot;* \(#,##0.0\);_(&quot;$&quot;* &quot;-&quot;??_);_(@_)"/>
    <numFmt numFmtId="178" formatCode="mmmm\ d\,\ yyyy"/>
    <numFmt numFmtId="184" formatCode="_(* #,##0_);_(* \(#,##0\);_(* &quot;-&quot;??_);_(@_)"/>
  </numFmts>
  <fonts count="1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indexed="56"/>
      <name val="Arial"/>
      <family val="2"/>
    </font>
    <font>
      <sz val="10"/>
      <color indexed="18"/>
      <name val="Arial"/>
      <family val="2"/>
    </font>
    <font>
      <b/>
      <sz val="10"/>
      <color indexed="10"/>
      <name val="Arial"/>
      <family val="2"/>
    </font>
    <font>
      <sz val="10"/>
      <color indexed="17"/>
      <name val="Arial"/>
      <family val="2"/>
    </font>
    <font>
      <sz val="10"/>
      <color indexed="22"/>
      <name val="Arial"/>
      <family val="2"/>
    </font>
    <font>
      <sz val="10"/>
      <color indexed="12"/>
      <name val="Arial"/>
      <family val="2"/>
    </font>
    <font>
      <b/>
      <sz val="10"/>
      <color indexed="60"/>
      <name val="Arial"/>
      <family val="2"/>
    </font>
    <font>
      <sz val="10"/>
      <color indexed="60"/>
      <name val="Arial"/>
      <family val="2"/>
    </font>
    <font>
      <strike/>
      <sz val="10"/>
      <name val="Arial"/>
      <family val="2"/>
    </font>
    <font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38">
    <xf numFmtId="0" fontId="0" fillId="0" borderId="0" xfId="0"/>
    <xf numFmtId="164" fontId="2" fillId="0" borderId="0" xfId="2" applyNumberFormat="1" applyFont="1" applyAlignment="1">
      <alignment horizontal="left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0" fontId="0" fillId="0" borderId="0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165" fontId="3" fillId="0" borderId="0" xfId="1" applyNumberFormat="1" applyFont="1"/>
    <xf numFmtId="165" fontId="3" fillId="0" borderId="0" xfId="1" applyNumberFormat="1" applyFont="1" applyFill="1" applyBorder="1"/>
    <xf numFmtId="165" fontId="3" fillId="0" borderId="0" xfId="0" applyNumberFormat="1" applyFont="1" applyBorder="1"/>
    <xf numFmtId="165" fontId="3" fillId="0" borderId="0" xfId="1" applyNumberFormat="1" applyFont="1" applyBorder="1"/>
    <xf numFmtId="0" fontId="3" fillId="0" borderId="0" xfId="0" applyFont="1" applyBorder="1"/>
    <xf numFmtId="176" fontId="2" fillId="0" borderId="0" xfId="2" applyNumberFormat="1" applyFont="1" applyBorder="1"/>
    <xf numFmtId="0" fontId="3" fillId="0" borderId="0" xfId="0" applyFont="1" applyFill="1" applyBorder="1"/>
    <xf numFmtId="164" fontId="3" fillId="0" borderId="0" xfId="0" applyNumberFormat="1" applyFont="1" applyBorder="1"/>
    <xf numFmtId="166" fontId="3" fillId="0" borderId="0" xfId="1" applyNumberFormat="1" applyFont="1" applyBorder="1"/>
    <xf numFmtId="0" fontId="2" fillId="0" borderId="0" xfId="0" applyFont="1" applyBorder="1"/>
    <xf numFmtId="164" fontId="3" fillId="0" borderId="0" xfId="1" applyNumberFormat="1" applyFont="1" applyFill="1" applyBorder="1" applyAlignment="1">
      <alignment horizontal="right"/>
    </xf>
    <xf numFmtId="0" fontId="5" fillId="0" borderId="0" xfId="0" applyFont="1"/>
    <xf numFmtId="16" fontId="3" fillId="0" borderId="0" xfId="0" applyNumberFormat="1" applyFont="1" applyBorder="1" applyAlignment="1">
      <alignment horizontal="left"/>
    </xf>
    <xf numFmtId="175" fontId="2" fillId="0" borderId="0" xfId="0" applyNumberFormat="1" applyFont="1" applyBorder="1"/>
    <xf numFmtId="16" fontId="3" fillId="0" borderId="0" xfId="0" applyNumberFormat="1" applyFont="1" applyAlignment="1">
      <alignment horizontal="left"/>
    </xf>
    <xf numFmtId="165" fontId="2" fillId="0" borderId="0" xfId="1" applyNumberFormat="1" applyFont="1"/>
    <xf numFmtId="165" fontId="3" fillId="0" borderId="0" xfId="0" applyNumberFormat="1" applyFont="1"/>
    <xf numFmtId="166" fontId="3" fillId="0" borderId="0" xfId="0" applyNumberFormat="1" applyFont="1" applyBorder="1"/>
    <xf numFmtId="43" fontId="2" fillId="0" borderId="0" xfId="1" applyFont="1" applyBorder="1"/>
    <xf numFmtId="184" fontId="3" fillId="0" borderId="0" xfId="1" applyNumberFormat="1" applyFont="1" applyBorder="1"/>
    <xf numFmtId="0" fontId="2" fillId="0" borderId="0" xfId="0" applyFont="1" applyBorder="1" applyAlignment="1">
      <alignment horizontal="right"/>
    </xf>
    <xf numFmtId="165" fontId="2" fillId="0" borderId="0" xfId="0" applyNumberFormat="1" applyFont="1" applyBorder="1"/>
    <xf numFmtId="178" fontId="2" fillId="0" borderId="0" xfId="2" applyNumberFormat="1" applyFont="1" applyAlignment="1">
      <alignment horizontal="left"/>
    </xf>
    <xf numFmtId="43" fontId="0" fillId="0" borderId="0" xfId="1" applyFont="1"/>
    <xf numFmtId="0" fontId="4" fillId="0" borderId="0" xfId="0" applyFont="1" applyAlignment="1">
      <alignment horizontal="right"/>
    </xf>
    <xf numFmtId="43" fontId="2" fillId="0" borderId="0" xfId="1" applyFont="1"/>
    <xf numFmtId="43" fontId="3" fillId="0" borderId="0" xfId="1" applyFont="1"/>
    <xf numFmtId="43" fontId="0" fillId="0" borderId="1" xfId="1" applyFont="1" applyBorder="1"/>
    <xf numFmtId="0" fontId="2" fillId="0" borderId="0" xfId="0" applyFont="1" applyAlignment="1">
      <alignment horizontal="left"/>
    </xf>
    <xf numFmtId="0" fontId="2" fillId="0" borderId="0" xfId="0" applyFont="1" applyAlignment="1"/>
    <xf numFmtId="43" fontId="3" fillId="0" borderId="0" xfId="0" applyNumberFormat="1" applyFont="1"/>
    <xf numFmtId="0" fontId="6" fillId="0" borderId="0" xfId="0" applyFont="1" applyBorder="1"/>
    <xf numFmtId="0" fontId="6" fillId="0" borderId="0" xfId="0" quotePrefix="1" applyFont="1" applyBorder="1"/>
    <xf numFmtId="0" fontId="2" fillId="0" borderId="2" xfId="0" applyFont="1" applyBorder="1" applyAlignment="1">
      <alignment horizontal="left"/>
    </xf>
    <xf numFmtId="0" fontId="3" fillId="0" borderId="3" xfId="0" applyFont="1" applyBorder="1"/>
    <xf numFmtId="0" fontId="2" fillId="0" borderId="4" xfId="0" applyFont="1" applyBorder="1" applyAlignment="1">
      <alignment horizontal="center"/>
    </xf>
    <xf numFmtId="165" fontId="3" fillId="0" borderId="4" xfId="1" applyNumberFormat="1" applyFont="1" applyFill="1" applyBorder="1"/>
    <xf numFmtId="43" fontId="3" fillId="0" borderId="0" xfId="0" applyNumberFormat="1" applyFont="1" applyBorder="1"/>
    <xf numFmtId="44" fontId="2" fillId="0" borderId="0" xfId="2" applyFont="1"/>
    <xf numFmtId="44" fontId="2" fillId="0" borderId="0" xfId="2" applyFont="1" applyBorder="1"/>
    <xf numFmtId="165" fontId="2" fillId="0" borderId="5" xfId="1" applyNumberFormat="1" applyFont="1" applyFill="1" applyBorder="1"/>
    <xf numFmtId="0" fontId="3" fillId="0" borderId="6" xfId="0" applyFont="1" applyBorder="1"/>
    <xf numFmtId="0" fontId="3" fillId="0" borderId="0" xfId="0" applyFont="1" applyAlignment="1"/>
    <xf numFmtId="43" fontId="7" fillId="0" borderId="0" xfId="1" applyFont="1" applyAlignment="1">
      <alignment horizontal="right"/>
    </xf>
    <xf numFmtId="43" fontId="7" fillId="0" borderId="0" xfId="1" applyFont="1" applyBorder="1" applyAlignment="1">
      <alignment horizontal="right"/>
    </xf>
    <xf numFmtId="43" fontId="7" fillId="0" borderId="0" xfId="1" applyFont="1"/>
    <xf numFmtId="40" fontId="3" fillId="0" borderId="0" xfId="0" applyNumberFormat="1" applyFont="1" applyAlignment="1">
      <alignment horizontal="left"/>
    </xf>
    <xf numFmtId="43" fontId="3" fillId="0" borderId="0" xfId="1" applyFont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4" xfId="0" applyFont="1" applyBorder="1"/>
    <xf numFmtId="165" fontId="2" fillId="0" borderId="4" xfId="1" applyNumberFormat="1" applyFont="1" applyFill="1" applyBorder="1"/>
    <xf numFmtId="165" fontId="3" fillId="0" borderId="1" xfId="0" applyNumberFormat="1" applyFont="1" applyBorder="1"/>
    <xf numFmtId="0" fontId="3" fillId="0" borderId="8" xfId="0" applyFont="1" applyBorder="1"/>
    <xf numFmtId="0" fontId="3" fillId="0" borderId="1" xfId="0" applyFont="1" applyBorder="1"/>
    <xf numFmtId="0" fontId="0" fillId="0" borderId="2" xfId="0" applyBorder="1"/>
    <xf numFmtId="43" fontId="0" fillId="0" borderId="7" xfId="1" applyFont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/>
    <xf numFmtId="0" fontId="0" fillId="0" borderId="4" xfId="0" applyBorder="1" applyAlignment="1">
      <alignment horizontal="right"/>
    </xf>
    <xf numFmtId="43" fontId="8" fillId="0" borderId="0" xfId="1" applyFont="1" applyBorder="1"/>
    <xf numFmtId="43" fontId="0" fillId="0" borderId="6" xfId="0" applyNumberFormat="1" applyBorder="1"/>
    <xf numFmtId="43" fontId="0" fillId="0" borderId="0" xfId="1" applyFont="1" applyBorder="1"/>
    <xf numFmtId="43" fontId="8" fillId="0" borderId="1" xfId="1" applyFont="1" applyBorder="1"/>
    <xf numFmtId="0" fontId="0" fillId="0" borderId="4" xfId="0" applyBorder="1"/>
    <xf numFmtId="43" fontId="0" fillId="0" borderId="0" xfId="0" applyNumberFormat="1" applyBorder="1"/>
    <xf numFmtId="43" fontId="8" fillId="0" borderId="1" xfId="0" applyNumberFormat="1" applyFont="1" applyBorder="1"/>
    <xf numFmtId="0" fontId="8" fillId="0" borderId="1" xfId="0" applyFont="1" applyBorder="1"/>
    <xf numFmtId="0" fontId="0" fillId="0" borderId="1" xfId="0" applyBorder="1"/>
    <xf numFmtId="0" fontId="0" fillId="0" borderId="8" xfId="0" applyBorder="1"/>
    <xf numFmtId="0" fontId="0" fillId="0" borderId="6" xfId="0" applyBorder="1"/>
    <xf numFmtId="40" fontId="3" fillId="0" borderId="4" xfId="0" applyNumberFormat="1" applyFont="1" applyBorder="1" applyAlignment="1">
      <alignment horizontal="left"/>
    </xf>
    <xf numFmtId="0" fontId="3" fillId="0" borderId="4" xfId="0" applyFont="1" applyBorder="1" applyAlignment="1"/>
    <xf numFmtId="43" fontId="3" fillId="0" borderId="0" xfId="1" applyFont="1" applyBorder="1"/>
    <xf numFmtId="43" fontId="3" fillId="0" borderId="1" xfId="1" applyFont="1" applyBorder="1"/>
    <xf numFmtId="43" fontId="3" fillId="0" borderId="0" xfId="1" applyFont="1" applyBorder="1" applyAlignment="1">
      <alignment horizontal="left"/>
    </xf>
    <xf numFmtId="0" fontId="2" fillId="0" borderId="2" xfId="0" applyFont="1" applyBorder="1"/>
    <xf numFmtId="0" fontId="3" fillId="0" borderId="5" xfId="0" applyFont="1" applyBorder="1"/>
    <xf numFmtId="0" fontId="9" fillId="0" borderId="0" xfId="0" applyFont="1"/>
    <xf numFmtId="0" fontId="7" fillId="0" borderId="0" xfId="0" applyFont="1" applyBorder="1"/>
    <xf numFmtId="0" fontId="7" fillId="0" borderId="6" xfId="0" applyFont="1" applyBorder="1"/>
    <xf numFmtId="0" fontId="7" fillId="0" borderId="0" xfId="0" applyFont="1" applyFill="1" applyBorder="1"/>
    <xf numFmtId="40" fontId="3" fillId="0" borderId="0" xfId="0" applyNumberFormat="1" applyFont="1"/>
    <xf numFmtId="0" fontId="6" fillId="0" borderId="0" xfId="0" applyFont="1"/>
    <xf numFmtId="44" fontId="3" fillId="0" borderId="0" xfId="2" applyFont="1"/>
    <xf numFmtId="0" fontId="0" fillId="0" borderId="0" xfId="0" quotePrefix="1"/>
    <xf numFmtId="44" fontId="3" fillId="0" borderId="9" xfId="2" applyFont="1" applyBorder="1"/>
    <xf numFmtId="165" fontId="10" fillId="0" borderId="4" xfId="1" applyNumberFormat="1" applyFont="1" applyFill="1" applyBorder="1"/>
    <xf numFmtId="165" fontId="11" fillId="2" borderId="4" xfId="1" applyNumberFormat="1" applyFont="1" applyFill="1" applyBorder="1"/>
    <xf numFmtId="165" fontId="11" fillId="2" borderId="0" xfId="0" applyNumberFormat="1" applyFont="1" applyFill="1" applyBorder="1"/>
    <xf numFmtId="0" fontId="11" fillId="2" borderId="6" xfId="0" applyFont="1" applyFill="1" applyBorder="1"/>
    <xf numFmtId="0" fontId="3" fillId="0" borderId="0" xfId="0" applyFont="1" applyBorder="1" applyAlignment="1">
      <alignment horizontal="right"/>
    </xf>
    <xf numFmtId="0" fontId="13" fillId="0" borderId="0" xfId="0" applyFont="1" applyBorder="1" applyAlignment="1">
      <alignment horizontal="right"/>
    </xf>
    <xf numFmtId="0" fontId="13" fillId="0" borderId="0" xfId="0" applyFont="1" applyFill="1" applyBorder="1" applyAlignment="1">
      <alignment horizontal="right"/>
    </xf>
    <xf numFmtId="0" fontId="14" fillId="0" borderId="0" xfId="0" applyFont="1" applyBorder="1"/>
    <xf numFmtId="0" fontId="14" fillId="0" borderId="0" xfId="0" applyFont="1" applyBorder="1" applyAlignment="1">
      <alignment horizontal="right"/>
    </xf>
    <xf numFmtId="0" fontId="12" fillId="0" borderId="4" xfId="0" applyFont="1" applyBorder="1"/>
    <xf numFmtId="39" fontId="12" fillId="0" borderId="0" xfId="0" applyNumberFormat="1" applyFont="1"/>
    <xf numFmtId="39" fontId="3" fillId="0" borderId="0" xfId="0" applyNumberFormat="1" applyFont="1"/>
    <xf numFmtId="39" fontId="12" fillId="0" borderId="1" xfId="0" applyNumberFormat="1" applyFont="1" applyBorder="1"/>
    <xf numFmtId="39" fontId="8" fillId="0" borderId="0" xfId="1" applyNumberFormat="1" applyFont="1" applyFill="1" applyBorder="1"/>
    <xf numFmtId="43" fontId="3" fillId="0" borderId="6" xfId="0" applyNumberFormat="1" applyFont="1" applyBorder="1"/>
    <xf numFmtId="0" fontId="15" fillId="0" borderId="4" xfId="0" applyFont="1" applyBorder="1" applyAlignment="1"/>
    <xf numFmtId="44" fontId="3" fillId="0" borderId="0" xfId="0" applyNumberFormat="1" applyFont="1" applyBorder="1"/>
    <xf numFmtId="0" fontId="10" fillId="0" borderId="0" xfId="0" applyFont="1"/>
    <xf numFmtId="166" fontId="3" fillId="0" borderId="0" xfId="0" applyNumberFormat="1" applyFont="1" applyFill="1" applyBorder="1"/>
    <xf numFmtId="166" fontId="3" fillId="0" borderId="0" xfId="0" applyNumberFormat="1" applyFont="1" applyBorder="1" applyAlignment="1">
      <alignment horizontal="right"/>
    </xf>
    <xf numFmtId="0" fontId="15" fillId="0" borderId="0" xfId="0" applyFont="1" applyAlignment="1"/>
    <xf numFmtId="43" fontId="6" fillId="0" borderId="0" xfId="0" applyNumberFormat="1" applyFont="1" applyBorder="1"/>
    <xf numFmtId="43" fontId="3" fillId="0" borderId="1" xfId="0" applyNumberFormat="1" applyFont="1" applyBorder="1"/>
    <xf numFmtId="43" fontId="7" fillId="0" borderId="0" xfId="1" applyFont="1" applyBorder="1"/>
    <xf numFmtId="0" fontId="12" fillId="0" borderId="0" xfId="0" applyFont="1" applyBorder="1"/>
    <xf numFmtId="0" fontId="12" fillId="0" borderId="0" xfId="0" applyFont="1" applyFill="1" applyBorder="1"/>
    <xf numFmtId="0" fontId="12" fillId="0" borderId="1" xfId="0" applyFont="1" applyBorder="1"/>
    <xf numFmtId="43" fontId="12" fillId="0" borderId="0" xfId="1" applyFont="1" applyBorder="1"/>
    <xf numFmtId="43" fontId="12" fillId="0" borderId="1" xfId="1" applyFont="1" applyBorder="1"/>
    <xf numFmtId="0" fontId="0" fillId="0" borderId="0" xfId="0" applyFill="1" applyBorder="1"/>
    <xf numFmtId="40" fontId="3" fillId="0" borderId="0" xfId="0" applyNumberFormat="1" applyFont="1" applyFill="1" applyBorder="1"/>
    <xf numFmtId="0" fontId="3" fillId="0" borderId="0" xfId="0" applyFont="1" applyAlignment="1">
      <alignment horizontal="right"/>
    </xf>
    <xf numFmtId="16" fontId="3" fillId="0" borderId="0" xfId="0" applyNumberFormat="1" applyFont="1"/>
    <xf numFmtId="166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right"/>
    </xf>
    <xf numFmtId="43" fontId="2" fillId="0" borderId="0" xfId="0" applyNumberFormat="1" applyFont="1" applyAlignment="1">
      <alignment horizontal="right"/>
    </xf>
    <xf numFmtId="39" fontId="3" fillId="0" borderId="1" xfId="0" applyNumberFormat="1" applyFont="1" applyBorder="1"/>
    <xf numFmtId="166" fontId="3" fillId="0" borderId="0" xfId="0" applyNumberFormat="1" applyFont="1"/>
    <xf numFmtId="0" fontId="6" fillId="0" borderId="0" xfId="0" applyFont="1" applyBorder="1" applyAlignment="1">
      <alignment horizontal="left"/>
    </xf>
    <xf numFmtId="43" fontId="3" fillId="0" borderId="0" xfId="0" applyNumberFormat="1" applyFont="1" applyFill="1" applyBorder="1"/>
    <xf numFmtId="0" fontId="16" fillId="0" borderId="0" xfId="0" applyFont="1" applyBorder="1"/>
    <xf numFmtId="0" fontId="16" fillId="0" borderId="0" xfId="0" applyFont="1" applyFill="1" applyBorder="1"/>
    <xf numFmtId="0" fontId="3" fillId="0" borderId="0" xfId="0" applyFont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F175"/>
  <sheetViews>
    <sheetView tabSelected="1" workbookViewId="0">
      <selection activeCell="A167" sqref="A167"/>
    </sheetView>
  </sheetViews>
  <sheetFormatPr defaultColWidth="20.85546875" defaultRowHeight="12.75" outlineLevelRow="1" x14ac:dyDescent="0.2"/>
  <cols>
    <col min="1" max="2" width="8.140625" style="6" customWidth="1"/>
    <col min="3" max="3" width="24.5703125" style="6" customWidth="1"/>
    <col min="4" max="4" width="11" style="6" customWidth="1"/>
    <col min="5" max="5" width="9.85546875" style="6" customWidth="1"/>
    <col min="6" max="6" width="9.85546875" style="6" bestFit="1" customWidth="1"/>
    <col min="7" max="7" width="10.7109375" style="6" customWidth="1"/>
    <col min="8" max="8" width="8.140625" style="6" customWidth="1"/>
    <col min="9" max="9" width="16.5703125" style="6" bestFit="1" customWidth="1"/>
    <col min="10" max="10" width="10.7109375" style="6" customWidth="1"/>
    <col min="11" max="11" width="10.85546875" style="6" bestFit="1" customWidth="1"/>
    <col min="12" max="12" width="10.5703125" style="6" bestFit="1" customWidth="1"/>
    <col min="13" max="13" width="9.85546875" style="6" bestFit="1" customWidth="1"/>
    <col min="14" max="14" width="10.7109375" style="6" customWidth="1"/>
    <col min="15" max="15" width="10.85546875" style="6" customWidth="1"/>
    <col min="16" max="16" width="3.7109375" style="6" customWidth="1"/>
    <col min="17" max="20" width="10.85546875" style="6" customWidth="1"/>
    <col min="21" max="21" width="2.42578125" style="6" customWidth="1"/>
    <col min="22" max="22" width="12.140625" style="6" customWidth="1"/>
    <col min="23" max="23" width="10.140625" style="6" customWidth="1"/>
    <col min="24" max="24" width="11.7109375" style="6" customWidth="1"/>
    <col min="25" max="16384" width="20.85546875" style="6"/>
  </cols>
  <sheetData>
    <row r="1" spans="1:58" ht="15.75" x14ac:dyDescent="0.25">
      <c r="A1" s="19" t="s">
        <v>32</v>
      </c>
      <c r="D1" s="86"/>
      <c r="L1" s="126" t="s">
        <v>118</v>
      </c>
      <c r="M1" s="126" t="s">
        <v>119</v>
      </c>
    </row>
    <row r="2" spans="1:58" x14ac:dyDescent="0.2">
      <c r="A2" s="1" t="s">
        <v>0</v>
      </c>
      <c r="I2" s="38"/>
      <c r="L2" s="24">
        <f>A127</f>
        <v>240.31</v>
      </c>
      <c r="M2" s="6">
        <f>L2</f>
        <v>240.31</v>
      </c>
    </row>
    <row r="3" spans="1:58" x14ac:dyDescent="0.2">
      <c r="A3" s="1" t="s">
        <v>128</v>
      </c>
      <c r="B3" s="30"/>
      <c r="C3" s="30"/>
      <c r="D3" s="30"/>
      <c r="I3" s="38"/>
      <c r="L3" s="34">
        <f>SUM(F10:F13)</f>
        <v>-29</v>
      </c>
      <c r="M3" s="38">
        <f>G36</f>
        <v>-25.126999999999995</v>
      </c>
    </row>
    <row r="4" spans="1:58" x14ac:dyDescent="0.2">
      <c r="A4" s="1"/>
      <c r="B4" s="3"/>
      <c r="C4" s="3"/>
      <c r="D4" s="3"/>
      <c r="E4" s="2"/>
      <c r="F4" s="3"/>
      <c r="I4" s="34"/>
      <c r="L4" s="117">
        <f>F14</f>
        <v>16.070000000000004</v>
      </c>
      <c r="M4" s="62"/>
      <c r="N4" s="38"/>
      <c r="V4" s="12"/>
      <c r="W4" s="12"/>
    </row>
    <row r="5" spans="1:58" x14ac:dyDescent="0.2">
      <c r="A5" s="5" t="s">
        <v>35</v>
      </c>
      <c r="F5" s="8"/>
      <c r="G5" s="46">
        <f>A166</f>
        <v>490.81</v>
      </c>
      <c r="H5" s="12" t="s">
        <v>137</v>
      </c>
      <c r="I5" s="25"/>
      <c r="L5" s="38">
        <f>SUM(L2:L4)</f>
        <v>227.38</v>
      </c>
      <c r="M5" s="38">
        <f>SUM(M2:M4)</f>
        <v>215.18299999999999</v>
      </c>
      <c r="V5" s="10"/>
      <c r="W5" s="15"/>
    </row>
    <row r="6" spans="1:58" x14ac:dyDescent="0.2">
      <c r="A6" s="5"/>
      <c r="F6" s="8"/>
      <c r="G6" s="23"/>
      <c r="H6" s="12"/>
      <c r="I6" s="25"/>
      <c r="J6" s="38"/>
      <c r="K6" s="38"/>
      <c r="V6" s="10"/>
      <c r="W6" s="15"/>
    </row>
    <row r="7" spans="1:58" x14ac:dyDescent="0.2">
      <c r="A7" s="5"/>
      <c r="F7" s="8"/>
      <c r="G7" s="23"/>
      <c r="H7" s="12"/>
      <c r="I7" s="25"/>
      <c r="J7" s="38"/>
      <c r="K7" s="38"/>
      <c r="V7" s="10"/>
      <c r="W7" s="15"/>
    </row>
    <row r="8" spans="1:58" x14ac:dyDescent="0.2">
      <c r="A8" s="5" t="s">
        <v>50</v>
      </c>
      <c r="F8" s="8"/>
      <c r="G8" s="23"/>
      <c r="H8" s="12"/>
      <c r="I8" s="25"/>
      <c r="J8" s="38"/>
      <c r="K8" s="38"/>
      <c r="V8" s="10"/>
      <c r="W8" s="15"/>
    </row>
    <row r="9" spans="1:58" x14ac:dyDescent="0.2">
      <c r="A9" s="31"/>
      <c r="B9"/>
      <c r="C9"/>
      <c r="D9" s="32" t="s">
        <v>40</v>
      </c>
      <c r="E9" s="32" t="s">
        <v>41</v>
      </c>
      <c r="F9" s="32" t="s">
        <v>42</v>
      </c>
      <c r="H9" s="39"/>
      <c r="I9" s="132"/>
      <c r="V9" s="10"/>
      <c r="W9" s="15"/>
    </row>
    <row r="10" spans="1:58" x14ac:dyDescent="0.2">
      <c r="B10" s="54" t="s">
        <v>56</v>
      </c>
      <c r="C10" t="s">
        <v>60</v>
      </c>
      <c r="D10" s="51"/>
      <c r="E10" s="52"/>
      <c r="F10" s="31">
        <f>SUM(D10:E10)</f>
        <v>0</v>
      </c>
      <c r="H10" s="39"/>
      <c r="I10" s="132"/>
      <c r="V10" s="10"/>
      <c r="W10" s="15"/>
    </row>
    <row r="11" spans="1:58" x14ac:dyDescent="0.2">
      <c r="B11" s="55"/>
      <c r="C11" s="6" t="s">
        <v>109</v>
      </c>
      <c r="D11" s="51">
        <v>-29</v>
      </c>
      <c r="E11" s="52"/>
      <c r="F11" s="31">
        <f t="shared" ref="F11:F35" si="0">SUM(D11:E11)</f>
        <v>-29</v>
      </c>
      <c r="H11" s="39"/>
      <c r="V11" s="10"/>
      <c r="W11" s="15"/>
    </row>
    <row r="12" spans="1:58" x14ac:dyDescent="0.2">
      <c r="B12" s="55"/>
      <c r="C12" s="6" t="s">
        <v>108</v>
      </c>
      <c r="D12" s="51"/>
      <c r="E12" s="52"/>
      <c r="F12" s="31">
        <f t="shared" si="0"/>
        <v>0</v>
      </c>
      <c r="H12" s="39"/>
      <c r="I12" s="31"/>
      <c r="V12" s="10"/>
      <c r="W12" s="15"/>
    </row>
    <row r="13" spans="1:58" x14ac:dyDescent="0.2">
      <c r="B13" s="55"/>
      <c r="C13" t="s">
        <v>61</v>
      </c>
      <c r="D13" s="51"/>
      <c r="E13" s="52"/>
      <c r="F13" s="31">
        <f t="shared" si="0"/>
        <v>0</v>
      </c>
      <c r="H13" s="116"/>
      <c r="I13" s="70"/>
      <c r="V13" s="10"/>
      <c r="W13" s="15"/>
    </row>
    <row r="14" spans="1:58" x14ac:dyDescent="0.2">
      <c r="B14" s="54" t="s">
        <v>43</v>
      </c>
      <c r="C14"/>
      <c r="D14" s="53">
        <v>-17.13</v>
      </c>
      <c r="E14" s="53">
        <v>33.200000000000003</v>
      </c>
      <c r="F14" s="31">
        <f t="shared" si="0"/>
        <v>16.070000000000004</v>
      </c>
      <c r="G14" s="6" t="s">
        <v>138</v>
      </c>
      <c r="I14" s="70"/>
      <c r="V14" s="10"/>
      <c r="W14" s="15"/>
      <c r="BB14" s="5" t="s">
        <v>39</v>
      </c>
      <c r="BC14" s="5"/>
      <c r="BE14" s="8"/>
      <c r="BF14" s="23"/>
    </row>
    <row r="15" spans="1:58" x14ac:dyDescent="0.2">
      <c r="B15" s="50" t="s">
        <v>8</v>
      </c>
      <c r="C15"/>
      <c r="D15" s="53">
        <v>-15.35</v>
      </c>
      <c r="E15" s="53">
        <v>35.366</v>
      </c>
      <c r="F15" s="31">
        <f t="shared" si="0"/>
        <v>20.015999999999998</v>
      </c>
      <c r="H15" s="40"/>
      <c r="I15" s="12"/>
      <c r="V15" s="10"/>
      <c r="W15" s="15"/>
      <c r="BC15" s="5" t="s">
        <v>38</v>
      </c>
      <c r="BE15" s="8"/>
      <c r="BF15" s="23"/>
    </row>
    <row r="16" spans="1:58" x14ac:dyDescent="0.2">
      <c r="B16" s="50" t="s">
        <v>37</v>
      </c>
      <c r="C16"/>
      <c r="D16" s="53">
        <v>-141.22999999999999</v>
      </c>
      <c r="E16" s="53">
        <v>128.5</v>
      </c>
      <c r="F16" s="31">
        <f t="shared" si="0"/>
        <v>-12.72999999999999</v>
      </c>
      <c r="H16" s="39"/>
      <c r="I16" s="12"/>
      <c r="J16" s="12"/>
      <c r="K16" s="45"/>
      <c r="V16" s="10"/>
      <c r="W16" s="15"/>
      <c r="BC16" s="5"/>
      <c r="BE16" s="8"/>
      <c r="BF16" s="23"/>
    </row>
    <row r="17" spans="2:58" x14ac:dyDescent="0.2">
      <c r="B17" s="50" t="s">
        <v>49</v>
      </c>
      <c r="C17"/>
      <c r="D17" s="53">
        <v>-3.5190000000000001</v>
      </c>
      <c r="E17" s="53">
        <v>2.3079999999999998</v>
      </c>
      <c r="F17" s="31">
        <f t="shared" si="0"/>
        <v>-1.2110000000000003</v>
      </c>
      <c r="H17" s="40"/>
      <c r="I17" s="25"/>
      <c r="J17" s="99"/>
      <c r="K17" s="45"/>
      <c r="V17" s="10"/>
      <c r="W17" s="15"/>
      <c r="BC17" s="5"/>
      <c r="BE17" s="8"/>
      <c r="BF17" s="23"/>
    </row>
    <row r="18" spans="2:58" x14ac:dyDescent="0.2">
      <c r="B18" s="50" t="s">
        <v>5</v>
      </c>
      <c r="C18"/>
      <c r="D18" s="53">
        <v>-113.79</v>
      </c>
      <c r="E18" s="53">
        <v>85.34</v>
      </c>
      <c r="F18" s="31">
        <f t="shared" si="0"/>
        <v>-28.450000000000003</v>
      </c>
      <c r="H18" s="91"/>
      <c r="K18" s="45"/>
      <c r="V18" s="10"/>
      <c r="W18" s="15"/>
      <c r="BC18" s="5"/>
      <c r="BE18" s="8"/>
      <c r="BF18" s="23"/>
    </row>
    <row r="19" spans="2:58" x14ac:dyDescent="0.2">
      <c r="B19" s="50" t="s">
        <v>52</v>
      </c>
      <c r="C19"/>
      <c r="D19" s="53">
        <v>-1.6</v>
      </c>
      <c r="E19" s="53"/>
      <c r="F19" s="31">
        <f t="shared" si="0"/>
        <v>-1.6</v>
      </c>
      <c r="H19" s="40"/>
      <c r="I19" s="25"/>
      <c r="K19" s="45"/>
      <c r="V19" s="10"/>
      <c r="W19" s="15"/>
      <c r="BC19" s="5"/>
      <c r="BE19" s="8"/>
      <c r="BF19" s="23"/>
    </row>
    <row r="20" spans="2:58" x14ac:dyDescent="0.2">
      <c r="B20" s="50" t="s">
        <v>21</v>
      </c>
      <c r="C20"/>
      <c r="D20" s="53">
        <v>-5.4</v>
      </c>
      <c r="E20" s="53">
        <v>1.7</v>
      </c>
      <c r="F20" s="31">
        <f t="shared" si="0"/>
        <v>-3.7</v>
      </c>
      <c r="H20" s="39"/>
      <c r="I20" s="113"/>
      <c r="K20" s="45"/>
      <c r="V20" s="10"/>
      <c r="W20" s="15"/>
      <c r="BB20" s="22"/>
      <c r="BC20" s="22"/>
      <c r="BD20" s="6" t="s">
        <v>23</v>
      </c>
      <c r="BE20" s="27">
        <f>-1043+433</f>
        <v>-610</v>
      </c>
      <c r="BF20" s="26"/>
    </row>
    <row r="21" spans="2:58" x14ac:dyDescent="0.2">
      <c r="B21" s="50" t="s">
        <v>51</v>
      </c>
      <c r="C21"/>
      <c r="D21" s="31">
        <f>SUM(D22:D35)</f>
        <v>-33.36</v>
      </c>
      <c r="E21" s="31">
        <f>SUM(E22:E35)</f>
        <v>48.838000000000001</v>
      </c>
      <c r="F21" s="31">
        <f>SUM(D21:E21)</f>
        <v>15.478000000000002</v>
      </c>
      <c r="H21" s="40"/>
      <c r="I21" s="113"/>
      <c r="K21" s="45"/>
      <c r="V21" s="10"/>
      <c r="W21" s="15"/>
      <c r="BB21" s="22"/>
      <c r="BC21" s="22"/>
      <c r="BD21" s="6" t="s">
        <v>24</v>
      </c>
      <c r="BE21" s="11">
        <v>-150</v>
      </c>
      <c r="BF21" s="26"/>
    </row>
    <row r="22" spans="2:58" outlineLevel="1" x14ac:dyDescent="0.2">
      <c r="B22" s="50" t="s">
        <v>10</v>
      </c>
      <c r="C22"/>
      <c r="D22" s="53">
        <v>-0.97699999999999998</v>
      </c>
      <c r="E22" s="53">
        <v>6.8000000000000005E-2</v>
      </c>
      <c r="F22" s="31">
        <f t="shared" si="0"/>
        <v>-0.90900000000000003</v>
      </c>
      <c r="H22" s="39"/>
      <c r="I22" s="113"/>
      <c r="V22" s="10"/>
      <c r="W22" s="15"/>
      <c r="BB22" s="22"/>
      <c r="BC22" s="22"/>
      <c r="BD22" s="6" t="s">
        <v>30</v>
      </c>
      <c r="BE22" s="11">
        <v>-87.6</v>
      </c>
      <c r="BF22" s="26"/>
    </row>
    <row r="23" spans="2:58" outlineLevel="1" x14ac:dyDescent="0.2">
      <c r="B23" s="50" t="s">
        <v>2</v>
      </c>
      <c r="C23"/>
      <c r="D23" s="53">
        <v>-9.2999999999999999E-2</v>
      </c>
      <c r="E23" s="53"/>
      <c r="F23" s="31">
        <f t="shared" si="0"/>
        <v>-9.2999999999999999E-2</v>
      </c>
      <c r="H23" s="40"/>
      <c r="I23" s="113"/>
      <c r="V23" s="12"/>
      <c r="W23" s="16"/>
      <c r="BB23" s="22"/>
      <c r="BC23" s="22"/>
      <c r="BD23" s="6" t="s">
        <v>33</v>
      </c>
      <c r="BE23" s="11">
        <f>-55-42</f>
        <v>-97</v>
      </c>
      <c r="BF23" s="26"/>
    </row>
    <row r="24" spans="2:58" outlineLevel="1" x14ac:dyDescent="0.2">
      <c r="B24" s="50" t="s">
        <v>4</v>
      </c>
      <c r="C24"/>
      <c r="D24" s="53">
        <v>-3.0000000000000001E-3</v>
      </c>
      <c r="E24" s="53"/>
      <c r="F24" s="31">
        <f t="shared" si="0"/>
        <v>-3.0000000000000001E-3</v>
      </c>
      <c r="H24" s="40"/>
      <c r="I24" s="12"/>
      <c r="V24" s="12"/>
      <c r="W24" s="16"/>
      <c r="BB24" s="22"/>
      <c r="BC24" s="22"/>
      <c r="BD24" s="6" t="s">
        <v>34</v>
      </c>
      <c r="BE24" s="11">
        <v>15</v>
      </c>
      <c r="BF24" s="24">
        <f>SUM(BE20:BE24)</f>
        <v>-929.6</v>
      </c>
    </row>
    <row r="25" spans="2:58" outlineLevel="1" x14ac:dyDescent="0.2">
      <c r="B25" s="50" t="s">
        <v>3</v>
      </c>
      <c r="C25"/>
      <c r="D25" s="53">
        <v>-4.5</v>
      </c>
      <c r="E25" s="53">
        <v>1.27</v>
      </c>
      <c r="F25" s="31">
        <f t="shared" si="0"/>
        <v>-3.23</v>
      </c>
      <c r="H25" s="40"/>
      <c r="K25" s="45"/>
      <c r="V25" s="12"/>
      <c r="W25" s="16"/>
      <c r="BB25" s="22"/>
      <c r="BC25" s="22"/>
      <c r="BE25" s="11"/>
      <c r="BF25" s="24"/>
    </row>
    <row r="26" spans="2:58" outlineLevel="1" x14ac:dyDescent="0.2">
      <c r="B26" s="50" t="s">
        <v>44</v>
      </c>
      <c r="C26"/>
      <c r="D26" s="53"/>
      <c r="E26" s="53"/>
      <c r="F26" s="31">
        <f t="shared" si="0"/>
        <v>0</v>
      </c>
      <c r="H26" s="39"/>
      <c r="J26" s="45"/>
      <c r="K26" s="45"/>
      <c r="V26" s="12"/>
      <c r="W26" s="16"/>
      <c r="BB26" s="22"/>
      <c r="BC26" s="22"/>
      <c r="BE26" s="11"/>
      <c r="BF26" s="24"/>
    </row>
    <row r="27" spans="2:58" outlineLevel="1" x14ac:dyDescent="0.2">
      <c r="B27" s="50" t="s">
        <v>9</v>
      </c>
      <c r="C27"/>
      <c r="D27" s="53"/>
      <c r="E27" s="53"/>
      <c r="F27" s="31">
        <f t="shared" si="0"/>
        <v>0</v>
      </c>
      <c r="H27" s="40"/>
      <c r="J27" s="12"/>
      <c r="K27" s="134"/>
      <c r="V27" s="12"/>
      <c r="W27" s="16"/>
      <c r="BB27" s="22"/>
      <c r="BC27" s="22"/>
      <c r="BE27" s="11"/>
      <c r="BF27" s="24"/>
    </row>
    <row r="28" spans="2:58" outlineLevel="1" x14ac:dyDescent="0.2">
      <c r="B28" s="50" t="s">
        <v>45</v>
      </c>
      <c r="C28"/>
      <c r="D28" s="53">
        <v>-0.01</v>
      </c>
      <c r="E28" s="53"/>
      <c r="F28" s="31">
        <f t="shared" si="0"/>
        <v>-0.01</v>
      </c>
      <c r="H28" s="40"/>
      <c r="I28" s="12"/>
      <c r="J28" s="14"/>
      <c r="K28" s="134"/>
      <c r="V28" s="12"/>
      <c r="W28" s="16"/>
      <c r="BB28" s="22"/>
      <c r="BC28" s="22"/>
      <c r="BE28" s="11"/>
      <c r="BF28" s="24"/>
    </row>
    <row r="29" spans="2:58" outlineLevel="1" x14ac:dyDescent="0.2">
      <c r="B29" s="50" t="s">
        <v>46</v>
      </c>
      <c r="C29"/>
      <c r="D29" s="53">
        <v>-0.12</v>
      </c>
      <c r="E29" s="53"/>
      <c r="F29" s="31">
        <f t="shared" si="0"/>
        <v>-0.12</v>
      </c>
      <c r="H29" s="40"/>
      <c r="I29" s="12"/>
      <c r="J29" s="14"/>
      <c r="K29" s="12"/>
      <c r="N29" s="9"/>
      <c r="O29" s="10"/>
      <c r="P29" s="10"/>
      <c r="Q29" s="10"/>
      <c r="R29" s="10"/>
      <c r="S29" s="10"/>
      <c r="T29" s="10"/>
      <c r="U29" s="10"/>
      <c r="V29" s="12"/>
      <c r="W29" s="16"/>
      <c r="BB29" s="22"/>
      <c r="BC29" s="22"/>
      <c r="BE29" s="11"/>
      <c r="BF29" s="24"/>
    </row>
    <row r="30" spans="2:58" outlineLevel="1" x14ac:dyDescent="0.2">
      <c r="B30" s="50" t="s">
        <v>47</v>
      </c>
      <c r="C30"/>
      <c r="D30" s="53">
        <v>-10.439</v>
      </c>
      <c r="E30" s="53">
        <v>45</v>
      </c>
      <c r="F30" s="31">
        <f t="shared" si="0"/>
        <v>34.561</v>
      </c>
      <c r="H30" s="40"/>
      <c r="I30" s="12"/>
      <c r="J30" s="14"/>
      <c r="K30" s="45"/>
      <c r="N30" s="9"/>
      <c r="O30" s="10"/>
      <c r="P30" s="10"/>
      <c r="Q30" s="10"/>
      <c r="R30" s="10"/>
      <c r="S30" s="10"/>
      <c r="T30" s="10"/>
      <c r="U30" s="10"/>
      <c r="V30" s="12"/>
      <c r="W30" s="16"/>
      <c r="BB30" s="22"/>
      <c r="BC30" s="22"/>
      <c r="BE30" s="11"/>
      <c r="BF30" s="24"/>
    </row>
    <row r="31" spans="2:58" outlineLevel="1" x14ac:dyDescent="0.2">
      <c r="B31" s="50" t="s">
        <v>48</v>
      </c>
      <c r="C31"/>
      <c r="D31" s="53">
        <v>-7.9669999999999996</v>
      </c>
      <c r="E31" s="53"/>
      <c r="F31" s="31">
        <f t="shared" si="0"/>
        <v>-7.9669999999999996</v>
      </c>
      <c r="H31" s="39"/>
      <c r="I31" s="12"/>
      <c r="J31" s="14"/>
      <c r="K31" s="25"/>
      <c r="N31" s="9"/>
      <c r="O31" s="10"/>
      <c r="P31" s="10"/>
      <c r="Q31" s="10"/>
      <c r="R31" s="10"/>
      <c r="S31" s="10"/>
      <c r="T31" s="10"/>
      <c r="U31" s="10"/>
      <c r="V31" s="12"/>
      <c r="W31" s="16"/>
      <c r="BB31" s="22"/>
      <c r="BC31" s="22"/>
      <c r="BE31" s="11"/>
      <c r="BF31" s="24"/>
    </row>
    <row r="32" spans="2:58" outlineLevel="1" x14ac:dyDescent="0.2">
      <c r="B32" s="115" t="s">
        <v>1</v>
      </c>
      <c r="C32"/>
      <c r="D32" s="53"/>
      <c r="E32" s="53"/>
      <c r="F32" s="31">
        <f t="shared" si="0"/>
        <v>0</v>
      </c>
      <c r="H32" s="40"/>
      <c r="I32" s="12"/>
      <c r="J32" s="45"/>
      <c r="K32" s="14"/>
      <c r="N32" s="9"/>
      <c r="O32" s="10"/>
      <c r="P32" s="10"/>
      <c r="Q32" s="10"/>
      <c r="R32" s="10"/>
      <c r="S32" s="10"/>
      <c r="T32" s="10"/>
      <c r="U32" s="10"/>
      <c r="V32" s="12"/>
      <c r="W32" s="16"/>
      <c r="BB32" s="22"/>
      <c r="BC32" s="22"/>
      <c r="BE32" s="11"/>
      <c r="BF32" s="24"/>
    </row>
    <row r="33" spans="1:58" outlineLevel="1" x14ac:dyDescent="0.2">
      <c r="B33" s="50" t="s">
        <v>7</v>
      </c>
      <c r="C33"/>
      <c r="D33" s="53">
        <v>-2.4790000000000001</v>
      </c>
      <c r="E33" s="53"/>
      <c r="F33" s="31">
        <f t="shared" si="0"/>
        <v>-2.4790000000000001</v>
      </c>
      <c r="H33" s="39"/>
      <c r="I33" s="12"/>
      <c r="J33" s="14"/>
      <c r="K33" s="25"/>
      <c r="N33" s="9"/>
      <c r="O33" s="10"/>
      <c r="P33" s="10"/>
      <c r="Q33" s="10"/>
      <c r="R33" s="10"/>
      <c r="S33" s="10"/>
      <c r="T33" s="10"/>
      <c r="U33" s="10"/>
      <c r="V33" s="12"/>
      <c r="W33" s="16"/>
      <c r="BB33" s="22"/>
      <c r="BC33" s="22"/>
      <c r="BE33" s="11"/>
      <c r="BF33" s="24"/>
    </row>
    <row r="34" spans="1:58" outlineLevel="1" x14ac:dyDescent="0.2">
      <c r="B34" s="50" t="s">
        <v>6</v>
      </c>
      <c r="C34"/>
      <c r="D34" s="53">
        <v>-6.7</v>
      </c>
      <c r="E34" s="53">
        <v>2.5</v>
      </c>
      <c r="F34" s="31">
        <f t="shared" si="0"/>
        <v>-4.2</v>
      </c>
      <c r="H34" s="40"/>
      <c r="I34" s="12"/>
      <c r="J34" s="14"/>
      <c r="K34" s="12"/>
      <c r="N34" s="9"/>
      <c r="O34" s="10"/>
      <c r="P34" s="10"/>
      <c r="Q34" s="10"/>
      <c r="R34" s="10"/>
      <c r="S34" s="10"/>
      <c r="T34" s="10"/>
      <c r="U34" s="10"/>
      <c r="V34" s="12"/>
      <c r="W34" s="16"/>
      <c r="BB34" s="22"/>
      <c r="BC34" s="22"/>
      <c r="BE34" s="11"/>
      <c r="BF34" s="24"/>
    </row>
    <row r="35" spans="1:58" outlineLevel="1" x14ac:dyDescent="0.2">
      <c r="B35" s="50" t="s">
        <v>13</v>
      </c>
      <c r="C35"/>
      <c r="D35" s="53">
        <v>-7.1999999999999995E-2</v>
      </c>
      <c r="E35" s="118"/>
      <c r="F35" s="31">
        <f t="shared" si="0"/>
        <v>-7.1999999999999995E-2</v>
      </c>
      <c r="H35" s="40"/>
      <c r="I35" s="12"/>
      <c r="J35" s="14"/>
      <c r="K35" s="12"/>
      <c r="N35" s="9"/>
      <c r="O35" s="10"/>
      <c r="P35" s="10"/>
      <c r="Q35" s="10"/>
      <c r="R35" s="10"/>
      <c r="S35" s="10"/>
      <c r="T35" s="10"/>
      <c r="U35" s="10"/>
      <c r="V35" s="12"/>
      <c r="W35" s="16"/>
      <c r="BB35" s="22"/>
      <c r="BC35" s="22"/>
      <c r="BE35" s="11"/>
      <c r="BF35" s="24"/>
    </row>
    <row r="36" spans="1:58" x14ac:dyDescent="0.2">
      <c r="B36" s="37" t="s">
        <v>141</v>
      </c>
      <c r="E36" s="38"/>
      <c r="G36" s="38">
        <f>SUM(F10:F21)</f>
        <v>-25.126999999999995</v>
      </c>
      <c r="H36" s="12"/>
      <c r="I36" s="25"/>
      <c r="J36" s="14"/>
      <c r="K36" s="45"/>
      <c r="N36" s="12"/>
      <c r="O36" s="12"/>
      <c r="P36" s="12"/>
      <c r="Q36" s="12"/>
      <c r="R36" s="12"/>
      <c r="S36" s="12"/>
      <c r="T36" s="12"/>
      <c r="U36" s="12"/>
      <c r="V36" s="12"/>
      <c r="W36" s="16"/>
      <c r="BB36" s="22"/>
      <c r="BC36" s="22"/>
      <c r="BE36" s="11"/>
      <c r="BF36" s="24"/>
    </row>
    <row r="37" spans="1:58" x14ac:dyDescent="0.2">
      <c r="B37" s="36" t="s">
        <v>142</v>
      </c>
      <c r="D37" s="45"/>
      <c r="E37" s="12"/>
      <c r="G37" s="10">
        <f>K148</f>
        <v>0</v>
      </c>
      <c r="I37" s="133"/>
      <c r="J37" s="14"/>
      <c r="K37" s="12"/>
      <c r="N37" s="9"/>
      <c r="O37" s="10"/>
      <c r="P37" s="10"/>
      <c r="Q37" s="10"/>
      <c r="R37" s="10"/>
      <c r="S37" s="10"/>
      <c r="T37" s="10"/>
      <c r="U37" s="10"/>
      <c r="V37" s="12"/>
      <c r="W37" s="16"/>
      <c r="BB37" s="22"/>
      <c r="BC37" s="22"/>
      <c r="BE37" s="11"/>
      <c r="BF37" s="24"/>
    </row>
    <row r="38" spans="1:58" x14ac:dyDescent="0.2">
      <c r="B38" s="137" t="s">
        <v>140</v>
      </c>
      <c r="D38" s="38"/>
      <c r="E38" s="38"/>
      <c r="G38" s="38">
        <v>10</v>
      </c>
      <c r="H38" s="40"/>
      <c r="I38" s="25"/>
      <c r="J38" s="14"/>
      <c r="K38" s="25"/>
      <c r="N38" s="9"/>
      <c r="O38" s="10"/>
      <c r="P38" s="10"/>
      <c r="Q38" s="10"/>
      <c r="R38" s="10"/>
      <c r="S38" s="10"/>
      <c r="T38" s="10"/>
      <c r="U38" s="10"/>
      <c r="V38" s="12"/>
      <c r="W38" s="16"/>
      <c r="BB38" s="22"/>
      <c r="BC38" s="22"/>
      <c r="BE38" s="11"/>
      <c r="BF38" s="24"/>
    </row>
    <row r="39" spans="1:58" x14ac:dyDescent="0.2">
      <c r="A39" s="33"/>
      <c r="D39" s="38"/>
      <c r="G39" s="29"/>
      <c r="H39" s="12"/>
      <c r="I39" s="12"/>
      <c r="V39" s="12"/>
      <c r="W39" s="16"/>
      <c r="BB39" s="22"/>
      <c r="BC39" s="22"/>
      <c r="BE39" s="11"/>
      <c r="BF39" s="24"/>
    </row>
    <row r="40" spans="1:58" x14ac:dyDescent="0.2">
      <c r="A40" s="5" t="s">
        <v>36</v>
      </c>
      <c r="E40" s="38"/>
      <c r="G40" s="47">
        <f>SUM(G5:G39)</f>
        <v>475.68299999999999</v>
      </c>
      <c r="H40" s="12"/>
      <c r="I40" s="111"/>
      <c r="J40" s="9"/>
      <c r="K40" s="10"/>
      <c r="M40" s="16"/>
      <c r="N40" s="12"/>
      <c r="O40" s="12"/>
      <c r="P40" s="12"/>
      <c r="Q40" s="12"/>
      <c r="R40" s="12"/>
      <c r="S40" s="12"/>
      <c r="T40" s="12"/>
      <c r="U40" s="12"/>
      <c r="V40" s="12"/>
      <c r="W40" s="12"/>
      <c r="BB40" s="22"/>
      <c r="BC40" s="22"/>
      <c r="BE40" s="11"/>
      <c r="BF40" s="24"/>
    </row>
    <row r="41" spans="1:58" x14ac:dyDescent="0.2">
      <c r="D41" s="38"/>
      <c r="G41" s="29"/>
      <c r="H41" s="12"/>
      <c r="I41" s="12"/>
      <c r="J41" s="9"/>
      <c r="K41" s="10"/>
      <c r="M41" s="16"/>
      <c r="N41" s="12"/>
      <c r="O41" s="12"/>
      <c r="P41" s="12"/>
      <c r="Q41" s="12"/>
      <c r="R41" s="12"/>
      <c r="S41" s="12"/>
      <c r="T41" s="12"/>
      <c r="U41" s="12"/>
      <c r="V41" s="12"/>
      <c r="W41" s="12"/>
      <c r="BB41" s="22"/>
      <c r="BC41" s="22"/>
      <c r="BE41" s="11"/>
      <c r="BF41" s="24"/>
    </row>
    <row r="42" spans="1:58" x14ac:dyDescent="0.2">
      <c r="A42" s="7"/>
      <c r="E42" s="21"/>
      <c r="F42" s="13"/>
      <c r="G42" s="17"/>
      <c r="H42" s="12"/>
      <c r="I42" s="12"/>
      <c r="J42" s="12"/>
      <c r="K42" s="12"/>
      <c r="M42" s="12"/>
      <c r="N42" s="12"/>
    </row>
    <row r="43" spans="1:58" x14ac:dyDescent="0.2">
      <c r="A43" s="7" t="s">
        <v>15</v>
      </c>
      <c r="E43" s="21"/>
      <c r="F43" s="13"/>
      <c r="G43" s="12"/>
      <c r="H43" s="12"/>
      <c r="I43" s="12"/>
      <c r="J43" s="10"/>
      <c r="K43" s="12"/>
      <c r="L43" s="12"/>
      <c r="M43" s="12"/>
      <c r="N43" s="12"/>
    </row>
    <row r="44" spans="1:58" x14ac:dyDescent="0.2">
      <c r="A44" s="22">
        <v>37222</v>
      </c>
      <c r="B44" s="6" t="s">
        <v>123</v>
      </c>
      <c r="E44" s="21"/>
      <c r="F44" s="8">
        <v>-4.3</v>
      </c>
      <c r="G44" s="45">
        <f>G40+F44</f>
        <v>471.38299999999998</v>
      </c>
      <c r="H44" s="12"/>
      <c r="I44" s="12"/>
      <c r="J44" s="12"/>
      <c r="K44" s="12"/>
      <c r="L44" s="12"/>
      <c r="M44" s="12"/>
      <c r="N44" s="12"/>
    </row>
    <row r="45" spans="1:58" x14ac:dyDescent="0.2">
      <c r="A45" s="22">
        <v>37222</v>
      </c>
      <c r="B45" s="6" t="s">
        <v>31</v>
      </c>
      <c r="F45" s="11">
        <v>0.3</v>
      </c>
      <c r="G45" s="45">
        <f>G44+F45</f>
        <v>471.68299999999999</v>
      </c>
      <c r="H45" s="14"/>
      <c r="I45" s="12"/>
      <c r="J45" s="12"/>
      <c r="K45" s="12"/>
      <c r="L45" s="12"/>
      <c r="M45" s="12"/>
      <c r="N45" s="12"/>
    </row>
    <row r="46" spans="1:58" x14ac:dyDescent="0.2">
      <c r="A46" s="20">
        <v>37222</v>
      </c>
      <c r="B46" s="6" t="s">
        <v>122</v>
      </c>
      <c r="C46" s="14"/>
      <c r="D46" s="14"/>
      <c r="F46" s="18">
        <v>-29.015000000000001</v>
      </c>
      <c r="G46" s="45">
        <f t="shared" ref="G46:G80" si="1">G45+F46</f>
        <v>442.66800000000001</v>
      </c>
      <c r="H46" s="14"/>
      <c r="I46" s="12"/>
      <c r="J46" s="12"/>
      <c r="K46" s="12"/>
      <c r="L46" s="12"/>
      <c r="M46" s="12"/>
      <c r="N46" s="12"/>
    </row>
    <row r="47" spans="1:58" x14ac:dyDescent="0.2">
      <c r="A47" s="20">
        <v>37223</v>
      </c>
      <c r="B47" s="6" t="s">
        <v>26</v>
      </c>
      <c r="D47" s="6">
        <v>250</v>
      </c>
      <c r="F47" s="8">
        <v>0</v>
      </c>
      <c r="G47" s="45">
        <f t="shared" si="1"/>
        <v>442.66800000000001</v>
      </c>
      <c r="H47" s="14"/>
      <c r="I47" s="12"/>
      <c r="J47" s="12"/>
      <c r="K47" s="12"/>
      <c r="L47" s="12"/>
      <c r="M47" s="12"/>
      <c r="N47" s="12"/>
    </row>
    <row r="48" spans="1:58" x14ac:dyDescent="0.2">
      <c r="A48" s="20">
        <v>37224</v>
      </c>
      <c r="B48" s="14" t="s">
        <v>96</v>
      </c>
      <c r="C48" s="14"/>
      <c r="D48" s="14"/>
      <c r="F48" s="18">
        <v>-55</v>
      </c>
      <c r="G48" s="45">
        <f t="shared" si="1"/>
        <v>387.66800000000001</v>
      </c>
      <c r="H48" s="14"/>
      <c r="I48" s="12"/>
      <c r="J48" s="12"/>
      <c r="K48" s="12"/>
      <c r="L48" s="12"/>
      <c r="M48" s="12"/>
      <c r="N48" s="12"/>
    </row>
    <row r="49" spans="1:14" x14ac:dyDescent="0.2">
      <c r="A49" s="20">
        <v>37225</v>
      </c>
      <c r="B49" s="14" t="s">
        <v>28</v>
      </c>
      <c r="C49" s="14"/>
      <c r="D49" s="14"/>
      <c r="F49" s="9">
        <v>-40</v>
      </c>
      <c r="G49" s="45">
        <f t="shared" si="1"/>
        <v>347.66800000000001</v>
      </c>
      <c r="H49" s="14"/>
      <c r="I49" s="12"/>
      <c r="J49" s="12"/>
      <c r="K49" s="12"/>
      <c r="L49" s="12"/>
      <c r="M49" s="12"/>
      <c r="N49" s="12"/>
    </row>
    <row r="50" spans="1:14" x14ac:dyDescent="0.2">
      <c r="A50" s="22">
        <v>37225</v>
      </c>
      <c r="B50" s="14" t="s">
        <v>29</v>
      </c>
      <c r="C50" s="14"/>
      <c r="D50" s="14"/>
      <c r="F50" s="9">
        <v>130</v>
      </c>
      <c r="G50" s="45">
        <f t="shared" si="1"/>
        <v>477.66800000000001</v>
      </c>
      <c r="H50" s="14"/>
      <c r="I50" s="12"/>
      <c r="J50" s="14"/>
      <c r="K50" s="12"/>
      <c r="L50" s="12"/>
      <c r="M50" s="12"/>
      <c r="N50" s="12"/>
    </row>
    <row r="51" spans="1:14" x14ac:dyDescent="0.2">
      <c r="A51" s="22">
        <v>37225</v>
      </c>
      <c r="B51" s="14" t="s">
        <v>103</v>
      </c>
      <c r="C51" s="14"/>
      <c r="D51" s="14"/>
      <c r="F51" s="9">
        <v>-155</v>
      </c>
      <c r="G51" s="45">
        <f t="shared" si="1"/>
        <v>322.66800000000001</v>
      </c>
      <c r="H51" s="14"/>
      <c r="I51" s="12"/>
      <c r="J51" s="14"/>
      <c r="K51" s="12"/>
      <c r="L51" s="12"/>
      <c r="M51" s="12"/>
      <c r="N51" s="12"/>
    </row>
    <row r="52" spans="1:14" x14ac:dyDescent="0.2">
      <c r="A52" s="20">
        <v>37225</v>
      </c>
      <c r="B52" s="14" t="s">
        <v>83</v>
      </c>
      <c r="C52" s="14"/>
      <c r="D52" s="14"/>
      <c r="F52" s="18">
        <v>328</v>
      </c>
      <c r="G52" s="45">
        <f t="shared" si="1"/>
        <v>650.66800000000001</v>
      </c>
      <c r="H52" s="14"/>
      <c r="I52" s="12"/>
      <c r="J52" s="12"/>
      <c r="K52" s="12"/>
      <c r="L52" s="12"/>
      <c r="M52" s="12"/>
      <c r="N52" s="12"/>
    </row>
    <row r="53" spans="1:14" x14ac:dyDescent="0.2">
      <c r="A53" s="20">
        <v>37225</v>
      </c>
      <c r="B53" s="14" t="s">
        <v>25</v>
      </c>
      <c r="C53" s="14"/>
      <c r="D53" s="14"/>
      <c r="F53" s="9">
        <v>260</v>
      </c>
      <c r="G53" s="45">
        <f t="shared" si="1"/>
        <v>910.66800000000001</v>
      </c>
      <c r="H53" s="14"/>
      <c r="I53" s="12"/>
      <c r="J53" s="14"/>
      <c r="K53" s="12"/>
      <c r="L53" s="12"/>
      <c r="M53" s="12"/>
      <c r="N53" s="12"/>
    </row>
    <row r="54" spans="1:14" x14ac:dyDescent="0.2">
      <c r="A54" s="20">
        <v>37228</v>
      </c>
      <c r="B54" s="14" t="s">
        <v>11</v>
      </c>
      <c r="C54" s="14"/>
      <c r="D54" s="14"/>
      <c r="F54" s="9">
        <v>-8.6999999999999993</v>
      </c>
      <c r="G54" s="45">
        <f t="shared" si="1"/>
        <v>901.96799999999996</v>
      </c>
      <c r="H54" s="14"/>
      <c r="I54" s="12"/>
      <c r="J54" s="12"/>
      <c r="K54" s="12"/>
      <c r="L54" s="12"/>
      <c r="M54" s="12"/>
      <c r="N54" s="12"/>
    </row>
    <row r="55" spans="1:14" x14ac:dyDescent="0.2">
      <c r="A55" s="20">
        <v>37228</v>
      </c>
      <c r="B55" s="6" t="s">
        <v>81</v>
      </c>
      <c r="F55" s="8">
        <v>-173</v>
      </c>
      <c r="G55" s="45">
        <f t="shared" si="1"/>
        <v>728.96799999999996</v>
      </c>
      <c r="H55" s="14"/>
      <c r="I55" s="12"/>
      <c r="J55" s="12"/>
      <c r="K55" s="12"/>
      <c r="L55" s="12"/>
      <c r="M55" s="12"/>
      <c r="N55" s="12"/>
    </row>
    <row r="56" spans="1:14" x14ac:dyDescent="0.2">
      <c r="A56" s="20">
        <v>37228</v>
      </c>
      <c r="B56" s="6" t="s">
        <v>122</v>
      </c>
      <c r="C56" s="14"/>
      <c r="D56" s="14"/>
      <c r="F56" s="18">
        <v>-15.9</v>
      </c>
      <c r="G56" s="45">
        <f t="shared" si="1"/>
        <v>713.06799999999998</v>
      </c>
      <c r="H56" s="14"/>
      <c r="I56" s="12"/>
      <c r="J56" s="12"/>
      <c r="K56" s="12"/>
      <c r="L56" s="12"/>
      <c r="M56" s="12"/>
      <c r="N56" s="12"/>
    </row>
    <row r="57" spans="1:14" x14ac:dyDescent="0.2">
      <c r="A57" s="20">
        <v>37230</v>
      </c>
      <c r="B57" s="6" t="s">
        <v>122</v>
      </c>
      <c r="C57" s="14"/>
      <c r="D57" s="14"/>
      <c r="F57" s="18">
        <v>-21.285</v>
      </c>
      <c r="G57" s="45">
        <f t="shared" si="1"/>
        <v>691.78300000000002</v>
      </c>
      <c r="H57" s="14"/>
      <c r="I57" s="12"/>
      <c r="J57" s="12"/>
      <c r="K57" s="12"/>
      <c r="L57" s="12"/>
      <c r="M57" s="12"/>
      <c r="N57" s="12"/>
    </row>
    <row r="58" spans="1:14" x14ac:dyDescent="0.2">
      <c r="A58" s="20">
        <v>37231</v>
      </c>
      <c r="B58" s="6" t="s">
        <v>122</v>
      </c>
      <c r="C58" s="14"/>
      <c r="D58" s="14"/>
      <c r="F58" s="18">
        <v>-1.2</v>
      </c>
      <c r="G58" s="45">
        <f t="shared" si="1"/>
        <v>690.58299999999997</v>
      </c>
      <c r="H58" s="14"/>
      <c r="I58" s="12"/>
      <c r="J58" s="12"/>
      <c r="K58" s="12"/>
      <c r="L58" s="12"/>
      <c r="M58" s="12"/>
      <c r="N58" s="12"/>
    </row>
    <row r="59" spans="1:14" x14ac:dyDescent="0.2">
      <c r="A59" s="22">
        <v>37232</v>
      </c>
      <c r="B59" s="6" t="s">
        <v>17</v>
      </c>
      <c r="F59" s="8">
        <v>-169</v>
      </c>
      <c r="G59" s="45">
        <f t="shared" si="1"/>
        <v>521.58299999999997</v>
      </c>
      <c r="H59" s="14"/>
      <c r="I59" s="12"/>
      <c r="J59" s="12"/>
      <c r="K59" s="12"/>
      <c r="L59" s="12"/>
      <c r="M59" s="12"/>
      <c r="N59" s="12"/>
    </row>
    <row r="60" spans="1:14" x14ac:dyDescent="0.2">
      <c r="A60" s="22">
        <v>37235</v>
      </c>
      <c r="B60" s="6" t="s">
        <v>11</v>
      </c>
      <c r="F60" s="11">
        <v>-12.3</v>
      </c>
      <c r="G60" s="45">
        <f t="shared" si="1"/>
        <v>509.28299999999996</v>
      </c>
      <c r="H60" s="14"/>
      <c r="I60" s="12"/>
      <c r="J60" s="12"/>
      <c r="K60" s="12"/>
      <c r="L60" s="12"/>
      <c r="M60" s="12"/>
      <c r="N60" s="12"/>
    </row>
    <row r="61" spans="1:14" x14ac:dyDescent="0.2">
      <c r="A61" s="22">
        <v>37235</v>
      </c>
      <c r="B61" s="6" t="s">
        <v>96</v>
      </c>
      <c r="F61" s="11">
        <v>-15</v>
      </c>
      <c r="G61" s="45">
        <f t="shared" si="1"/>
        <v>494.28299999999996</v>
      </c>
      <c r="H61" s="14"/>
      <c r="I61" s="12"/>
      <c r="J61" s="12"/>
      <c r="K61" s="12"/>
      <c r="L61" s="12"/>
      <c r="M61" s="12"/>
      <c r="N61" s="12"/>
    </row>
    <row r="62" spans="1:14" x14ac:dyDescent="0.2">
      <c r="A62" s="22">
        <v>37241</v>
      </c>
      <c r="B62" s="6" t="s">
        <v>122</v>
      </c>
      <c r="F62" s="11">
        <v>-2</v>
      </c>
      <c r="G62" s="45">
        <f t="shared" si="1"/>
        <v>492.28299999999996</v>
      </c>
      <c r="H62" s="14"/>
      <c r="I62" s="12"/>
      <c r="J62" s="12"/>
      <c r="K62" s="12"/>
      <c r="L62" s="12"/>
      <c r="M62" s="12"/>
      <c r="N62" s="12"/>
    </row>
    <row r="63" spans="1:14" x14ac:dyDescent="0.2">
      <c r="A63" s="22">
        <v>37240</v>
      </c>
      <c r="B63" s="6" t="s">
        <v>82</v>
      </c>
      <c r="F63" s="11">
        <v>-18</v>
      </c>
      <c r="G63" s="45">
        <f t="shared" si="1"/>
        <v>474.28299999999996</v>
      </c>
      <c r="H63" s="14"/>
      <c r="I63" s="12"/>
      <c r="J63" s="12"/>
      <c r="K63" s="12"/>
      <c r="L63" s="12"/>
      <c r="M63" s="12"/>
      <c r="N63" s="12"/>
    </row>
    <row r="64" spans="1:14" x14ac:dyDescent="0.2">
      <c r="A64" s="20">
        <v>37240</v>
      </c>
      <c r="B64" s="14" t="s">
        <v>28</v>
      </c>
      <c r="C64" s="14"/>
      <c r="D64" s="14"/>
      <c r="F64" s="9">
        <v>-40</v>
      </c>
      <c r="G64" s="45">
        <f t="shared" si="1"/>
        <v>434.28299999999996</v>
      </c>
      <c r="H64" s="14"/>
      <c r="I64" s="12"/>
      <c r="J64" s="12"/>
      <c r="K64" s="12"/>
      <c r="L64" s="12"/>
      <c r="M64" s="12"/>
      <c r="N64" s="12"/>
    </row>
    <row r="65" spans="1:14" x14ac:dyDescent="0.2">
      <c r="A65" s="20">
        <v>37240</v>
      </c>
      <c r="B65" s="14" t="s">
        <v>86</v>
      </c>
      <c r="C65" s="14"/>
      <c r="D65" s="14"/>
      <c r="F65" s="9">
        <v>-100</v>
      </c>
      <c r="G65" s="45">
        <f t="shared" si="1"/>
        <v>334.28299999999996</v>
      </c>
      <c r="H65" s="14"/>
      <c r="I65" s="12"/>
      <c r="J65" s="12"/>
      <c r="K65" s="12"/>
      <c r="L65" s="12"/>
      <c r="M65" s="12"/>
      <c r="N65" s="12"/>
    </row>
    <row r="66" spans="1:14" x14ac:dyDescent="0.2">
      <c r="A66" s="20">
        <v>37242</v>
      </c>
      <c r="B66" s="14" t="s">
        <v>104</v>
      </c>
      <c r="C66" s="14"/>
      <c r="D66" s="14"/>
      <c r="F66" s="9">
        <v>-50</v>
      </c>
      <c r="G66" s="45">
        <f t="shared" si="1"/>
        <v>284.28299999999996</v>
      </c>
      <c r="H66" s="14"/>
      <c r="I66" s="12"/>
      <c r="J66" s="12"/>
      <c r="K66" s="12"/>
      <c r="L66" s="12"/>
      <c r="M66" s="12"/>
      <c r="N66" s="12"/>
    </row>
    <row r="67" spans="1:14" x14ac:dyDescent="0.2">
      <c r="A67" s="20">
        <v>37242</v>
      </c>
      <c r="B67" s="14" t="s">
        <v>105</v>
      </c>
      <c r="C67" s="14"/>
      <c r="D67" s="14"/>
      <c r="F67" s="9">
        <v>175</v>
      </c>
      <c r="G67" s="45">
        <f t="shared" si="1"/>
        <v>459.28299999999996</v>
      </c>
      <c r="H67" s="14"/>
      <c r="I67" s="12"/>
      <c r="J67" s="12"/>
      <c r="K67" s="12"/>
      <c r="L67" s="12"/>
      <c r="M67" s="12"/>
      <c r="N67" s="12"/>
    </row>
    <row r="68" spans="1:14" x14ac:dyDescent="0.2">
      <c r="A68" s="20">
        <v>37243</v>
      </c>
      <c r="B68" s="14" t="s">
        <v>11</v>
      </c>
      <c r="C68" s="14"/>
      <c r="D68" s="14"/>
      <c r="F68" s="9">
        <v>-14.2</v>
      </c>
      <c r="G68" s="45">
        <f t="shared" si="1"/>
        <v>445.08299999999997</v>
      </c>
      <c r="H68" s="14"/>
      <c r="I68" s="12"/>
      <c r="J68" s="14"/>
      <c r="K68" s="12"/>
      <c r="L68" s="12"/>
      <c r="M68" s="12"/>
      <c r="N68" s="12"/>
    </row>
    <row r="69" spans="1:14" x14ac:dyDescent="0.2">
      <c r="A69" s="20">
        <v>37245</v>
      </c>
      <c r="B69" s="14" t="s">
        <v>102</v>
      </c>
      <c r="C69" s="14"/>
      <c r="D69" s="14"/>
      <c r="F69" s="9">
        <v>-6</v>
      </c>
      <c r="G69" s="45">
        <f t="shared" si="1"/>
        <v>439.08299999999997</v>
      </c>
      <c r="H69" s="14"/>
      <c r="I69" s="12"/>
      <c r="J69" s="14"/>
      <c r="K69" s="12"/>
      <c r="L69" s="12"/>
      <c r="M69" s="12"/>
      <c r="N69" s="12"/>
    </row>
    <row r="70" spans="1:14" x14ac:dyDescent="0.2">
      <c r="A70" s="22">
        <v>37245</v>
      </c>
      <c r="B70" s="6" t="s">
        <v>27</v>
      </c>
      <c r="F70" s="8">
        <v>-90</v>
      </c>
      <c r="G70" s="45">
        <f t="shared" si="1"/>
        <v>349.08299999999997</v>
      </c>
      <c r="H70" s="14"/>
      <c r="I70" s="12"/>
      <c r="J70" s="12"/>
      <c r="K70" s="12"/>
      <c r="L70" s="12"/>
      <c r="M70" s="12"/>
      <c r="N70" s="12"/>
    </row>
    <row r="71" spans="1:14" x14ac:dyDescent="0.2">
      <c r="A71" s="22">
        <v>37245</v>
      </c>
      <c r="B71" s="6" t="s">
        <v>11</v>
      </c>
      <c r="F71" s="8">
        <v>-12.46</v>
      </c>
      <c r="G71" s="45">
        <f t="shared" si="1"/>
        <v>336.62299999999999</v>
      </c>
      <c r="H71" s="14"/>
      <c r="I71" s="12"/>
      <c r="J71" s="12"/>
      <c r="K71" s="12"/>
      <c r="L71" s="12"/>
      <c r="M71" s="12"/>
      <c r="N71" s="12"/>
    </row>
    <row r="72" spans="1:14" x14ac:dyDescent="0.2">
      <c r="A72" s="22">
        <v>37249</v>
      </c>
      <c r="B72" s="6" t="s">
        <v>11</v>
      </c>
      <c r="F72" s="8">
        <v>-12.89</v>
      </c>
      <c r="G72" s="45">
        <f t="shared" si="1"/>
        <v>323.733</v>
      </c>
      <c r="H72" s="14"/>
      <c r="I72" s="12"/>
      <c r="J72" s="14"/>
      <c r="K72" s="12"/>
      <c r="L72" s="12"/>
      <c r="M72" s="12"/>
      <c r="N72" s="12"/>
    </row>
    <row r="73" spans="1:14" x14ac:dyDescent="0.2">
      <c r="A73" s="22">
        <v>37252</v>
      </c>
      <c r="B73" s="6" t="s">
        <v>31</v>
      </c>
      <c r="F73" s="8">
        <v>0.3</v>
      </c>
      <c r="G73" s="45">
        <f t="shared" si="1"/>
        <v>324.03300000000002</v>
      </c>
      <c r="H73" s="14"/>
      <c r="I73" s="12"/>
      <c r="J73" s="14"/>
      <c r="K73" s="12"/>
      <c r="L73" s="12"/>
      <c r="M73" s="12"/>
      <c r="N73" s="12"/>
    </row>
    <row r="74" spans="1:14" x14ac:dyDescent="0.2">
      <c r="A74" s="22">
        <v>37252</v>
      </c>
      <c r="B74" s="6" t="s">
        <v>122</v>
      </c>
      <c r="F74" s="8">
        <v>-2</v>
      </c>
      <c r="G74" s="45">
        <f t="shared" si="1"/>
        <v>322.03300000000002</v>
      </c>
      <c r="H74" s="14"/>
      <c r="I74" s="12"/>
      <c r="J74" s="14"/>
      <c r="K74" s="12"/>
      <c r="L74" s="12"/>
      <c r="M74" s="12"/>
      <c r="N74" s="12"/>
    </row>
    <row r="75" spans="1:14" x14ac:dyDescent="0.2">
      <c r="A75" s="20">
        <v>37254</v>
      </c>
      <c r="B75" s="14" t="s">
        <v>12</v>
      </c>
      <c r="C75" s="14"/>
      <c r="D75" s="14"/>
      <c r="F75" s="18">
        <v>-100</v>
      </c>
      <c r="G75" s="45">
        <f t="shared" si="1"/>
        <v>222.03300000000002</v>
      </c>
      <c r="H75" s="14"/>
      <c r="I75" s="99"/>
      <c r="J75" s="14"/>
      <c r="K75" s="12"/>
      <c r="L75" s="12"/>
      <c r="M75" s="12"/>
      <c r="N75" s="12"/>
    </row>
    <row r="76" spans="1:14" x14ac:dyDescent="0.2">
      <c r="A76" s="20">
        <v>37256</v>
      </c>
      <c r="B76" s="14" t="s">
        <v>93</v>
      </c>
      <c r="C76" s="14"/>
      <c r="D76" s="14"/>
      <c r="F76" s="18">
        <v>-67</v>
      </c>
      <c r="G76" s="45">
        <f t="shared" si="1"/>
        <v>155.03300000000002</v>
      </c>
      <c r="H76" s="14"/>
      <c r="I76" s="99"/>
      <c r="J76" s="14"/>
      <c r="K76" s="12"/>
      <c r="L76" s="12"/>
      <c r="M76" s="12"/>
      <c r="N76" s="12"/>
    </row>
    <row r="77" spans="1:14" x14ac:dyDescent="0.2">
      <c r="A77" s="20">
        <v>37256</v>
      </c>
      <c r="B77" s="14" t="s">
        <v>28</v>
      </c>
      <c r="C77" s="14"/>
      <c r="D77" s="14"/>
      <c r="F77" s="9">
        <v>-40</v>
      </c>
      <c r="G77" s="45">
        <f t="shared" si="1"/>
        <v>115.03300000000002</v>
      </c>
      <c r="H77" s="14"/>
      <c r="I77" s="12"/>
      <c r="J77" s="12"/>
      <c r="K77" s="12"/>
      <c r="L77" s="14"/>
      <c r="M77" s="12"/>
      <c r="N77" s="12"/>
    </row>
    <row r="78" spans="1:14" x14ac:dyDescent="0.2">
      <c r="A78" s="22">
        <v>37256</v>
      </c>
      <c r="B78" s="14" t="s">
        <v>29</v>
      </c>
      <c r="C78" s="14"/>
      <c r="D78" s="14"/>
      <c r="F78" s="9">
        <v>130</v>
      </c>
      <c r="G78" s="45">
        <f t="shared" si="1"/>
        <v>245.03300000000002</v>
      </c>
      <c r="H78" s="14"/>
      <c r="I78" s="12"/>
      <c r="J78" s="12"/>
      <c r="K78" s="12"/>
      <c r="L78" s="12"/>
      <c r="M78" s="12"/>
      <c r="N78" s="12"/>
    </row>
    <row r="79" spans="1:14" x14ac:dyDescent="0.2">
      <c r="A79" s="22"/>
      <c r="B79" s="14" t="s">
        <v>92</v>
      </c>
      <c r="C79" s="14"/>
      <c r="D79" s="14"/>
      <c r="F79" s="9">
        <v>-389</v>
      </c>
      <c r="G79" s="45">
        <f t="shared" si="1"/>
        <v>-143.96699999999998</v>
      </c>
      <c r="H79" s="14"/>
      <c r="I79" s="12"/>
      <c r="J79" s="12"/>
      <c r="K79" s="12"/>
      <c r="L79" s="12"/>
      <c r="M79" s="12"/>
      <c r="N79" s="12"/>
    </row>
    <row r="80" spans="1:14" x14ac:dyDescent="0.2">
      <c r="A80" s="22"/>
      <c r="B80" s="14" t="s">
        <v>91</v>
      </c>
      <c r="C80" s="14"/>
      <c r="D80" s="14"/>
      <c r="F80" s="9">
        <v>-375</v>
      </c>
      <c r="G80" s="45">
        <f t="shared" si="1"/>
        <v>-518.96699999999998</v>
      </c>
      <c r="H80" s="14"/>
      <c r="I80" s="12"/>
      <c r="J80" s="12"/>
      <c r="K80" s="12"/>
      <c r="L80" s="12"/>
      <c r="M80" s="12"/>
      <c r="N80" s="12"/>
    </row>
    <row r="81" spans="1:14" x14ac:dyDescent="0.2">
      <c r="A81" s="22"/>
      <c r="E81" s="21"/>
      <c r="F81" s="8"/>
      <c r="G81" s="45"/>
      <c r="H81" s="12"/>
      <c r="I81" s="81"/>
      <c r="J81" s="12"/>
      <c r="K81" s="12"/>
      <c r="L81" s="12"/>
      <c r="M81" s="12"/>
      <c r="N81" s="12"/>
    </row>
    <row r="82" spans="1:14" x14ac:dyDescent="0.2">
      <c r="A82" s="22"/>
      <c r="B82" s="14"/>
      <c r="C82" s="14"/>
      <c r="D82" s="14"/>
      <c r="E82" s="9"/>
      <c r="F82" s="26"/>
      <c r="G82" s="12"/>
      <c r="H82" s="12"/>
      <c r="I82" s="12"/>
      <c r="J82" s="12"/>
      <c r="K82" s="12"/>
      <c r="L82" s="12"/>
      <c r="M82" s="12"/>
      <c r="N82" s="12"/>
    </row>
    <row r="83" spans="1:14" x14ac:dyDescent="0.2">
      <c r="A83" s="12"/>
      <c r="B83" s="12"/>
      <c r="C83" s="12"/>
      <c r="D83" s="12"/>
      <c r="E83" s="12"/>
      <c r="F83" s="26"/>
      <c r="G83" s="45"/>
      <c r="H83" s="12"/>
      <c r="I83" s="12"/>
      <c r="J83" s="12"/>
      <c r="K83" s="12"/>
      <c r="L83" s="12"/>
      <c r="M83" s="12"/>
      <c r="N83" s="12"/>
    </row>
    <row r="84" spans="1:14" x14ac:dyDescent="0.2">
      <c r="A84" s="20">
        <v>37210</v>
      </c>
      <c r="B84" s="14" t="s">
        <v>14</v>
      </c>
      <c r="C84" s="14"/>
      <c r="D84" s="14"/>
      <c r="E84" s="9">
        <v>750</v>
      </c>
      <c r="F84" s="26"/>
      <c r="G84" s="12"/>
      <c r="H84" s="12"/>
      <c r="I84" s="12"/>
      <c r="J84" s="12"/>
      <c r="K84" s="12"/>
      <c r="L84" s="12"/>
      <c r="M84" s="12"/>
      <c r="N84" s="12"/>
    </row>
    <row r="85" spans="1:14" x14ac:dyDescent="0.2">
      <c r="A85" s="20">
        <v>37225</v>
      </c>
      <c r="B85" s="14" t="s">
        <v>18</v>
      </c>
      <c r="C85" s="14"/>
      <c r="D85" s="14"/>
      <c r="E85" s="9">
        <v>250</v>
      </c>
      <c r="F85" s="26"/>
      <c r="G85" s="12"/>
      <c r="H85" s="12"/>
      <c r="I85" s="12"/>
      <c r="J85" s="12"/>
      <c r="K85" s="12"/>
      <c r="L85" s="12"/>
      <c r="M85" s="12"/>
      <c r="N85" s="12"/>
    </row>
    <row r="86" spans="1:14" x14ac:dyDescent="0.2">
      <c r="A86" s="20">
        <v>37225</v>
      </c>
      <c r="B86" s="14" t="s">
        <v>19</v>
      </c>
      <c r="C86" s="14"/>
      <c r="D86" s="14"/>
      <c r="E86" s="9">
        <v>79</v>
      </c>
      <c r="F86" s="26"/>
      <c r="G86" s="12"/>
      <c r="H86" s="12"/>
      <c r="I86" s="12"/>
      <c r="J86" s="12"/>
      <c r="K86" s="12"/>
      <c r="L86" s="12"/>
      <c r="M86" s="12"/>
      <c r="N86" s="12"/>
    </row>
    <row r="87" spans="1:14" x14ac:dyDescent="0.2">
      <c r="A87" s="20">
        <v>37225</v>
      </c>
      <c r="B87" s="14" t="s">
        <v>16</v>
      </c>
      <c r="C87" s="14"/>
      <c r="D87" s="14"/>
      <c r="E87" s="9">
        <v>50</v>
      </c>
      <c r="F87" s="26"/>
      <c r="G87" s="12"/>
      <c r="H87" s="12"/>
      <c r="I87" s="12"/>
      <c r="J87" s="12"/>
      <c r="K87" s="12"/>
      <c r="L87" s="12"/>
      <c r="M87" s="12"/>
      <c r="N87" s="12"/>
    </row>
    <row r="88" spans="1:14" x14ac:dyDescent="0.2">
      <c r="A88" s="20">
        <v>37225</v>
      </c>
      <c r="B88" s="14" t="s">
        <v>20</v>
      </c>
      <c r="C88" s="14"/>
      <c r="D88" s="14"/>
      <c r="E88" s="9">
        <v>400</v>
      </c>
      <c r="F88" s="26"/>
      <c r="G88" s="12"/>
      <c r="H88" s="12"/>
      <c r="I88" s="12"/>
      <c r="J88" s="12"/>
      <c r="K88" s="12"/>
      <c r="L88" s="12"/>
      <c r="M88" s="12"/>
      <c r="N88" s="12"/>
    </row>
    <row r="89" spans="1:14" x14ac:dyDescent="0.2">
      <c r="A89" s="20">
        <v>37225</v>
      </c>
      <c r="B89" s="14" t="s">
        <v>22</v>
      </c>
      <c r="C89" s="14"/>
      <c r="D89" s="14"/>
      <c r="E89" s="9">
        <v>500</v>
      </c>
      <c r="F89" s="26"/>
      <c r="G89" s="12"/>
      <c r="H89" s="12"/>
      <c r="I89" s="12"/>
      <c r="J89" s="12"/>
      <c r="K89" s="12"/>
      <c r="L89" s="12"/>
      <c r="M89" s="12"/>
      <c r="N89" s="12"/>
    </row>
    <row r="90" spans="1:14" x14ac:dyDescent="0.2">
      <c r="A90" s="12" t="s">
        <v>62</v>
      </c>
      <c r="B90" s="14" t="s">
        <v>63</v>
      </c>
      <c r="C90" s="12"/>
      <c r="D90" s="12"/>
      <c r="E90" s="9">
        <v>-38</v>
      </c>
      <c r="F90" s="26"/>
      <c r="G90" s="12"/>
      <c r="H90" s="12"/>
      <c r="I90" s="12"/>
      <c r="J90" s="12"/>
      <c r="K90" s="12"/>
      <c r="L90" s="12"/>
      <c r="M90" s="12"/>
      <c r="N90" s="12"/>
    </row>
    <row r="91" spans="1:14" x14ac:dyDescent="0.2">
      <c r="A91" s="12"/>
      <c r="B91" s="14"/>
      <c r="C91" s="12"/>
      <c r="D91" s="12"/>
      <c r="E91" s="12"/>
      <c r="F91" s="26"/>
      <c r="G91" s="12"/>
      <c r="H91" s="12"/>
      <c r="I91" s="12"/>
      <c r="J91" s="12"/>
      <c r="K91" s="12"/>
      <c r="L91" s="12"/>
      <c r="M91" s="12"/>
      <c r="N91" s="12"/>
    </row>
    <row r="92" spans="1:14" x14ac:dyDescent="0.2">
      <c r="A92" s="12"/>
      <c r="B92" s="14"/>
      <c r="C92" s="12"/>
      <c r="D92" s="12"/>
      <c r="E92" s="12"/>
      <c r="F92" s="26"/>
      <c r="G92" s="12"/>
      <c r="H92" s="12"/>
      <c r="I92" s="12"/>
      <c r="J92" s="12"/>
      <c r="K92" s="12"/>
      <c r="L92" s="12"/>
      <c r="M92" s="12"/>
      <c r="N92" s="12"/>
    </row>
    <row r="94" spans="1:14" x14ac:dyDescent="0.2">
      <c r="A94" s="12"/>
      <c r="B94" s="12"/>
      <c r="C94" s="12"/>
      <c r="D94" s="12"/>
      <c r="E94" s="12"/>
      <c r="F94" s="26"/>
      <c r="G94" s="12"/>
      <c r="H94" s="12"/>
      <c r="I94" s="12"/>
      <c r="J94" s="12"/>
      <c r="K94" s="12"/>
      <c r="L94" s="12"/>
      <c r="M94" s="12"/>
      <c r="N94" s="12"/>
    </row>
    <row r="95" spans="1:14" x14ac:dyDescent="0.2">
      <c r="A95" s="12"/>
      <c r="B95" s="12"/>
      <c r="C95" s="12"/>
      <c r="D95" s="12"/>
      <c r="E95" s="12"/>
      <c r="F95" s="26"/>
      <c r="G95" s="12"/>
      <c r="H95" s="12"/>
      <c r="I95" s="12"/>
      <c r="J95" s="12"/>
      <c r="K95" s="12"/>
      <c r="L95" s="12"/>
      <c r="M95" s="12"/>
      <c r="N95" s="12"/>
    </row>
    <row r="96" spans="1:14" x14ac:dyDescent="0.2">
      <c r="A96" s="12"/>
      <c r="B96" s="12"/>
      <c r="C96" s="12"/>
      <c r="D96" s="12"/>
      <c r="E96" s="12"/>
      <c r="F96" s="26"/>
      <c r="G96" s="12"/>
      <c r="H96" s="12"/>
      <c r="I96" s="12"/>
      <c r="J96" s="12"/>
      <c r="K96" s="12"/>
      <c r="L96" s="12"/>
      <c r="M96" s="12"/>
      <c r="N96" s="12"/>
    </row>
    <row r="97" spans="1:14" x14ac:dyDescent="0.2">
      <c r="A97" s="12"/>
      <c r="B97" s="12"/>
      <c r="C97" s="12"/>
      <c r="D97" s="12"/>
      <c r="E97" s="12"/>
      <c r="F97" s="26"/>
      <c r="G97" s="12"/>
      <c r="H97" s="12"/>
      <c r="I97" s="12"/>
      <c r="J97" s="12"/>
      <c r="K97" s="12"/>
      <c r="L97" s="12"/>
      <c r="M97" s="12"/>
      <c r="N97" s="12"/>
    </row>
    <row r="98" spans="1:14" x14ac:dyDescent="0.2">
      <c r="A98" s="12"/>
      <c r="B98" s="12"/>
      <c r="C98" s="12"/>
      <c r="D98" s="12"/>
      <c r="E98" s="12"/>
      <c r="F98" s="26"/>
      <c r="G98" s="12"/>
      <c r="H98" s="12"/>
      <c r="I98" s="12"/>
      <c r="J98" s="12"/>
      <c r="K98" s="12"/>
      <c r="L98" s="12"/>
      <c r="M98" s="12"/>
      <c r="N98" s="12"/>
    </row>
    <row r="99" spans="1:14" x14ac:dyDescent="0.2">
      <c r="A99" s="12"/>
      <c r="B99" s="12"/>
      <c r="C99" s="12"/>
      <c r="D99" s="12"/>
      <c r="E99" s="12"/>
      <c r="F99" s="26"/>
      <c r="G99" s="12"/>
      <c r="H99" s="12"/>
      <c r="I99" s="12"/>
      <c r="J99" s="12"/>
      <c r="K99" s="12"/>
      <c r="L99" s="12"/>
      <c r="M99" s="12"/>
      <c r="N99" s="12"/>
    </row>
    <row r="100" spans="1:14" x14ac:dyDescent="0.2">
      <c r="A100" s="12"/>
      <c r="B100" s="12"/>
      <c r="C100" s="12"/>
      <c r="D100" s="12"/>
      <c r="E100" s="12"/>
      <c r="F100" s="26"/>
      <c r="G100" s="14"/>
      <c r="H100" s="12"/>
      <c r="I100" s="12"/>
      <c r="J100" s="12"/>
      <c r="K100" s="12"/>
      <c r="L100" s="12"/>
      <c r="M100" s="12"/>
      <c r="N100" s="12"/>
    </row>
    <row r="101" spans="1:14" x14ac:dyDescent="0.2">
      <c r="A101" s="12"/>
      <c r="B101" s="12"/>
      <c r="C101" s="12"/>
      <c r="D101" s="12"/>
      <c r="E101" s="12"/>
      <c r="F101" s="26"/>
      <c r="G101" s="14"/>
      <c r="H101" s="12"/>
      <c r="I101" s="12"/>
      <c r="J101" s="12"/>
      <c r="K101" s="12"/>
      <c r="L101" s="12"/>
      <c r="M101" s="12"/>
      <c r="N101" s="12"/>
    </row>
    <row r="102" spans="1:14" x14ac:dyDescent="0.2">
      <c r="A102" s="12"/>
      <c r="B102" s="12"/>
      <c r="C102" s="12"/>
      <c r="D102" s="12"/>
      <c r="E102" s="12"/>
      <c r="F102" s="26"/>
      <c r="G102" s="12"/>
      <c r="H102" s="12"/>
      <c r="I102" s="12"/>
      <c r="J102" s="12"/>
      <c r="K102" s="12"/>
      <c r="L102" s="12"/>
      <c r="M102" s="12"/>
      <c r="N102" s="12"/>
    </row>
    <row r="103" spans="1:14" x14ac:dyDescent="0.2">
      <c r="A103" s="12"/>
      <c r="B103" s="12"/>
      <c r="C103" s="12"/>
      <c r="D103" s="12"/>
      <c r="E103" s="12"/>
      <c r="F103" s="26"/>
      <c r="G103" s="12"/>
      <c r="H103" s="12"/>
      <c r="I103" s="12"/>
      <c r="J103" s="12"/>
      <c r="K103" s="12"/>
      <c r="L103" s="12"/>
      <c r="M103" s="12"/>
      <c r="N103" s="12"/>
    </row>
    <row r="104" spans="1:14" x14ac:dyDescent="0.2">
      <c r="A104" s="12"/>
      <c r="B104" s="12"/>
      <c r="C104" s="12"/>
      <c r="D104" s="12"/>
      <c r="E104" s="12"/>
      <c r="F104" s="26"/>
      <c r="G104" s="12"/>
      <c r="H104" s="12"/>
      <c r="I104" s="12"/>
      <c r="J104" s="12"/>
      <c r="K104" s="12"/>
      <c r="L104" s="12"/>
      <c r="M104" s="12"/>
      <c r="N104" s="12"/>
    </row>
    <row r="105" spans="1:14" x14ac:dyDescent="0.2">
      <c r="A105" s="12"/>
      <c r="B105" s="12"/>
      <c r="C105" s="12"/>
      <c r="D105" s="12"/>
      <c r="E105" s="12"/>
      <c r="F105" s="26"/>
      <c r="G105" s="12"/>
      <c r="H105" s="12"/>
      <c r="I105" s="12"/>
      <c r="J105" s="12"/>
      <c r="K105" s="12"/>
      <c r="L105" s="12"/>
      <c r="M105" s="12"/>
      <c r="N105" s="12"/>
    </row>
    <row r="106" spans="1:14" x14ac:dyDescent="0.2">
      <c r="A106" s="12"/>
      <c r="B106" s="12"/>
      <c r="C106" s="12"/>
      <c r="D106" s="12"/>
      <c r="E106" s="12"/>
      <c r="F106" s="26"/>
      <c r="G106" s="12"/>
      <c r="H106" s="12"/>
      <c r="I106" s="12"/>
      <c r="J106" s="12"/>
      <c r="K106" s="12"/>
      <c r="L106" s="12"/>
      <c r="M106" s="12"/>
      <c r="N106" s="12"/>
    </row>
    <row r="107" spans="1:14" x14ac:dyDescent="0.2">
      <c r="A107" s="12"/>
      <c r="B107" s="12"/>
      <c r="C107" s="12"/>
      <c r="D107" s="12"/>
      <c r="E107" s="12"/>
      <c r="F107" s="26"/>
      <c r="G107" s="12"/>
      <c r="H107" s="12"/>
      <c r="I107" s="12"/>
      <c r="J107" s="12"/>
      <c r="K107" s="12"/>
      <c r="L107" s="12"/>
      <c r="M107" s="12"/>
      <c r="N107" s="12"/>
    </row>
    <row r="108" spans="1:14" x14ac:dyDescent="0.2">
      <c r="A108" s="12"/>
      <c r="B108" s="12"/>
      <c r="C108" s="12"/>
      <c r="D108" s="12"/>
      <c r="E108" s="12"/>
      <c r="F108" s="26"/>
      <c r="G108" s="12"/>
      <c r="H108" s="12"/>
      <c r="I108" s="12"/>
      <c r="J108" s="12"/>
      <c r="K108" s="12"/>
      <c r="L108" s="12"/>
      <c r="M108" s="12"/>
      <c r="N108" s="12"/>
    </row>
    <row r="109" spans="1:14" x14ac:dyDescent="0.2">
      <c r="A109" s="12"/>
      <c r="B109" s="12"/>
      <c r="C109" s="12"/>
      <c r="D109" s="12"/>
      <c r="E109" s="12"/>
      <c r="F109" s="26"/>
      <c r="G109" s="12"/>
      <c r="H109" s="12"/>
      <c r="I109" s="12"/>
      <c r="J109" s="12"/>
      <c r="K109" s="12"/>
      <c r="L109" s="12"/>
      <c r="M109" s="12"/>
      <c r="N109" s="12"/>
    </row>
    <row r="110" spans="1:14" x14ac:dyDescent="0.2">
      <c r="A110" s="12"/>
      <c r="B110" s="12"/>
      <c r="C110" s="12"/>
      <c r="D110" s="12"/>
      <c r="E110" s="12"/>
      <c r="F110" s="26"/>
      <c r="G110" s="12"/>
      <c r="H110" s="12"/>
      <c r="I110" s="12"/>
      <c r="J110" s="12"/>
      <c r="K110" s="12"/>
      <c r="L110" s="12"/>
      <c r="M110" s="12"/>
      <c r="N110" s="12"/>
    </row>
    <row r="111" spans="1:14" x14ac:dyDescent="0.2">
      <c r="A111" s="12"/>
      <c r="B111" s="12"/>
      <c r="C111" s="12"/>
      <c r="D111" s="12"/>
      <c r="E111" s="12"/>
      <c r="F111" s="26"/>
      <c r="G111" s="12"/>
      <c r="H111" s="12"/>
      <c r="I111" s="12"/>
      <c r="J111" s="12"/>
      <c r="K111" s="12"/>
      <c r="L111" s="12"/>
      <c r="M111" s="12"/>
      <c r="N111" s="12"/>
    </row>
    <row r="112" spans="1:14" x14ac:dyDescent="0.2">
      <c r="A112" s="12"/>
      <c r="B112" s="12"/>
      <c r="C112" s="12"/>
      <c r="D112" s="12"/>
      <c r="E112" s="12"/>
      <c r="F112" s="26"/>
      <c r="G112" s="12"/>
      <c r="H112" s="12"/>
      <c r="I112" s="12"/>
      <c r="J112" s="12"/>
      <c r="K112" s="12"/>
      <c r="L112" s="12"/>
      <c r="M112" s="12"/>
      <c r="N112" s="12"/>
    </row>
    <row r="113" spans="1:23" x14ac:dyDescent="0.2">
      <c r="A113" s="12"/>
      <c r="B113" s="12"/>
      <c r="C113" s="12"/>
      <c r="D113" s="12"/>
      <c r="E113" s="12"/>
      <c r="F113" s="26"/>
      <c r="G113" s="12"/>
      <c r="H113" s="12"/>
      <c r="I113" s="12"/>
      <c r="J113" s="12"/>
      <c r="K113" s="12"/>
      <c r="L113" s="12"/>
      <c r="M113" s="12"/>
      <c r="N113" s="12"/>
    </row>
    <row r="114" spans="1:23" x14ac:dyDescent="0.2">
      <c r="A114" s="12"/>
      <c r="B114" s="12"/>
      <c r="C114" s="12"/>
      <c r="D114" s="12"/>
      <c r="E114" s="12"/>
      <c r="F114" s="26"/>
      <c r="G114" s="12"/>
      <c r="H114" s="12"/>
      <c r="I114" s="12"/>
      <c r="J114" s="12"/>
      <c r="K114" s="12"/>
      <c r="L114" s="12"/>
      <c r="M114" s="12"/>
      <c r="N114" s="12"/>
    </row>
    <row r="115" spans="1:23" x14ac:dyDescent="0.2">
      <c r="A115" s="12"/>
      <c r="B115" s="12"/>
      <c r="C115" s="12"/>
      <c r="D115" s="12"/>
      <c r="E115" s="12"/>
      <c r="F115" s="26"/>
      <c r="G115" s="12"/>
      <c r="H115" s="12"/>
      <c r="I115" s="12"/>
      <c r="J115" s="12"/>
      <c r="K115" s="12"/>
      <c r="L115" s="12"/>
      <c r="M115" s="12"/>
      <c r="N115" s="12"/>
    </row>
    <row r="116" spans="1:23" x14ac:dyDescent="0.2">
      <c r="A116" s="12"/>
      <c r="B116" s="12"/>
      <c r="C116" s="12"/>
      <c r="D116" s="12"/>
      <c r="E116" s="12"/>
      <c r="F116" s="26"/>
      <c r="G116" s="12"/>
      <c r="H116" s="12"/>
      <c r="I116" s="12"/>
      <c r="J116" s="12"/>
      <c r="K116" s="12"/>
      <c r="L116" s="12"/>
      <c r="M116" s="12"/>
      <c r="N116" s="12"/>
    </row>
    <row r="117" spans="1:23" x14ac:dyDescent="0.2">
      <c r="A117" s="12"/>
      <c r="B117" s="12"/>
      <c r="C117" s="12"/>
      <c r="D117" s="12"/>
      <c r="E117" s="12"/>
      <c r="F117" s="26"/>
      <c r="G117" s="12" t="s">
        <v>88</v>
      </c>
      <c r="H117" s="12"/>
      <c r="I117" s="12"/>
      <c r="J117" s="12"/>
      <c r="K117" s="12"/>
      <c r="L117" s="12"/>
      <c r="M117" s="12"/>
      <c r="N117" s="12"/>
    </row>
    <row r="118" spans="1:23" x14ac:dyDescent="0.2">
      <c r="A118" s="12"/>
      <c r="B118" s="12"/>
      <c r="C118" s="12"/>
      <c r="D118" s="12"/>
      <c r="F118" s="26"/>
      <c r="G118" s="84" t="s">
        <v>80</v>
      </c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42"/>
    </row>
    <row r="119" spans="1:23" x14ac:dyDescent="0.2">
      <c r="A119" s="12"/>
      <c r="B119" s="12"/>
      <c r="C119" s="12"/>
      <c r="D119" s="12"/>
      <c r="E119" s="12"/>
      <c r="F119" s="26"/>
      <c r="G119" s="58"/>
      <c r="H119" s="12"/>
      <c r="I119" s="28" t="s">
        <v>64</v>
      </c>
      <c r="J119" s="100" t="s">
        <v>65</v>
      </c>
      <c r="K119" s="28" t="s">
        <v>66</v>
      </c>
      <c r="L119" s="101" t="s">
        <v>67</v>
      </c>
      <c r="M119" s="101" t="s">
        <v>68</v>
      </c>
      <c r="N119" s="101" t="s">
        <v>69</v>
      </c>
      <c r="O119" s="102"/>
      <c r="P119" s="102"/>
      <c r="Q119" s="102"/>
      <c r="R119" s="102"/>
      <c r="S119" s="102"/>
      <c r="T119" s="102"/>
      <c r="U119" s="102"/>
      <c r="V119" s="49"/>
    </row>
    <row r="120" spans="1:23" x14ac:dyDescent="0.2">
      <c r="A120" s="43"/>
      <c r="B120" s="12"/>
      <c r="C120" s="12"/>
      <c r="D120" s="12"/>
      <c r="E120" s="83"/>
      <c r="F120" s="12"/>
      <c r="G120" s="58"/>
      <c r="H120" s="12"/>
      <c r="I120" s="87"/>
      <c r="J120" s="87"/>
      <c r="K120" s="87"/>
      <c r="L120" s="87"/>
      <c r="M120" s="87"/>
      <c r="N120" s="103" t="s">
        <v>70</v>
      </c>
      <c r="O120" s="103" t="s">
        <v>71</v>
      </c>
      <c r="P120" s="103"/>
      <c r="Q120" s="103"/>
      <c r="R120" s="103"/>
      <c r="S120" s="103"/>
      <c r="T120" s="103"/>
      <c r="U120" s="103"/>
      <c r="V120" s="88"/>
      <c r="W120" s="89"/>
    </row>
    <row r="121" spans="1:23" x14ac:dyDescent="0.2">
      <c r="A121" s="43"/>
      <c r="B121" s="56"/>
      <c r="C121" s="12"/>
      <c r="D121" s="12"/>
      <c r="E121" s="83"/>
      <c r="F121" s="4"/>
      <c r="G121" s="58"/>
      <c r="H121" s="12"/>
      <c r="I121" s="87"/>
      <c r="J121" s="87"/>
      <c r="K121" s="87"/>
      <c r="L121" s="87"/>
      <c r="M121" s="87"/>
      <c r="N121" s="87"/>
      <c r="O121" s="87"/>
      <c r="P121" s="87"/>
      <c r="Q121" s="87"/>
      <c r="R121" s="87"/>
      <c r="S121" s="87"/>
      <c r="T121" s="87"/>
      <c r="U121" s="87"/>
      <c r="V121" s="88"/>
    </row>
    <row r="122" spans="1:23" x14ac:dyDescent="0.2">
      <c r="A122" s="44" t="s">
        <v>87</v>
      </c>
      <c r="B122" s="62"/>
      <c r="C122" s="62"/>
      <c r="D122" s="12"/>
      <c r="E122" s="14"/>
      <c r="F122" s="4"/>
      <c r="G122" s="79" t="s">
        <v>43</v>
      </c>
      <c r="H122" s="12"/>
      <c r="I122" s="119"/>
      <c r="J122" s="119"/>
      <c r="K122" s="119"/>
      <c r="L122" s="119"/>
      <c r="M122" s="119"/>
      <c r="N122" s="119"/>
      <c r="O122" s="120"/>
      <c r="P122" s="89"/>
      <c r="Q122" s="89" t="s">
        <v>124</v>
      </c>
      <c r="R122" s="89"/>
      <c r="S122" s="89"/>
      <c r="T122" s="89"/>
      <c r="U122" s="89"/>
      <c r="V122" s="88"/>
    </row>
    <row r="123" spans="1:23" x14ac:dyDescent="0.2">
      <c r="A123" s="41" t="s">
        <v>57</v>
      </c>
      <c r="B123" s="11"/>
      <c r="C123" s="49"/>
      <c r="D123" s="12"/>
      <c r="E123" s="45"/>
      <c r="F123" s="4"/>
      <c r="G123" s="80" t="s">
        <v>8</v>
      </c>
      <c r="H123" s="12"/>
      <c r="I123" s="119"/>
      <c r="J123" s="119"/>
      <c r="K123" s="119"/>
      <c r="L123" s="135"/>
      <c r="M123" s="119"/>
      <c r="N123" s="136"/>
      <c r="O123" s="119"/>
      <c r="P123" s="87"/>
      <c r="Q123" s="89"/>
      <c r="R123" s="89"/>
      <c r="S123" s="89"/>
      <c r="T123" s="89"/>
      <c r="U123" s="89"/>
      <c r="V123" s="88"/>
    </row>
    <row r="124" spans="1:23" x14ac:dyDescent="0.2">
      <c r="A124" s="44" t="str">
        <f>A3</f>
        <v>As of November 27, 2001</v>
      </c>
      <c r="B124" s="11"/>
      <c r="C124" s="49"/>
      <c r="D124" s="12"/>
      <c r="E124" s="12"/>
      <c r="F124" s="4"/>
      <c r="G124" s="80" t="s">
        <v>37</v>
      </c>
      <c r="H124" s="12"/>
      <c r="I124" s="119"/>
      <c r="J124" s="119"/>
      <c r="K124" s="119"/>
      <c r="L124" s="119"/>
      <c r="M124" s="119"/>
      <c r="N124" s="119"/>
      <c r="O124" s="119"/>
      <c r="P124" s="87"/>
      <c r="Q124" s="89"/>
      <c r="R124" s="89"/>
      <c r="S124" s="89"/>
      <c r="T124" s="89"/>
      <c r="U124" s="89"/>
      <c r="V124" s="88"/>
    </row>
    <row r="125" spans="1:23" x14ac:dyDescent="0.2">
      <c r="A125" s="44"/>
      <c r="B125" s="10"/>
      <c r="C125" s="49"/>
      <c r="D125" s="12"/>
      <c r="E125" s="12"/>
      <c r="F125" s="4"/>
      <c r="G125" s="80" t="s">
        <v>49</v>
      </c>
      <c r="H125" s="12"/>
      <c r="I125" s="119"/>
      <c r="J125" s="119"/>
      <c r="K125" s="119"/>
      <c r="L125" s="119"/>
      <c r="M125" s="119"/>
      <c r="N125" s="119"/>
      <c r="O125" s="119"/>
      <c r="P125" s="87"/>
      <c r="Q125" s="89"/>
      <c r="R125" s="89"/>
      <c r="S125" s="89"/>
      <c r="T125" s="89"/>
      <c r="U125" s="89"/>
      <c r="V125" s="88"/>
    </row>
    <row r="126" spans="1:23" x14ac:dyDescent="0.2">
      <c r="A126" s="44"/>
      <c r="B126" s="10"/>
      <c r="C126" s="49"/>
      <c r="D126" s="12"/>
      <c r="E126" s="12"/>
      <c r="F126" s="4"/>
      <c r="G126" s="80" t="s">
        <v>5</v>
      </c>
      <c r="H126" s="12"/>
      <c r="I126" s="119"/>
      <c r="J126" s="119"/>
      <c r="K126" s="119"/>
      <c r="L126" s="119"/>
      <c r="M126" s="119"/>
      <c r="N126" s="119"/>
      <c r="O126" s="119"/>
      <c r="P126" s="87"/>
      <c r="Q126" s="89"/>
      <c r="R126" s="89"/>
      <c r="S126" s="89"/>
      <c r="T126" s="89"/>
      <c r="U126" s="89"/>
      <c r="V126" s="88"/>
      <c r="W126" s="25"/>
    </row>
    <row r="127" spans="1:23" x14ac:dyDescent="0.2">
      <c r="A127" s="95">
        <f>44.62+195.69</f>
        <v>240.31</v>
      </c>
      <c r="B127" s="10" t="s">
        <v>53</v>
      </c>
      <c r="C127" s="49"/>
      <c r="D127" s="12"/>
      <c r="E127" s="12"/>
      <c r="F127" s="4"/>
      <c r="G127" s="80" t="s">
        <v>52</v>
      </c>
      <c r="H127" s="12"/>
      <c r="I127" s="119"/>
      <c r="J127" s="119"/>
      <c r="K127" s="119"/>
      <c r="L127" s="119"/>
      <c r="M127" s="119"/>
      <c r="N127" s="119"/>
      <c r="O127" s="119"/>
      <c r="P127" s="87"/>
      <c r="Q127" s="89"/>
      <c r="R127" s="89"/>
      <c r="S127" s="89"/>
      <c r="T127" s="89"/>
      <c r="U127" s="89"/>
      <c r="V127" s="88"/>
    </row>
    <row r="128" spans="1:23" x14ac:dyDescent="0.2">
      <c r="A128" s="44"/>
      <c r="B128" s="10"/>
      <c r="C128" s="49"/>
      <c r="D128" s="12"/>
      <c r="E128" s="12"/>
      <c r="F128" s="4"/>
      <c r="G128" s="80" t="s">
        <v>21</v>
      </c>
      <c r="H128" s="12"/>
      <c r="I128" s="119"/>
      <c r="J128" s="119"/>
      <c r="K128" s="119"/>
      <c r="L128" s="119"/>
      <c r="M128" s="119"/>
      <c r="N128" s="119"/>
      <c r="O128" s="119"/>
      <c r="P128" s="87"/>
      <c r="Q128" s="89"/>
      <c r="R128" s="89"/>
      <c r="S128" s="89"/>
      <c r="T128" s="89"/>
      <c r="U128" s="89"/>
      <c r="V128" s="88"/>
    </row>
    <row r="129" spans="1:22" x14ac:dyDescent="0.2">
      <c r="A129" s="44">
        <f>G36</f>
        <v>-25.126999999999995</v>
      </c>
      <c r="B129" s="10" t="s">
        <v>78</v>
      </c>
      <c r="C129" s="49"/>
      <c r="D129" s="12"/>
      <c r="E129" s="12"/>
      <c r="F129" s="4"/>
      <c r="G129" s="80" t="s">
        <v>51</v>
      </c>
      <c r="H129" s="12"/>
      <c r="I129" s="119"/>
      <c r="J129" s="119"/>
      <c r="K129" s="119"/>
      <c r="L129" s="119"/>
      <c r="M129" s="119"/>
      <c r="N129" s="119"/>
      <c r="O129" s="119"/>
      <c r="P129" s="87"/>
      <c r="Q129" s="89" t="s">
        <v>127</v>
      </c>
      <c r="R129" s="89"/>
      <c r="S129" s="89"/>
      <c r="T129" s="89"/>
      <c r="U129" s="89"/>
      <c r="V129" s="88"/>
    </row>
    <row r="130" spans="1:22" x14ac:dyDescent="0.2">
      <c r="A130" s="44"/>
      <c r="B130" s="10"/>
      <c r="C130" s="49"/>
      <c r="D130" s="12"/>
      <c r="E130" s="12"/>
      <c r="F130" s="4"/>
      <c r="G130" s="80" t="s">
        <v>10</v>
      </c>
      <c r="H130" s="12"/>
      <c r="I130" s="119"/>
      <c r="J130" s="119"/>
      <c r="K130" s="119"/>
      <c r="L130" s="119"/>
      <c r="M130" s="119"/>
      <c r="N130" s="119"/>
      <c r="O130" s="119"/>
      <c r="P130" s="87"/>
      <c r="Q130" s="89"/>
      <c r="R130" s="89"/>
      <c r="S130" s="89"/>
      <c r="T130" s="89"/>
      <c r="U130" s="89"/>
      <c r="V130" s="88"/>
    </row>
    <row r="131" spans="1:22" x14ac:dyDescent="0.2">
      <c r="A131" s="44"/>
      <c r="B131" s="10"/>
      <c r="C131" s="49"/>
      <c r="D131" s="12"/>
      <c r="E131" s="12"/>
      <c r="F131" s="4"/>
      <c r="G131" s="80" t="s">
        <v>2</v>
      </c>
      <c r="H131" s="12"/>
      <c r="I131" s="119"/>
      <c r="J131" s="119"/>
      <c r="K131" s="119"/>
      <c r="L131" s="119"/>
      <c r="M131" s="119"/>
      <c r="N131" s="120"/>
      <c r="O131" s="119"/>
      <c r="P131" s="87"/>
      <c r="Q131" s="89"/>
      <c r="R131" s="89"/>
      <c r="S131" s="89"/>
      <c r="T131" s="89"/>
      <c r="U131" s="89"/>
      <c r="V131" s="88"/>
    </row>
    <row r="132" spans="1:22" x14ac:dyDescent="0.2">
      <c r="A132" s="44"/>
      <c r="B132" s="10"/>
      <c r="C132" s="49"/>
      <c r="D132" s="12"/>
      <c r="E132" s="12"/>
      <c r="F132" s="4"/>
      <c r="G132" s="80" t="s">
        <v>4</v>
      </c>
      <c r="H132" s="12"/>
      <c r="I132" s="119"/>
      <c r="J132" s="119"/>
      <c r="K132" s="119"/>
      <c r="L132" s="119"/>
      <c r="M132" s="119"/>
      <c r="N132" s="119"/>
      <c r="O132" s="119"/>
      <c r="P132" s="87"/>
      <c r="Q132" s="89"/>
      <c r="R132" s="89"/>
      <c r="S132" s="89"/>
      <c r="T132" s="89"/>
      <c r="U132" s="89"/>
      <c r="V132" s="88"/>
    </row>
    <row r="133" spans="1:22" x14ac:dyDescent="0.2">
      <c r="A133" s="44">
        <f>K148</f>
        <v>0</v>
      </c>
      <c r="B133" s="10" t="s">
        <v>79</v>
      </c>
      <c r="C133" s="49"/>
      <c r="D133" s="45"/>
      <c r="E133" s="12"/>
      <c r="F133" s="4"/>
      <c r="G133" s="80" t="s">
        <v>3</v>
      </c>
      <c r="H133" s="12"/>
      <c r="I133" s="119"/>
      <c r="J133" s="119"/>
      <c r="K133" s="119"/>
      <c r="L133" s="119"/>
      <c r="M133" s="119"/>
      <c r="N133" s="120"/>
      <c r="O133" s="119"/>
      <c r="P133" s="87"/>
      <c r="Q133" s="89"/>
      <c r="R133" s="89"/>
      <c r="S133" s="89"/>
      <c r="T133" s="89"/>
      <c r="U133" s="89"/>
      <c r="V133" s="88"/>
    </row>
    <row r="134" spans="1:22" x14ac:dyDescent="0.2">
      <c r="A134" s="44"/>
      <c r="B134" s="10"/>
      <c r="C134" s="49"/>
      <c r="D134" s="12"/>
      <c r="E134" s="12"/>
      <c r="F134" s="4"/>
      <c r="G134" s="80" t="s">
        <v>44</v>
      </c>
      <c r="H134" s="12"/>
      <c r="I134" s="119"/>
      <c r="J134" s="119"/>
      <c r="K134" s="119"/>
      <c r="L134" s="119"/>
      <c r="M134" s="119"/>
      <c r="N134" s="119"/>
      <c r="O134" s="119"/>
      <c r="P134" s="87"/>
      <c r="Q134" s="89"/>
      <c r="R134" s="89"/>
      <c r="S134" s="89"/>
      <c r="T134" s="89"/>
      <c r="U134" s="89"/>
      <c r="V134" s="88"/>
    </row>
    <row r="135" spans="1:22" x14ac:dyDescent="0.2">
      <c r="A135" s="44"/>
      <c r="B135" s="10"/>
      <c r="C135" s="49"/>
      <c r="D135" s="12"/>
      <c r="E135" s="12"/>
      <c r="F135" s="4"/>
      <c r="G135" s="80" t="s">
        <v>9</v>
      </c>
      <c r="H135" s="12"/>
      <c r="I135" s="119"/>
      <c r="J135" s="119"/>
      <c r="K135" s="119"/>
      <c r="L135" s="119"/>
      <c r="M135" s="119"/>
      <c r="N135" s="119"/>
      <c r="O135" s="119"/>
      <c r="P135" s="87"/>
      <c r="Q135" s="89"/>
      <c r="R135" s="89"/>
      <c r="S135" s="89"/>
      <c r="T135" s="89"/>
      <c r="U135" s="89"/>
      <c r="V135" s="88"/>
    </row>
    <row r="136" spans="1:22" x14ac:dyDescent="0.2">
      <c r="A136" s="104"/>
      <c r="B136" s="12" t="s">
        <v>97</v>
      </c>
      <c r="C136" s="49"/>
      <c r="D136" s="10"/>
      <c r="E136" s="12"/>
      <c r="F136" s="4"/>
      <c r="G136" s="80" t="s">
        <v>45</v>
      </c>
      <c r="H136" s="14"/>
      <c r="I136" s="119"/>
      <c r="J136" s="119"/>
      <c r="K136" s="119"/>
      <c r="L136" s="119"/>
      <c r="M136" s="119"/>
      <c r="N136" s="119"/>
      <c r="O136" s="119"/>
      <c r="P136" s="87"/>
      <c r="Q136" s="89"/>
      <c r="R136" s="89"/>
      <c r="S136" s="89"/>
      <c r="T136" s="89"/>
      <c r="U136" s="89"/>
      <c r="V136" s="88"/>
    </row>
    <row r="137" spans="1:22" x14ac:dyDescent="0.2">
      <c r="A137" s="44"/>
      <c r="B137" s="10"/>
      <c r="C137" s="49"/>
      <c r="D137" s="12"/>
      <c r="E137" s="12"/>
      <c r="F137" s="4"/>
      <c r="G137" s="80" t="s">
        <v>46</v>
      </c>
      <c r="H137" s="14"/>
      <c r="I137" s="119"/>
      <c r="J137" s="119"/>
      <c r="K137" s="119"/>
      <c r="L137" s="119"/>
      <c r="M137" s="119"/>
      <c r="N137" s="119"/>
      <c r="O137" s="119"/>
      <c r="P137" s="87"/>
      <c r="Q137" s="89"/>
      <c r="R137" s="89"/>
      <c r="S137" s="89"/>
      <c r="T137" s="89"/>
      <c r="U137" s="89"/>
      <c r="V137" s="88"/>
    </row>
    <row r="138" spans="1:22" x14ac:dyDescent="0.2">
      <c r="A138" s="59">
        <f>SUM(A127:A137)</f>
        <v>215.18299999999999</v>
      </c>
      <c r="B138" s="10" t="s">
        <v>54</v>
      </c>
      <c r="C138" s="49"/>
      <c r="D138" s="12"/>
      <c r="E138" s="12"/>
      <c r="F138" s="4"/>
      <c r="G138" s="80" t="s">
        <v>47</v>
      </c>
      <c r="H138" s="14"/>
      <c r="I138" s="119"/>
      <c r="J138" s="119"/>
      <c r="K138" s="119"/>
      <c r="L138" s="119"/>
      <c r="M138" s="119"/>
      <c r="N138" s="119"/>
      <c r="O138" s="119"/>
      <c r="P138" s="87"/>
      <c r="Q138" s="89"/>
      <c r="R138" s="89"/>
      <c r="S138" s="89"/>
      <c r="T138" s="89"/>
      <c r="U138" s="89"/>
      <c r="V138" s="88"/>
    </row>
    <row r="139" spans="1:22" x14ac:dyDescent="0.2">
      <c r="A139" s="96"/>
      <c r="B139" s="97"/>
      <c r="C139" s="98"/>
      <c r="D139" s="12"/>
      <c r="E139" s="12"/>
      <c r="F139" s="4"/>
      <c r="G139" s="80" t="s">
        <v>48</v>
      </c>
      <c r="H139" s="14"/>
      <c r="I139" s="119"/>
      <c r="J139" s="119"/>
      <c r="K139" s="119"/>
      <c r="L139" s="119"/>
      <c r="M139" s="119"/>
      <c r="N139" s="119"/>
      <c r="O139" s="119"/>
      <c r="P139" s="87"/>
      <c r="Q139" s="89"/>
      <c r="R139" s="89"/>
      <c r="S139" s="89"/>
      <c r="T139" s="89"/>
      <c r="U139" s="89"/>
      <c r="V139" s="88"/>
    </row>
    <row r="140" spans="1:22" x14ac:dyDescent="0.2">
      <c r="A140" s="44"/>
      <c r="B140" s="10"/>
      <c r="C140" s="49"/>
      <c r="D140" s="12"/>
      <c r="E140" s="12"/>
      <c r="F140" s="4"/>
      <c r="G140" s="110" t="s">
        <v>1</v>
      </c>
      <c r="H140" s="12"/>
      <c r="I140" s="119"/>
      <c r="J140" s="119"/>
      <c r="K140" s="119"/>
      <c r="L140" s="119"/>
      <c r="M140" s="119"/>
      <c r="N140" s="119"/>
      <c r="O140" s="119"/>
      <c r="P140" s="87"/>
      <c r="Q140" s="89"/>
      <c r="R140" s="89"/>
      <c r="S140" s="89"/>
      <c r="T140" s="89"/>
      <c r="U140" s="89"/>
      <c r="V140" s="88"/>
    </row>
    <row r="141" spans="1:22" x14ac:dyDescent="0.2">
      <c r="A141" s="95">
        <v>0.4</v>
      </c>
      <c r="B141" s="10" t="s">
        <v>58</v>
      </c>
      <c r="C141" s="49"/>
      <c r="D141" s="12"/>
      <c r="E141" s="12"/>
      <c r="F141" s="4"/>
      <c r="G141" s="80" t="s">
        <v>7</v>
      </c>
      <c r="H141" s="14"/>
      <c r="I141" s="119"/>
      <c r="J141" s="119"/>
      <c r="K141" s="119"/>
      <c r="L141" s="119"/>
      <c r="M141" s="119"/>
      <c r="N141" s="119"/>
      <c r="O141" s="119"/>
      <c r="P141" s="87"/>
      <c r="Q141" s="89"/>
      <c r="R141" s="89"/>
      <c r="S141" s="89">
        <v>468</v>
      </c>
      <c r="T141" s="89"/>
      <c r="U141" s="89"/>
      <c r="V141" s="88"/>
    </row>
    <row r="142" spans="1:22" x14ac:dyDescent="0.2">
      <c r="A142" s="44">
        <f>-A136</f>
        <v>0</v>
      </c>
      <c r="B142" s="10" t="s">
        <v>100</v>
      </c>
      <c r="C142" s="49"/>
      <c r="D142" s="12"/>
      <c r="E142" s="12"/>
      <c r="F142" s="4"/>
      <c r="G142" s="80" t="s">
        <v>6</v>
      </c>
      <c r="H142" s="12"/>
      <c r="I142" s="119"/>
      <c r="J142" s="119"/>
      <c r="K142" s="119"/>
      <c r="L142" s="119"/>
      <c r="M142" s="119"/>
      <c r="N142" s="119"/>
      <c r="O142" s="119"/>
      <c r="P142" s="87"/>
      <c r="Q142" s="89"/>
      <c r="R142" s="89"/>
      <c r="S142" s="89">
        <v>-478</v>
      </c>
      <c r="T142" s="89"/>
      <c r="U142" s="89"/>
      <c r="V142" s="88"/>
    </row>
    <row r="143" spans="1:22" x14ac:dyDescent="0.2">
      <c r="A143" s="44"/>
      <c r="B143" s="10" t="s">
        <v>114</v>
      </c>
      <c r="C143" s="49"/>
      <c r="D143" s="12"/>
      <c r="E143" s="12"/>
      <c r="F143" s="4"/>
      <c r="G143" s="80" t="s">
        <v>13</v>
      </c>
      <c r="H143" s="14"/>
      <c r="I143" s="121"/>
      <c r="J143" s="121"/>
      <c r="K143" s="121"/>
      <c r="L143" s="121"/>
      <c r="M143" s="121"/>
      <c r="N143" s="121"/>
      <c r="O143" s="121"/>
      <c r="P143" s="87"/>
      <c r="Q143" s="89"/>
      <c r="R143" s="89"/>
      <c r="S143" s="89">
        <f>SUM(S141:S142)</f>
        <v>-10</v>
      </c>
      <c r="T143" s="89"/>
      <c r="U143" s="89"/>
      <c r="V143" s="88"/>
    </row>
    <row r="144" spans="1:22" x14ac:dyDescent="0.2">
      <c r="A144" s="44"/>
      <c r="B144" s="10"/>
      <c r="C144" s="49"/>
      <c r="D144" s="12"/>
      <c r="E144" s="12"/>
      <c r="F144" s="26"/>
      <c r="G144" s="58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49"/>
    </row>
    <row r="145" spans="1:22" x14ac:dyDescent="0.2">
      <c r="A145" s="59">
        <f>SUM(A141:A144)</f>
        <v>0.4</v>
      </c>
      <c r="B145" s="10" t="s">
        <v>59</v>
      </c>
      <c r="C145" s="49"/>
      <c r="D145" s="12"/>
      <c r="E145" s="12"/>
      <c r="F145" s="12"/>
      <c r="G145" s="58"/>
      <c r="H145" s="12"/>
      <c r="I145" s="12">
        <f t="shared" ref="I145:O145" si="2">SUM(I120:I143)</f>
        <v>0</v>
      </c>
      <c r="J145" s="12">
        <f t="shared" si="2"/>
        <v>0</v>
      </c>
      <c r="K145" s="12">
        <f t="shared" si="2"/>
        <v>0</v>
      </c>
      <c r="L145" s="12">
        <f t="shared" si="2"/>
        <v>0</v>
      </c>
      <c r="M145" s="12">
        <f t="shared" si="2"/>
        <v>0</v>
      </c>
      <c r="N145" s="12">
        <f t="shared" si="2"/>
        <v>0</v>
      </c>
      <c r="O145" s="12">
        <f t="shared" si="2"/>
        <v>0</v>
      </c>
      <c r="P145" s="12"/>
      <c r="Q145" s="12"/>
      <c r="R145" s="12"/>
      <c r="S145" s="12"/>
      <c r="T145" s="12"/>
      <c r="U145" s="12"/>
      <c r="V145" s="49"/>
    </row>
    <row r="146" spans="1:22" x14ac:dyDescent="0.2">
      <c r="A146" s="44"/>
      <c r="B146" s="10"/>
      <c r="C146" s="49"/>
      <c r="D146" s="12"/>
      <c r="E146" s="12"/>
      <c r="F146" s="12"/>
      <c r="G146" s="58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49"/>
    </row>
    <row r="147" spans="1:22" x14ac:dyDescent="0.2">
      <c r="A147" s="96"/>
      <c r="B147" s="97"/>
      <c r="C147" s="98"/>
      <c r="D147" s="12"/>
      <c r="E147" s="12"/>
      <c r="F147" s="12"/>
      <c r="G147" s="58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49"/>
    </row>
    <row r="148" spans="1:22" x14ac:dyDescent="0.2">
      <c r="A148" s="112">
        <v>250.1</v>
      </c>
      <c r="B148" s="6" t="s">
        <v>98</v>
      </c>
      <c r="C148" s="49"/>
      <c r="D148" s="12"/>
      <c r="E148" s="12"/>
      <c r="F148" s="12"/>
      <c r="G148" s="58"/>
      <c r="H148" s="12"/>
      <c r="I148" s="12" t="s">
        <v>72</v>
      </c>
      <c r="J148" s="12"/>
      <c r="K148" s="81">
        <f>J145-L145-M145+N145+O145</f>
        <v>0</v>
      </c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49"/>
    </row>
    <row r="149" spans="1:22" x14ac:dyDescent="0.2">
      <c r="B149" s="6" t="s">
        <v>114</v>
      </c>
      <c r="C149" s="49"/>
      <c r="D149" s="12"/>
      <c r="E149" s="12"/>
      <c r="F149" s="12"/>
      <c r="G149" s="58"/>
      <c r="H149" s="12"/>
      <c r="I149" s="12"/>
      <c r="J149" s="12"/>
      <c r="K149" s="81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49"/>
    </row>
    <row r="150" spans="1:22" x14ac:dyDescent="0.2">
      <c r="A150" s="12"/>
      <c r="B150" s="12"/>
      <c r="C150" s="49"/>
      <c r="D150" s="12"/>
      <c r="E150" s="12"/>
      <c r="F150" s="12"/>
      <c r="G150" s="58"/>
      <c r="H150" s="12"/>
      <c r="I150" s="12" t="s">
        <v>70</v>
      </c>
      <c r="J150" s="12"/>
      <c r="K150" s="81">
        <f>-L145+N145</f>
        <v>0</v>
      </c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49"/>
    </row>
    <row r="151" spans="1:22" x14ac:dyDescent="0.2">
      <c r="A151" s="17">
        <f>SUM(A148:A150)</f>
        <v>250.1</v>
      </c>
      <c r="B151" s="12" t="s">
        <v>99</v>
      </c>
      <c r="C151" s="49"/>
      <c r="D151" s="12"/>
      <c r="E151" s="12"/>
      <c r="F151" s="12"/>
      <c r="G151" s="58"/>
      <c r="H151" s="12"/>
      <c r="I151" s="12" t="s">
        <v>71</v>
      </c>
      <c r="J151" s="12"/>
      <c r="K151" s="82">
        <f>J145-M145+O145</f>
        <v>0</v>
      </c>
      <c r="L151" s="12"/>
      <c r="M151" s="12"/>
      <c r="N151" s="12"/>
      <c r="O151" s="12"/>
      <c r="P151" s="12"/>
      <c r="Q151" s="14"/>
      <c r="R151" s="12"/>
      <c r="S151" s="12"/>
      <c r="T151" s="12"/>
      <c r="U151" s="12"/>
      <c r="V151" s="49"/>
    </row>
    <row r="152" spans="1:22" x14ac:dyDescent="0.2">
      <c r="A152" s="12"/>
      <c r="B152" s="12"/>
      <c r="C152" s="109"/>
      <c r="D152" s="12"/>
      <c r="E152" s="12"/>
      <c r="F152" s="12"/>
      <c r="G152" s="58"/>
      <c r="H152" s="12"/>
      <c r="I152" s="12"/>
      <c r="J152" s="12"/>
      <c r="K152" s="81">
        <f>SUM(K150:K151)</f>
        <v>0</v>
      </c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49"/>
    </row>
    <row r="153" spans="1:22" x14ac:dyDescent="0.2">
      <c r="A153" s="97"/>
      <c r="B153" s="97"/>
      <c r="C153" s="97"/>
      <c r="D153" s="12"/>
      <c r="E153" s="12"/>
      <c r="F153" s="12"/>
      <c r="G153" s="85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1"/>
    </row>
    <row r="154" spans="1:22" x14ac:dyDescent="0.2">
      <c r="A154" s="6" t="s">
        <v>129</v>
      </c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</row>
    <row r="155" spans="1:22" x14ac:dyDescent="0.2">
      <c r="A155" s="6">
        <v>50</v>
      </c>
      <c r="B155" s="6" t="s">
        <v>130</v>
      </c>
      <c r="F155" s="12"/>
      <c r="G155" s="12" t="s">
        <v>89</v>
      </c>
      <c r="H155" s="12"/>
      <c r="I155" s="63"/>
      <c r="J155" s="64" t="s">
        <v>70</v>
      </c>
      <c r="K155" s="64" t="s">
        <v>71</v>
      </c>
      <c r="L155" s="65" t="s">
        <v>73</v>
      </c>
      <c r="M155" s="66"/>
      <c r="N155" s="12"/>
    </row>
    <row r="156" spans="1:22" x14ac:dyDescent="0.2">
      <c r="A156" s="6">
        <v>30</v>
      </c>
      <c r="B156" s="6" t="s">
        <v>131</v>
      </c>
      <c r="F156" s="12"/>
      <c r="G156" s="12"/>
      <c r="H156" s="12"/>
      <c r="I156" s="67" t="s">
        <v>74</v>
      </c>
      <c r="J156" s="122">
        <v>301.7</v>
      </c>
      <c r="K156" s="122">
        <v>-73.75</v>
      </c>
      <c r="L156" s="122">
        <v>-12.785</v>
      </c>
      <c r="M156" s="69">
        <f>SUM(J156:L156)</f>
        <v>215.16499999999999</v>
      </c>
      <c r="N156" s="12"/>
      <c r="O156" s="108"/>
      <c r="P156" s="108"/>
      <c r="Q156" s="108"/>
      <c r="R156" s="108"/>
      <c r="S156" s="108"/>
      <c r="T156" s="108"/>
      <c r="U156" s="108"/>
    </row>
    <row r="157" spans="1:22" x14ac:dyDescent="0.2">
      <c r="A157" s="24">
        <v>10</v>
      </c>
      <c r="B157" s="6" t="s">
        <v>132</v>
      </c>
      <c r="F157" s="12"/>
      <c r="G157" s="12"/>
      <c r="H157" s="12"/>
      <c r="I157" s="67" t="s">
        <v>90</v>
      </c>
      <c r="J157" s="122"/>
      <c r="K157" s="122"/>
      <c r="L157" s="122"/>
      <c r="M157" s="69"/>
      <c r="N157" s="12"/>
      <c r="O157" s="106"/>
      <c r="P157" s="106"/>
      <c r="Q157" s="106"/>
      <c r="R157" s="106"/>
      <c r="S157" s="106"/>
      <c r="T157" s="106"/>
      <c r="U157" s="106"/>
    </row>
    <row r="158" spans="1:22" x14ac:dyDescent="0.2">
      <c r="B158" s="6" t="s">
        <v>124</v>
      </c>
      <c r="F158" s="12"/>
      <c r="G158" s="12"/>
      <c r="H158" s="12"/>
      <c r="I158" s="67" t="s">
        <v>75</v>
      </c>
      <c r="J158" s="68"/>
      <c r="K158" s="70">
        <f>-L158</f>
        <v>-12.785</v>
      </c>
      <c r="L158" s="70">
        <f>-L156</f>
        <v>12.785</v>
      </c>
      <c r="M158" s="69">
        <f t="shared" ref="M158:M167" si="3">SUM(J158:L158)</f>
        <v>0</v>
      </c>
      <c r="N158" s="12"/>
      <c r="R158" s="106"/>
      <c r="S158" s="106"/>
      <c r="T158" s="106"/>
      <c r="U158" s="106"/>
    </row>
    <row r="159" spans="1:22" x14ac:dyDescent="0.2">
      <c r="B159" s="6" t="s">
        <v>133</v>
      </c>
      <c r="F159" s="12"/>
      <c r="G159" s="12"/>
      <c r="H159" s="12"/>
      <c r="I159" s="67"/>
      <c r="J159" s="123">
        <v>-75</v>
      </c>
      <c r="K159" s="35">
        <f>-J159</f>
        <v>75</v>
      </c>
      <c r="L159" s="35"/>
      <c r="M159" s="69">
        <f t="shared" si="3"/>
        <v>0</v>
      </c>
      <c r="N159" s="12"/>
      <c r="R159" s="106"/>
      <c r="S159" s="106"/>
      <c r="T159" s="106"/>
      <c r="U159" s="106"/>
    </row>
    <row r="160" spans="1:22" x14ac:dyDescent="0.2">
      <c r="A160" s="62"/>
      <c r="B160" s="6" t="s">
        <v>134</v>
      </c>
      <c r="F160" s="12"/>
      <c r="G160" s="12"/>
      <c r="H160" s="12"/>
      <c r="I160" s="67"/>
      <c r="J160" s="70">
        <f>SUM(J156:J159)</f>
        <v>226.7</v>
      </c>
      <c r="K160" s="70">
        <f>SUM(K156:K159)</f>
        <v>-11.534999999999997</v>
      </c>
      <c r="L160" s="70">
        <f>SUM(L156:L159)</f>
        <v>0</v>
      </c>
      <c r="M160" s="69">
        <f t="shared" si="3"/>
        <v>215.16499999999999</v>
      </c>
      <c r="N160" s="12"/>
    </row>
    <row r="161" spans="1:21" x14ac:dyDescent="0.2">
      <c r="A161" s="6">
        <f>SUM(A155:A160)</f>
        <v>90</v>
      </c>
      <c r="B161" s="6" t="s">
        <v>135</v>
      </c>
      <c r="F161" s="12"/>
      <c r="G161" s="12"/>
      <c r="H161" s="12"/>
      <c r="I161" s="67" t="s">
        <v>55</v>
      </c>
      <c r="J161" s="68"/>
      <c r="K161" s="122"/>
      <c r="L161" s="68"/>
      <c r="M161" s="69">
        <f t="shared" si="3"/>
        <v>0</v>
      </c>
      <c r="N161" s="12"/>
      <c r="O161" s="106"/>
      <c r="P161" s="106"/>
      <c r="Q161" s="106"/>
      <c r="R161" s="106"/>
      <c r="S161" s="106"/>
      <c r="T161" s="106"/>
      <c r="U161" s="106"/>
    </row>
    <row r="162" spans="1:21" x14ac:dyDescent="0.2">
      <c r="A162" s="62">
        <v>10</v>
      </c>
      <c r="B162" s="6" t="s">
        <v>139</v>
      </c>
      <c r="F162" s="14"/>
      <c r="G162" s="14"/>
      <c r="H162" s="12"/>
      <c r="I162" s="67" t="s">
        <v>76</v>
      </c>
      <c r="J162" s="71">
        <f>K150</f>
        <v>0</v>
      </c>
      <c r="K162" s="123">
        <f>K151</f>
        <v>0</v>
      </c>
      <c r="L162" s="71"/>
      <c r="M162" s="69">
        <f t="shared" si="3"/>
        <v>0</v>
      </c>
      <c r="N162" s="12"/>
      <c r="O162" s="106"/>
      <c r="P162" s="106"/>
      <c r="Q162" s="106"/>
      <c r="R162" s="106"/>
      <c r="S162" s="106"/>
      <c r="T162" s="106"/>
      <c r="U162" s="106"/>
    </row>
    <row r="163" spans="1:21" x14ac:dyDescent="0.2">
      <c r="A163" s="6">
        <f>SUM(A161:A162)</f>
        <v>100</v>
      </c>
      <c r="B163" s="6" t="s">
        <v>136</v>
      </c>
      <c r="F163" s="14"/>
      <c r="G163" s="14"/>
      <c r="H163" s="12"/>
      <c r="I163" s="72"/>
      <c r="J163" s="70">
        <f>SUM(J160:J162)</f>
        <v>226.7</v>
      </c>
      <c r="K163" s="70">
        <f>SUM(K160:K162)</f>
        <v>-11.534999999999997</v>
      </c>
      <c r="L163" s="70">
        <f>SUM(L160:L162)</f>
        <v>0</v>
      </c>
      <c r="M163" s="69">
        <f t="shared" si="3"/>
        <v>215.16499999999999</v>
      </c>
      <c r="N163" s="12"/>
      <c r="O163" s="106"/>
      <c r="P163" s="106"/>
      <c r="Q163" s="106"/>
      <c r="R163" s="106"/>
      <c r="S163" s="106"/>
      <c r="T163" s="106"/>
      <c r="U163" s="106"/>
    </row>
    <row r="164" spans="1:21" x14ac:dyDescent="0.2">
      <c r="F164" s="14"/>
      <c r="G164" s="14"/>
      <c r="H164" s="12"/>
      <c r="I164" s="72" t="s">
        <v>77</v>
      </c>
      <c r="J164" s="82">
        <f>-K164</f>
        <v>0</v>
      </c>
      <c r="K164" s="123"/>
      <c r="L164" s="70"/>
      <c r="M164" s="69">
        <f t="shared" si="3"/>
        <v>0</v>
      </c>
      <c r="N164" s="12"/>
      <c r="O164" s="106"/>
      <c r="Q164" s="106"/>
    </row>
    <row r="165" spans="1:21" x14ac:dyDescent="0.2">
      <c r="F165" s="12"/>
      <c r="G165" s="14"/>
      <c r="H165" s="12"/>
      <c r="I165" s="72"/>
      <c r="J165" s="73">
        <f>SUM(J163:J164)</f>
        <v>226.7</v>
      </c>
      <c r="K165" s="73">
        <f>SUM(K163:K164)</f>
        <v>-11.534999999999997</v>
      </c>
      <c r="L165" s="73">
        <f>SUM(L163:L164)</f>
        <v>0</v>
      </c>
      <c r="M165" s="69">
        <f t="shared" si="3"/>
        <v>215.16499999999999</v>
      </c>
      <c r="N165" s="12"/>
      <c r="O165" s="106"/>
      <c r="P165" s="106"/>
      <c r="Q165" s="106"/>
      <c r="R165" s="106"/>
      <c r="S165" s="106"/>
      <c r="T165" s="106"/>
      <c r="U165" s="106"/>
    </row>
    <row r="166" spans="1:21" x14ac:dyDescent="0.2">
      <c r="A166" s="44">
        <f>A127+A141+A148</f>
        <v>490.81</v>
      </c>
      <c r="B166" s="10" t="s">
        <v>94</v>
      </c>
      <c r="C166" s="49"/>
      <c r="F166" s="12"/>
      <c r="G166" s="14"/>
      <c r="I166" s="72" t="s">
        <v>106</v>
      </c>
      <c r="J166" s="74"/>
      <c r="K166" s="74"/>
      <c r="L166" s="75"/>
      <c r="M166" s="69">
        <f t="shared" si="3"/>
        <v>0</v>
      </c>
      <c r="N166" s="12"/>
      <c r="O166" s="106"/>
      <c r="P166" s="106"/>
      <c r="Q166" s="106"/>
      <c r="R166" s="106"/>
      <c r="S166" s="106"/>
      <c r="T166" s="106"/>
      <c r="U166" s="106"/>
    </row>
    <row r="167" spans="1:21" x14ac:dyDescent="0.2">
      <c r="A167" s="48">
        <f>A138+A145+A151+A163</f>
        <v>565.68299999999999</v>
      </c>
      <c r="B167" s="60" t="s">
        <v>95</v>
      </c>
      <c r="C167" s="61"/>
      <c r="F167" s="12"/>
      <c r="G167" s="14"/>
      <c r="I167" s="72"/>
      <c r="J167" s="73">
        <f>SUM(J165:J166)</f>
        <v>226.7</v>
      </c>
      <c r="K167" s="73">
        <f>SUM(K165:K166)</f>
        <v>-11.534999999999997</v>
      </c>
      <c r="L167" s="73">
        <f>SUM(L165:L166)</f>
        <v>0</v>
      </c>
      <c r="M167" s="69">
        <f t="shared" si="3"/>
        <v>215.16499999999999</v>
      </c>
      <c r="N167" s="12"/>
      <c r="O167" s="106"/>
      <c r="P167" s="106"/>
      <c r="Q167" s="106"/>
      <c r="R167" s="106"/>
      <c r="S167" s="106"/>
      <c r="T167" s="106"/>
      <c r="U167" s="106"/>
    </row>
    <row r="168" spans="1:21" x14ac:dyDescent="0.2">
      <c r="F168" s="12"/>
      <c r="G168" s="14"/>
      <c r="I168" s="72"/>
      <c r="J168" s="76"/>
      <c r="K168" s="35"/>
      <c r="L168" s="76"/>
      <c r="M168" s="77"/>
      <c r="O168" s="106"/>
      <c r="P168" s="106"/>
      <c r="Q168" s="106"/>
      <c r="R168" s="106"/>
      <c r="S168" s="106"/>
      <c r="T168" s="106"/>
      <c r="U168" s="106"/>
    </row>
    <row r="169" spans="1:21" x14ac:dyDescent="0.2">
      <c r="F169" s="12"/>
      <c r="G169" s="14"/>
      <c r="I169" s="72"/>
      <c r="J169" s="73">
        <f>SUM(J167:J168)</f>
        <v>226.7</v>
      </c>
      <c r="K169" s="73">
        <f>SUM(K167:K168)</f>
        <v>-11.534999999999997</v>
      </c>
      <c r="L169" s="4"/>
      <c r="M169" s="69">
        <f>SUM(J169:L169)</f>
        <v>215.16499999999999</v>
      </c>
      <c r="O169" s="106"/>
      <c r="P169" s="106"/>
      <c r="Q169" s="106"/>
      <c r="R169" s="106"/>
      <c r="S169" s="106"/>
      <c r="T169" s="106"/>
      <c r="U169" s="106"/>
    </row>
    <row r="170" spans="1:21" x14ac:dyDescent="0.2">
      <c r="F170" s="12"/>
      <c r="G170" s="14"/>
      <c r="I170" s="72"/>
      <c r="J170" s="4"/>
      <c r="K170" s="4"/>
      <c r="L170" s="4"/>
      <c r="M170" s="78"/>
      <c r="R170" s="106"/>
    </row>
    <row r="171" spans="1:21" x14ac:dyDescent="0.2">
      <c r="F171" s="12"/>
      <c r="G171" s="14"/>
      <c r="I171" s="72"/>
      <c r="J171" s="4"/>
      <c r="K171" s="4"/>
      <c r="L171" s="4"/>
      <c r="M171" s="78"/>
    </row>
    <row r="172" spans="1:21" x14ac:dyDescent="0.2">
      <c r="F172" s="12"/>
      <c r="I172" s="72"/>
      <c r="J172" s="4"/>
      <c r="K172" s="4"/>
      <c r="L172" s="4"/>
      <c r="M172" s="78"/>
    </row>
    <row r="173" spans="1:21" x14ac:dyDescent="0.2">
      <c r="F173" s="12"/>
      <c r="I173" s="72"/>
      <c r="J173" s="4"/>
      <c r="K173" s="4"/>
      <c r="L173" s="4"/>
      <c r="M173" s="69"/>
    </row>
    <row r="174" spans="1:21" x14ac:dyDescent="0.2">
      <c r="A174" s="12"/>
      <c r="B174" s="12"/>
      <c r="C174" s="12"/>
      <c r="D174" s="12"/>
      <c r="E174" s="12"/>
      <c r="F174" s="12"/>
    </row>
    <row r="175" spans="1:21" x14ac:dyDescent="0.2">
      <c r="A175" s="12"/>
      <c r="B175" s="12"/>
      <c r="C175" s="12"/>
      <c r="D175" s="12"/>
      <c r="E175" s="12"/>
      <c r="F175" s="12"/>
    </row>
  </sheetData>
  <phoneticPr fontId="0" type="noConversion"/>
  <printOptions horizontalCentered="1"/>
  <pageMargins left="0.5" right="0.5" top="0.25" bottom="0.25" header="0.5" footer="0.5"/>
  <pageSetup scale="74" orientation="portrait" r:id="rId1"/>
  <headerFooter alignWithMargins="0">
    <oddFooter>&amp;R&amp;8&amp;D&amp;T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C10" sqref="C10"/>
    </sheetView>
  </sheetViews>
  <sheetFormatPr defaultRowHeight="12.75" x14ac:dyDescent="0.2"/>
  <cols>
    <col min="2" max="2" width="11.5703125" customWidth="1"/>
    <col min="3" max="3" width="10.42578125" customWidth="1"/>
    <col min="4" max="4" width="17" customWidth="1"/>
    <col min="5" max="5" width="16.7109375" customWidth="1"/>
    <col min="8" max="8" width="9.28515625" bestFit="1" customWidth="1"/>
  </cols>
  <sheetData>
    <row r="1" spans="1:12" x14ac:dyDescent="0.2">
      <c r="A1" s="5" t="str">
        <f>Projection!A1</f>
        <v xml:space="preserve">Short-Term Liquidity Position </v>
      </c>
    </row>
    <row r="2" spans="1:12" x14ac:dyDescent="0.2">
      <c r="A2" s="5" t="str">
        <f>Projection!A2</f>
        <v>Enron Corp</v>
      </c>
    </row>
    <row r="3" spans="1:12" x14ac:dyDescent="0.2">
      <c r="A3" s="5" t="str">
        <f>Projection!A3</f>
        <v>As of November 27, 2001</v>
      </c>
      <c r="H3" s="124"/>
      <c r="I3" s="124"/>
      <c r="J3" s="124"/>
      <c r="K3" s="124"/>
    </row>
    <row r="4" spans="1:12" x14ac:dyDescent="0.2">
      <c r="H4" s="124"/>
      <c r="I4" s="124"/>
      <c r="J4" s="124"/>
      <c r="K4" s="124"/>
    </row>
    <row r="5" spans="1:12" x14ac:dyDescent="0.2">
      <c r="A5" t="s">
        <v>115</v>
      </c>
      <c r="H5" s="124"/>
      <c r="I5" s="124"/>
      <c r="J5" s="124"/>
      <c r="K5" s="124"/>
    </row>
    <row r="6" spans="1:12" x14ac:dyDescent="0.2">
      <c r="A6" s="5" t="s">
        <v>84</v>
      </c>
      <c r="B6" s="90"/>
      <c r="D6" s="90"/>
      <c r="F6" s="90"/>
      <c r="H6" s="124"/>
      <c r="I6" s="14"/>
      <c r="J6" s="14"/>
      <c r="K6" s="14"/>
    </row>
    <row r="7" spans="1:12" x14ac:dyDescent="0.2">
      <c r="B7" s="90"/>
      <c r="D7" s="90"/>
      <c r="F7" s="90"/>
      <c r="H7" s="124"/>
      <c r="I7" s="14"/>
      <c r="J7" s="14"/>
      <c r="K7" s="14"/>
    </row>
    <row r="8" spans="1:12" x14ac:dyDescent="0.2">
      <c r="B8" s="92">
        <v>531.65</v>
      </c>
      <c r="C8" s="93" t="s">
        <v>120</v>
      </c>
      <c r="D8" s="90"/>
      <c r="F8" s="90"/>
      <c r="H8" s="124"/>
      <c r="I8" s="14"/>
      <c r="J8" s="14"/>
      <c r="K8" s="14"/>
    </row>
    <row r="9" spans="1:12" x14ac:dyDescent="0.2">
      <c r="B9" s="105">
        <v>-19.2</v>
      </c>
      <c r="C9" t="s">
        <v>121</v>
      </c>
      <c r="D9" s="90"/>
      <c r="F9" s="90"/>
      <c r="H9" s="124"/>
      <c r="I9" s="14"/>
      <c r="J9" s="14"/>
      <c r="K9" s="14"/>
    </row>
    <row r="10" spans="1:12" x14ac:dyDescent="0.2">
      <c r="B10" s="90"/>
      <c r="D10" s="90"/>
      <c r="F10" s="90"/>
      <c r="H10" s="124"/>
      <c r="I10" s="14"/>
      <c r="J10" s="14"/>
      <c r="K10" s="14"/>
    </row>
    <row r="11" spans="1:12" x14ac:dyDescent="0.2">
      <c r="B11" s="106"/>
      <c r="C11" t="s">
        <v>85</v>
      </c>
      <c r="D11" s="90"/>
      <c r="F11" s="90"/>
      <c r="G11" s="90"/>
      <c r="H11" s="125"/>
      <c r="I11" s="124"/>
      <c r="J11" s="124"/>
      <c r="K11" s="124"/>
      <c r="L11" s="90"/>
    </row>
    <row r="12" spans="1:12" x14ac:dyDescent="0.2">
      <c r="B12" s="106"/>
      <c r="C12" s="105">
        <f>46-6-16.1</f>
        <v>23.9</v>
      </c>
      <c r="D12" s="90" t="s">
        <v>107</v>
      </c>
      <c r="F12" s="90"/>
      <c r="G12" s="90"/>
      <c r="H12" s="125"/>
      <c r="I12" s="124"/>
      <c r="J12" s="124"/>
      <c r="K12" s="124"/>
      <c r="L12" s="90"/>
    </row>
    <row r="13" spans="1:12" x14ac:dyDescent="0.2">
      <c r="B13" s="106"/>
      <c r="C13" s="107">
        <v>-158.69999999999999</v>
      </c>
      <c r="D13" s="90" t="s">
        <v>116</v>
      </c>
      <c r="F13" s="90"/>
      <c r="G13" s="90"/>
      <c r="H13" s="125"/>
      <c r="I13" s="124"/>
      <c r="J13" s="124"/>
      <c r="K13" s="124"/>
      <c r="L13" s="90"/>
    </row>
    <row r="14" spans="1:12" x14ac:dyDescent="0.2">
      <c r="B14" s="106">
        <f>C14</f>
        <v>-182.6</v>
      </c>
      <c r="C14" s="106">
        <f>C13-C12</f>
        <v>-182.6</v>
      </c>
      <c r="D14" s="90"/>
      <c r="F14" s="90"/>
      <c r="G14" s="90"/>
      <c r="H14" s="125"/>
      <c r="I14" s="124"/>
      <c r="J14" s="124"/>
      <c r="K14" s="124"/>
      <c r="L14" s="90"/>
    </row>
    <row r="15" spans="1:12" x14ac:dyDescent="0.2">
      <c r="B15" s="106">
        <v>-102.5</v>
      </c>
      <c r="C15" s="106" t="s">
        <v>117</v>
      </c>
      <c r="D15" s="90"/>
      <c r="F15" s="90"/>
      <c r="G15" s="90"/>
      <c r="H15" s="125"/>
      <c r="I15" s="124"/>
      <c r="J15" s="124"/>
      <c r="K15" s="124"/>
      <c r="L15" s="90"/>
    </row>
    <row r="16" spans="1:12" x14ac:dyDescent="0.2">
      <c r="B16" s="106"/>
      <c r="C16" s="90"/>
      <c r="D16" s="90"/>
      <c r="F16" s="90"/>
      <c r="G16" s="90"/>
      <c r="H16" s="125"/>
      <c r="I16" s="124"/>
      <c r="J16" s="124"/>
      <c r="K16" s="124"/>
      <c r="L16" s="90"/>
    </row>
    <row r="17" spans="2:12" x14ac:dyDescent="0.2">
      <c r="B17" s="106"/>
      <c r="C17" s="90"/>
      <c r="D17" s="90"/>
      <c r="F17" s="90"/>
      <c r="G17" s="90"/>
      <c r="H17" s="90"/>
      <c r="L17" s="90"/>
    </row>
    <row r="18" spans="2:12" x14ac:dyDescent="0.2">
      <c r="B18" s="131">
        <v>-1.35</v>
      </c>
      <c r="C18" t="s">
        <v>101</v>
      </c>
      <c r="D18" s="90"/>
      <c r="F18" s="90"/>
      <c r="G18" s="90"/>
      <c r="H18" s="90"/>
      <c r="L18" s="90"/>
    </row>
    <row r="19" spans="2:12" x14ac:dyDescent="0.2">
      <c r="B19" s="90"/>
      <c r="D19" s="90"/>
      <c r="F19" s="90"/>
      <c r="G19" s="90"/>
      <c r="H19" s="90"/>
      <c r="L19" s="90"/>
    </row>
    <row r="20" spans="2:12" ht="13.5" thickBot="1" x14ac:dyDescent="0.25">
      <c r="B20" s="94">
        <f>SUM(B8:B18)</f>
        <v>225.99999999999991</v>
      </c>
      <c r="C20" s="93" t="s">
        <v>113</v>
      </c>
      <c r="D20" s="90"/>
      <c r="F20" s="90"/>
      <c r="G20" s="90"/>
      <c r="H20" s="90"/>
      <c r="L20" s="90"/>
    </row>
    <row r="21" spans="2:12" ht="13.5" thickTop="1" x14ac:dyDescent="0.2">
      <c r="B21" s="90"/>
      <c r="D21" s="90"/>
      <c r="F21" s="90"/>
      <c r="G21" s="90"/>
      <c r="H21" s="90"/>
      <c r="L21" s="90"/>
    </row>
    <row r="22" spans="2:12" x14ac:dyDescent="0.2">
      <c r="B22" s="90"/>
      <c r="D22" s="90"/>
      <c r="F22" s="90"/>
      <c r="G22" s="90"/>
      <c r="H22" s="90"/>
      <c r="L22" s="90"/>
    </row>
    <row r="23" spans="2:12" x14ac:dyDescent="0.2">
      <c r="B23" s="90"/>
      <c r="D23" s="90"/>
      <c r="F23" s="90"/>
      <c r="G23" s="90"/>
      <c r="H23" s="90"/>
      <c r="L23" s="90"/>
    </row>
    <row r="24" spans="2:12" x14ac:dyDescent="0.2">
      <c r="B24" s="90"/>
      <c r="D24" s="90"/>
      <c r="F24" s="90"/>
      <c r="G24" s="90"/>
      <c r="H24" s="90"/>
      <c r="L24" s="90"/>
    </row>
    <row r="25" spans="2:12" x14ac:dyDescent="0.2">
      <c r="B25" s="90"/>
      <c r="D25" s="90"/>
      <c r="F25" s="90"/>
      <c r="G25" s="90"/>
      <c r="H25" s="90"/>
      <c r="L25" s="90"/>
    </row>
    <row r="26" spans="2:12" x14ac:dyDescent="0.2">
      <c r="B26" s="90"/>
      <c r="D26" s="90"/>
      <c r="F26" s="90"/>
      <c r="G26" s="90"/>
      <c r="H26" s="90"/>
      <c r="L26" s="90"/>
    </row>
    <row r="27" spans="2:12" x14ac:dyDescent="0.2">
      <c r="B27" t="s">
        <v>112</v>
      </c>
    </row>
    <row r="28" spans="2:12" x14ac:dyDescent="0.2">
      <c r="B28" s="128" t="s">
        <v>40</v>
      </c>
      <c r="C28" s="129" t="s">
        <v>41</v>
      </c>
      <c r="D28" s="130" t="s">
        <v>42</v>
      </c>
      <c r="E28" s="6"/>
      <c r="F28" s="6"/>
    </row>
    <row r="29" spans="2:12" x14ac:dyDescent="0.2">
      <c r="B29" s="25">
        <v>-108</v>
      </c>
      <c r="C29" s="6">
        <v>71</v>
      </c>
      <c r="D29" s="38">
        <f>SUM(B29:C29)</f>
        <v>-37</v>
      </c>
      <c r="E29" s="127">
        <v>37214</v>
      </c>
      <c r="F29" s="6" t="s">
        <v>110</v>
      </c>
    </row>
    <row r="30" spans="2:12" x14ac:dyDescent="0.2">
      <c r="B30" s="25">
        <v>-293</v>
      </c>
      <c r="C30" s="6">
        <v>339</v>
      </c>
      <c r="D30" s="38">
        <f>SUM(B30:C30)</f>
        <v>46</v>
      </c>
      <c r="E30" s="127">
        <v>37215</v>
      </c>
      <c r="F30" s="6" t="s">
        <v>110</v>
      </c>
    </row>
    <row r="31" spans="2:12" x14ac:dyDescent="0.2">
      <c r="B31" s="25">
        <v>-623.6</v>
      </c>
      <c r="C31" s="6">
        <v>571.70000000000005</v>
      </c>
      <c r="D31" s="38">
        <f>SUM(B31:C31)</f>
        <v>-51.899999999999977</v>
      </c>
      <c r="E31" s="127">
        <v>37221</v>
      </c>
      <c r="F31" s="6" t="s">
        <v>111</v>
      </c>
    </row>
    <row r="32" spans="2:12" x14ac:dyDescent="0.2">
      <c r="B32" s="114"/>
      <c r="C32" s="99"/>
      <c r="D32" s="38">
        <f>SUM(D29:D31)</f>
        <v>-42.899999999999977</v>
      </c>
      <c r="E32" s="6"/>
      <c r="F32" s="6"/>
    </row>
    <row r="33" spans="2:6" x14ac:dyDescent="0.2">
      <c r="B33" s="25"/>
      <c r="C33" s="12"/>
      <c r="D33" s="45"/>
      <c r="E33" s="6"/>
      <c r="F33" s="6"/>
    </row>
    <row r="34" spans="2:6" x14ac:dyDescent="0.2">
      <c r="B34" s="25"/>
      <c r="C34" s="14"/>
      <c r="D34" s="45"/>
      <c r="E34" s="126"/>
      <c r="F34" s="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1"/>
  <sheetViews>
    <sheetView workbookViewId="0">
      <selection activeCell="F79" sqref="F79"/>
    </sheetView>
  </sheetViews>
  <sheetFormatPr defaultRowHeight="12.75" x14ac:dyDescent="0.2"/>
  <sheetData>
    <row r="1" spans="1:3" x14ac:dyDescent="0.2">
      <c r="A1" t="s">
        <v>125</v>
      </c>
      <c r="C1" t="s">
        <v>126</v>
      </c>
    </row>
    <row r="3" spans="1:3" x14ac:dyDescent="0.2">
      <c r="A3">
        <v>7.56</v>
      </c>
      <c r="C3">
        <v>6.0369999999999999</v>
      </c>
    </row>
    <row r="4" spans="1:3" x14ac:dyDescent="0.2">
      <c r="A4">
        <v>3.4039999999999999</v>
      </c>
      <c r="C4">
        <v>2.8140000000000001</v>
      </c>
    </row>
    <row r="5" spans="1:3" x14ac:dyDescent="0.2">
      <c r="A5">
        <v>2.097</v>
      </c>
      <c r="C5">
        <v>1.0149999999999999</v>
      </c>
    </row>
    <row r="6" spans="1:3" x14ac:dyDescent="0.2">
      <c r="A6">
        <v>1.417</v>
      </c>
      <c r="C6">
        <v>0.55100000000000005</v>
      </c>
    </row>
    <row r="7" spans="1:3" x14ac:dyDescent="0.2">
      <c r="A7">
        <v>1.411</v>
      </c>
      <c r="C7">
        <v>0.40899999999999997</v>
      </c>
    </row>
    <row r="8" spans="1:3" x14ac:dyDescent="0.2">
      <c r="A8">
        <v>0.47199999999999998</v>
      </c>
      <c r="C8">
        <v>0.40799999999999997</v>
      </c>
    </row>
    <row r="9" spans="1:3" x14ac:dyDescent="0.2">
      <c r="A9">
        <v>0.36</v>
      </c>
      <c r="C9">
        <v>0.40200000000000002</v>
      </c>
    </row>
    <row r="10" spans="1:3" x14ac:dyDescent="0.2">
      <c r="A10">
        <v>0.34599999999999997</v>
      </c>
      <c r="C10">
        <v>10.75</v>
      </c>
    </row>
    <row r="11" spans="1:3" x14ac:dyDescent="0.2">
      <c r="A11">
        <v>0.316</v>
      </c>
      <c r="C11">
        <v>6.6689999999999996</v>
      </c>
    </row>
    <row r="12" spans="1:3" x14ac:dyDescent="0.2">
      <c r="A12">
        <v>0.24299999999999999</v>
      </c>
      <c r="C12">
        <v>6.4160000000000004</v>
      </c>
    </row>
    <row r="13" spans="1:3" x14ac:dyDescent="0.2">
      <c r="A13">
        <v>0.108</v>
      </c>
      <c r="C13">
        <v>6.3</v>
      </c>
    </row>
    <row r="14" spans="1:3" x14ac:dyDescent="0.2">
      <c r="A14">
        <v>9.7000000000000003E-2</v>
      </c>
      <c r="C14">
        <v>6.0430000000000001</v>
      </c>
    </row>
    <row r="15" spans="1:3" x14ac:dyDescent="0.2">
      <c r="A15">
        <v>6.0000000000000001E-3</v>
      </c>
      <c r="C15">
        <v>5.0640000000000001</v>
      </c>
    </row>
    <row r="16" spans="1:3" x14ac:dyDescent="0.2">
      <c r="A16">
        <v>0.308</v>
      </c>
      <c r="C16">
        <v>4.375</v>
      </c>
    </row>
    <row r="17" spans="1:3" x14ac:dyDescent="0.2">
      <c r="A17">
        <v>0.20399999999999999</v>
      </c>
      <c r="C17">
        <v>3.411</v>
      </c>
    </row>
    <row r="18" spans="1:3" x14ac:dyDescent="0.2">
      <c r="A18">
        <v>0.20100000000000001</v>
      </c>
      <c r="C18">
        <v>3.3140000000000001</v>
      </c>
    </row>
    <row r="19" spans="1:3" x14ac:dyDescent="0.2">
      <c r="A19">
        <v>6.0000000000000001E-3</v>
      </c>
      <c r="C19">
        <v>3.3130000000000002</v>
      </c>
    </row>
    <row r="20" spans="1:3" x14ac:dyDescent="0.2">
      <c r="A20">
        <v>4.4999999999999998E-2</v>
      </c>
      <c r="C20">
        <v>2.976</v>
      </c>
    </row>
    <row r="21" spans="1:3" x14ac:dyDescent="0.2">
      <c r="A21">
        <v>28.3</v>
      </c>
      <c r="C21">
        <v>2.8370000000000002</v>
      </c>
    </row>
    <row r="22" spans="1:3" x14ac:dyDescent="0.2">
      <c r="A22">
        <v>11.3</v>
      </c>
      <c r="C22">
        <v>2.3730000000000002</v>
      </c>
    </row>
    <row r="23" spans="1:3" x14ac:dyDescent="0.2">
      <c r="A23">
        <v>9.9</v>
      </c>
      <c r="C23">
        <v>2.367</v>
      </c>
    </row>
    <row r="24" spans="1:3" x14ac:dyDescent="0.2">
      <c r="A24">
        <v>7.8</v>
      </c>
      <c r="C24">
        <v>1.9870000000000001</v>
      </c>
    </row>
    <row r="25" spans="1:3" x14ac:dyDescent="0.2">
      <c r="A25">
        <v>7.7</v>
      </c>
      <c r="C25">
        <v>1.863</v>
      </c>
    </row>
    <row r="26" spans="1:3" x14ac:dyDescent="0.2">
      <c r="A26">
        <v>7.4</v>
      </c>
      <c r="C26">
        <v>1.7829999999999999</v>
      </c>
    </row>
    <row r="27" spans="1:3" x14ac:dyDescent="0.2">
      <c r="A27">
        <v>7.2</v>
      </c>
      <c r="C27">
        <v>1.756</v>
      </c>
    </row>
    <row r="28" spans="1:3" x14ac:dyDescent="0.2">
      <c r="A28">
        <v>5.8</v>
      </c>
      <c r="C28">
        <v>1.55</v>
      </c>
    </row>
    <row r="29" spans="1:3" x14ac:dyDescent="0.2">
      <c r="A29">
        <v>5.6</v>
      </c>
      <c r="C29">
        <v>1.486</v>
      </c>
    </row>
    <row r="30" spans="1:3" x14ac:dyDescent="0.2">
      <c r="A30">
        <v>5.4</v>
      </c>
      <c r="C30">
        <v>1.3140000000000001</v>
      </c>
    </row>
    <row r="31" spans="1:3" x14ac:dyDescent="0.2">
      <c r="A31">
        <v>5.2</v>
      </c>
      <c r="C31">
        <v>1.2290000000000001</v>
      </c>
    </row>
    <row r="32" spans="1:3" x14ac:dyDescent="0.2">
      <c r="A32">
        <v>4.2</v>
      </c>
      <c r="C32">
        <v>1.226</v>
      </c>
    </row>
    <row r="33" spans="1:3" x14ac:dyDescent="0.2">
      <c r="A33">
        <v>3.9</v>
      </c>
      <c r="C33">
        <v>1.1839999999999999</v>
      </c>
    </row>
    <row r="34" spans="1:3" x14ac:dyDescent="0.2">
      <c r="A34">
        <v>3.2</v>
      </c>
      <c r="C34">
        <v>1.1639999999999999</v>
      </c>
    </row>
    <row r="35" spans="1:3" x14ac:dyDescent="0.2">
      <c r="A35">
        <v>2.8</v>
      </c>
      <c r="C35">
        <v>1.1439999999999999</v>
      </c>
    </row>
    <row r="36" spans="1:3" x14ac:dyDescent="0.2">
      <c r="A36">
        <v>2.6</v>
      </c>
      <c r="C36">
        <v>0.98799999999999999</v>
      </c>
    </row>
    <row r="37" spans="1:3" x14ac:dyDescent="0.2">
      <c r="A37">
        <v>2.5</v>
      </c>
      <c r="C37">
        <v>0.97199999999999998</v>
      </c>
    </row>
    <row r="38" spans="1:3" x14ac:dyDescent="0.2">
      <c r="A38">
        <v>2.2999999999999998</v>
      </c>
      <c r="C38">
        <v>0.78700000000000003</v>
      </c>
    </row>
    <row r="39" spans="1:3" x14ac:dyDescent="0.2">
      <c r="A39">
        <v>2.0859999999999999</v>
      </c>
      <c r="C39">
        <v>0.69</v>
      </c>
    </row>
    <row r="40" spans="1:3" x14ac:dyDescent="0.2">
      <c r="A40">
        <v>1.9</v>
      </c>
      <c r="C40">
        <v>0.67500000000000004</v>
      </c>
    </row>
    <row r="41" spans="1:3" x14ac:dyDescent="0.2">
      <c r="A41">
        <v>1.7</v>
      </c>
      <c r="C41">
        <v>0.61499999999999999</v>
      </c>
    </row>
    <row r="42" spans="1:3" x14ac:dyDescent="0.2">
      <c r="A42">
        <v>1.7</v>
      </c>
      <c r="C42">
        <v>0.61199999999999999</v>
      </c>
    </row>
    <row r="43" spans="1:3" x14ac:dyDescent="0.2">
      <c r="A43">
        <v>1.6</v>
      </c>
      <c r="C43">
        <v>0.60699999999999998</v>
      </c>
    </row>
    <row r="44" spans="1:3" x14ac:dyDescent="0.2">
      <c r="A44">
        <v>1.3</v>
      </c>
      <c r="C44">
        <v>0.60199999999999998</v>
      </c>
    </row>
    <row r="45" spans="1:3" x14ac:dyDescent="0.2">
      <c r="A45">
        <v>1</v>
      </c>
      <c r="C45">
        <v>0.57099999999999995</v>
      </c>
    </row>
    <row r="46" spans="1:3" x14ac:dyDescent="0.2">
      <c r="A46">
        <v>1</v>
      </c>
      <c r="C46">
        <v>0.56299999999999994</v>
      </c>
    </row>
    <row r="47" spans="1:3" x14ac:dyDescent="0.2">
      <c r="A47">
        <v>1</v>
      </c>
      <c r="C47">
        <v>0.54100000000000004</v>
      </c>
    </row>
    <row r="48" spans="1:3" x14ac:dyDescent="0.2">
      <c r="A48">
        <v>0.89800000000000002</v>
      </c>
      <c r="C48">
        <v>0.13900000000000001</v>
      </c>
    </row>
    <row r="49" spans="1:3" x14ac:dyDescent="0.2">
      <c r="A49">
        <v>0.88800000000000001</v>
      </c>
      <c r="C49">
        <v>0.83499999999999996</v>
      </c>
    </row>
    <row r="50" spans="1:3" x14ac:dyDescent="0.2">
      <c r="A50">
        <v>0.84</v>
      </c>
      <c r="C50">
        <v>0.05</v>
      </c>
    </row>
    <row r="51" spans="1:3" x14ac:dyDescent="0.2">
      <c r="A51">
        <v>0.745</v>
      </c>
    </row>
    <row r="52" spans="1:3" x14ac:dyDescent="0.2">
      <c r="A52">
        <v>0.73699999999999999</v>
      </c>
    </row>
    <row r="53" spans="1:3" x14ac:dyDescent="0.2">
      <c r="A53">
        <v>0.69499999999999995</v>
      </c>
    </row>
    <row r="54" spans="1:3" x14ac:dyDescent="0.2">
      <c r="A54">
        <v>0.68400000000000005</v>
      </c>
    </row>
    <row r="55" spans="1:3" x14ac:dyDescent="0.2">
      <c r="A55">
        <v>0.67800000000000005</v>
      </c>
    </row>
    <row r="56" spans="1:3" x14ac:dyDescent="0.2">
      <c r="A56">
        <v>0.59699999999999998</v>
      </c>
    </row>
    <row r="57" spans="1:3" x14ac:dyDescent="0.2">
      <c r="A57">
        <v>0.59599999999999997</v>
      </c>
    </row>
    <row r="58" spans="1:3" x14ac:dyDescent="0.2">
      <c r="A58">
        <v>0.59399999999999997</v>
      </c>
    </row>
    <row r="59" spans="1:3" x14ac:dyDescent="0.2">
      <c r="A59">
        <v>0.55100000000000005</v>
      </c>
    </row>
    <row r="60" spans="1:3" x14ac:dyDescent="0.2">
      <c r="A60">
        <v>0.54500000000000004</v>
      </c>
    </row>
    <row r="61" spans="1:3" x14ac:dyDescent="0.2">
      <c r="A61">
        <v>0.54500000000000004</v>
      </c>
    </row>
    <row r="62" spans="1:3" x14ac:dyDescent="0.2">
      <c r="A62">
        <v>0.47099999999999997</v>
      </c>
    </row>
    <row r="63" spans="1:3" x14ac:dyDescent="0.2">
      <c r="A63">
        <v>0.44</v>
      </c>
    </row>
    <row r="64" spans="1:3" x14ac:dyDescent="0.2">
      <c r="A64">
        <v>0.40500000000000003</v>
      </c>
    </row>
    <row r="65" spans="1:1" x14ac:dyDescent="0.2">
      <c r="A65">
        <v>0.378</v>
      </c>
    </row>
    <row r="66" spans="1:1" x14ac:dyDescent="0.2">
      <c r="A66">
        <v>0.32300000000000001</v>
      </c>
    </row>
    <row r="67" spans="1:1" x14ac:dyDescent="0.2">
      <c r="A67">
        <v>0.311</v>
      </c>
    </row>
    <row r="68" spans="1:1" x14ac:dyDescent="0.2">
      <c r="A68">
        <v>0.22700000000000001</v>
      </c>
    </row>
    <row r="69" spans="1:1" x14ac:dyDescent="0.2">
      <c r="A69">
        <v>0.21099999999999999</v>
      </c>
    </row>
    <row r="70" spans="1:1" x14ac:dyDescent="0.2">
      <c r="A70">
        <v>0.15</v>
      </c>
    </row>
    <row r="71" spans="1:1" x14ac:dyDescent="0.2">
      <c r="A71">
        <v>8.1000000000000003E-2</v>
      </c>
    </row>
    <row r="72" spans="1:1" x14ac:dyDescent="0.2">
      <c r="A72">
        <v>6.3E-2</v>
      </c>
    </row>
    <row r="73" spans="1:1" x14ac:dyDescent="0.2">
      <c r="A73">
        <v>5.8000000000000003E-2</v>
      </c>
    </row>
    <row r="74" spans="1:1" x14ac:dyDescent="0.2">
      <c r="A74">
        <v>4.5999999999999999E-2</v>
      </c>
    </row>
    <row r="75" spans="1:1" x14ac:dyDescent="0.2">
      <c r="A75">
        <v>4.3999999999999997E-2</v>
      </c>
    </row>
    <row r="76" spans="1:1" x14ac:dyDescent="0.2">
      <c r="A76">
        <v>2.8000000000000001E-2</v>
      </c>
    </row>
    <row r="77" spans="1:1" x14ac:dyDescent="0.2">
      <c r="A77">
        <v>1.9E-2</v>
      </c>
    </row>
    <row r="78" spans="1:1" x14ac:dyDescent="0.2">
      <c r="A78">
        <v>1.7999999999999999E-2</v>
      </c>
    </row>
    <row r="79" spans="1:1" x14ac:dyDescent="0.2">
      <c r="A79">
        <v>1.2E-2</v>
      </c>
    </row>
    <row r="80" spans="1:1" x14ac:dyDescent="0.2">
      <c r="A80">
        <v>8.0000000000000002E-3</v>
      </c>
    </row>
    <row r="81" spans="1:3" x14ac:dyDescent="0.2">
      <c r="A81">
        <v>7.0000000000000001E-3</v>
      </c>
    </row>
    <row r="82" spans="1:3" x14ac:dyDescent="0.2">
      <c r="A82">
        <v>7.0000000000000001E-3</v>
      </c>
    </row>
    <row r="83" spans="1:3" x14ac:dyDescent="0.2">
      <c r="A83">
        <v>7.0000000000000001E-3</v>
      </c>
    </row>
    <row r="84" spans="1:3" x14ac:dyDescent="0.2">
      <c r="A84">
        <v>7.0000000000000001E-3</v>
      </c>
    </row>
    <row r="85" spans="1:3" x14ac:dyDescent="0.2">
      <c r="A85">
        <v>5.0000000000000001E-3</v>
      </c>
    </row>
    <row r="86" spans="1:3" x14ac:dyDescent="0.2">
      <c r="A86">
        <v>5.0000000000000001E-3</v>
      </c>
    </row>
    <row r="87" spans="1:3" x14ac:dyDescent="0.2">
      <c r="A87">
        <v>5.0000000000000001E-3</v>
      </c>
    </row>
    <row r="88" spans="1:3" x14ac:dyDescent="0.2">
      <c r="A88">
        <v>5.0000000000000001E-3</v>
      </c>
    </row>
    <row r="89" spans="1:3" x14ac:dyDescent="0.2">
      <c r="A89">
        <v>4.1000000000000002E-2</v>
      </c>
    </row>
    <row r="91" spans="1:3" x14ac:dyDescent="0.2">
      <c r="A91">
        <f>SUM(A3:A90)</f>
        <v>167.96199999999999</v>
      </c>
      <c r="C91">
        <f>SUM(C3:C90)</f>
        <v>104.77699999999997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Projection</vt:lpstr>
      <vt:lpstr>Variance</vt:lpstr>
      <vt:lpstr>Sheet1</vt:lpstr>
      <vt:lpstr>Projection!Print_Area</vt:lpstr>
      <vt:lpstr>Variance!Print_Area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Ryan Ellis</dc:creator>
  <cp:lastModifiedBy>Jan Havlíček</cp:lastModifiedBy>
  <cp:lastPrinted>2001-11-27T16:53:48Z</cp:lastPrinted>
  <dcterms:created xsi:type="dcterms:W3CDTF">2001-01-03T16:58:45Z</dcterms:created>
  <dcterms:modified xsi:type="dcterms:W3CDTF">2023-09-16T23:23:47Z</dcterms:modified>
</cp:coreProperties>
</file>