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BF742F-E6D7-4AAE-A7E6-6FE10107A1A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Sheet1!$5:$7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O42" i="1"/>
  <c r="T42" i="1"/>
  <c r="X42" i="1"/>
  <c r="J43" i="1"/>
  <c r="O43" i="1"/>
  <c r="T43" i="1"/>
  <c r="X43" i="1"/>
  <c r="G44" i="1"/>
  <c r="H44" i="1"/>
  <c r="I44" i="1"/>
  <c r="J44" i="1"/>
  <c r="L44" i="1"/>
  <c r="M44" i="1"/>
  <c r="N44" i="1"/>
  <c r="O44" i="1"/>
  <c r="Q44" i="1"/>
  <c r="R44" i="1"/>
  <c r="S44" i="1"/>
  <c r="T44" i="1"/>
  <c r="V44" i="1"/>
  <c r="X44" i="1"/>
  <c r="Y44" i="1"/>
  <c r="J57" i="1"/>
  <c r="O57" i="1"/>
  <c r="T57" i="1"/>
  <c r="X57" i="1"/>
  <c r="J58" i="1"/>
  <c r="M58" i="1"/>
  <c r="O58" i="1"/>
  <c r="R58" i="1"/>
  <c r="T58" i="1"/>
  <c r="X58" i="1"/>
  <c r="J59" i="1"/>
  <c r="O59" i="1"/>
  <c r="T59" i="1"/>
  <c r="X59" i="1"/>
  <c r="G60" i="1"/>
  <c r="H60" i="1"/>
  <c r="I60" i="1"/>
  <c r="J60" i="1"/>
  <c r="L60" i="1"/>
  <c r="M60" i="1"/>
  <c r="N60" i="1"/>
  <c r="O60" i="1"/>
  <c r="Q60" i="1"/>
  <c r="R60" i="1"/>
  <c r="S60" i="1"/>
  <c r="T60" i="1"/>
  <c r="V60" i="1"/>
  <c r="X60" i="1"/>
  <c r="Y60" i="1"/>
  <c r="G63" i="1"/>
  <c r="H63" i="1"/>
  <c r="I63" i="1"/>
  <c r="J63" i="1"/>
  <c r="L63" i="1"/>
  <c r="M63" i="1"/>
  <c r="N63" i="1"/>
  <c r="O63" i="1"/>
  <c r="Q63" i="1"/>
  <c r="R63" i="1"/>
  <c r="S63" i="1"/>
  <c r="T63" i="1"/>
  <c r="V63" i="1"/>
  <c r="X63" i="1"/>
  <c r="G64" i="1"/>
  <c r="H64" i="1"/>
  <c r="I64" i="1"/>
  <c r="J64" i="1"/>
  <c r="L64" i="1"/>
  <c r="M64" i="1"/>
  <c r="N64" i="1"/>
  <c r="O64" i="1"/>
  <c r="Q64" i="1"/>
  <c r="R64" i="1"/>
  <c r="S64" i="1"/>
  <c r="T64" i="1"/>
  <c r="V64" i="1"/>
  <c r="X64" i="1"/>
  <c r="G65" i="1"/>
  <c r="H65" i="1"/>
  <c r="I65" i="1"/>
  <c r="J65" i="1"/>
  <c r="L65" i="1"/>
  <c r="M65" i="1"/>
  <c r="N65" i="1"/>
  <c r="O65" i="1"/>
  <c r="Q65" i="1"/>
  <c r="R65" i="1"/>
  <c r="S65" i="1"/>
  <c r="T65" i="1"/>
  <c r="V65" i="1"/>
  <c r="X65" i="1"/>
  <c r="Y65" i="1"/>
  <c r="J68" i="1"/>
  <c r="O68" i="1"/>
  <c r="T68" i="1"/>
  <c r="X68" i="1"/>
  <c r="J69" i="1"/>
  <c r="O69" i="1"/>
  <c r="T69" i="1"/>
  <c r="X69" i="1"/>
  <c r="J70" i="1"/>
  <c r="O70" i="1"/>
  <c r="T70" i="1"/>
  <c r="X70" i="1"/>
  <c r="J71" i="1"/>
  <c r="O71" i="1"/>
  <c r="T71" i="1"/>
  <c r="X71" i="1"/>
  <c r="G72" i="1"/>
  <c r="H72" i="1"/>
  <c r="I72" i="1"/>
  <c r="J72" i="1"/>
  <c r="L72" i="1"/>
  <c r="M72" i="1"/>
  <c r="N72" i="1"/>
  <c r="O72" i="1"/>
  <c r="Q72" i="1"/>
  <c r="R72" i="1"/>
  <c r="S72" i="1"/>
  <c r="T72" i="1"/>
  <c r="V72" i="1"/>
  <c r="X72" i="1"/>
  <c r="Y72" i="1"/>
  <c r="J77" i="1"/>
  <c r="O77" i="1"/>
  <c r="T77" i="1"/>
  <c r="X77" i="1"/>
  <c r="J78" i="1"/>
  <c r="O78" i="1"/>
  <c r="T78" i="1"/>
  <c r="X78" i="1"/>
  <c r="G79" i="1"/>
  <c r="H79" i="1"/>
  <c r="I79" i="1"/>
  <c r="J79" i="1"/>
  <c r="L79" i="1"/>
  <c r="M79" i="1"/>
  <c r="N79" i="1"/>
  <c r="O79" i="1"/>
  <c r="Q79" i="1"/>
  <c r="R79" i="1"/>
  <c r="S79" i="1"/>
  <c r="T79" i="1"/>
  <c r="V79" i="1"/>
  <c r="X79" i="1"/>
  <c r="I82" i="1"/>
  <c r="J82" i="1"/>
  <c r="N82" i="1"/>
  <c r="O82" i="1"/>
  <c r="T82" i="1"/>
  <c r="X82" i="1"/>
  <c r="J83" i="1"/>
  <c r="O83" i="1"/>
  <c r="T83" i="1"/>
  <c r="X83" i="1"/>
  <c r="G84" i="1"/>
  <c r="H84" i="1"/>
  <c r="I84" i="1"/>
  <c r="J84" i="1"/>
  <c r="L84" i="1"/>
  <c r="M84" i="1"/>
  <c r="N84" i="1"/>
  <c r="O84" i="1"/>
  <c r="Q84" i="1"/>
  <c r="R84" i="1"/>
  <c r="S84" i="1"/>
  <c r="T84" i="1"/>
  <c r="V84" i="1"/>
  <c r="X84" i="1"/>
  <c r="G86" i="1"/>
  <c r="H86" i="1"/>
  <c r="I86" i="1"/>
  <c r="J86" i="1"/>
  <c r="L86" i="1"/>
  <c r="M86" i="1"/>
  <c r="N86" i="1"/>
  <c r="O86" i="1"/>
  <c r="Q86" i="1"/>
  <c r="R86" i="1"/>
  <c r="S86" i="1"/>
  <c r="T86" i="1"/>
  <c r="V86" i="1"/>
  <c r="X86" i="1"/>
  <c r="I89" i="1"/>
  <c r="J89" i="1"/>
  <c r="O89" i="1"/>
  <c r="T89" i="1"/>
  <c r="X89" i="1"/>
  <c r="J90" i="1"/>
  <c r="O90" i="1"/>
  <c r="T90" i="1"/>
  <c r="X90" i="1"/>
  <c r="G91" i="1"/>
  <c r="H91" i="1"/>
  <c r="I91" i="1"/>
  <c r="J91" i="1"/>
  <c r="L91" i="1"/>
  <c r="M91" i="1"/>
  <c r="N91" i="1"/>
  <c r="O91" i="1"/>
  <c r="Q91" i="1"/>
  <c r="R91" i="1"/>
  <c r="S91" i="1"/>
  <c r="T91" i="1"/>
  <c r="V91" i="1"/>
  <c r="X91" i="1"/>
  <c r="I94" i="1"/>
  <c r="J94" i="1"/>
  <c r="O94" i="1"/>
  <c r="S94" i="1"/>
  <c r="T94" i="1"/>
  <c r="V94" i="1"/>
  <c r="X94" i="1"/>
  <c r="J95" i="1"/>
  <c r="O95" i="1"/>
  <c r="S95" i="1"/>
  <c r="T95" i="1"/>
  <c r="V95" i="1"/>
  <c r="X95" i="1"/>
  <c r="G96" i="1"/>
  <c r="H96" i="1"/>
  <c r="I96" i="1"/>
  <c r="J96" i="1"/>
  <c r="L96" i="1"/>
  <c r="M96" i="1"/>
  <c r="N96" i="1"/>
  <c r="O96" i="1"/>
  <c r="Q96" i="1"/>
  <c r="R96" i="1"/>
  <c r="S96" i="1"/>
  <c r="T96" i="1"/>
  <c r="V96" i="1"/>
  <c r="X96" i="1"/>
  <c r="Y96" i="1"/>
  <c r="J100" i="1"/>
  <c r="O100" i="1"/>
  <c r="T100" i="1"/>
  <c r="X100" i="1"/>
  <c r="J101" i="1"/>
  <c r="O101" i="1"/>
  <c r="T101" i="1"/>
  <c r="X101" i="1"/>
  <c r="T102" i="1"/>
  <c r="X102" i="1"/>
  <c r="J103" i="1"/>
  <c r="O103" i="1"/>
  <c r="T103" i="1"/>
  <c r="X103" i="1"/>
  <c r="T104" i="1"/>
  <c r="X104" i="1"/>
  <c r="T105" i="1"/>
  <c r="X105" i="1"/>
  <c r="J106" i="1"/>
  <c r="O106" i="1"/>
  <c r="T106" i="1"/>
  <c r="X106" i="1"/>
  <c r="J107" i="1"/>
  <c r="O107" i="1"/>
  <c r="T107" i="1"/>
  <c r="X107" i="1"/>
  <c r="J108" i="1"/>
  <c r="O108" i="1"/>
  <c r="T108" i="1"/>
  <c r="X108" i="1"/>
  <c r="J109" i="1"/>
  <c r="O109" i="1"/>
  <c r="T109" i="1"/>
  <c r="X109" i="1"/>
  <c r="J110" i="1"/>
  <c r="O110" i="1"/>
  <c r="T110" i="1"/>
  <c r="X110" i="1"/>
  <c r="J111" i="1"/>
  <c r="O111" i="1"/>
  <c r="T111" i="1"/>
  <c r="X111" i="1"/>
  <c r="J112" i="1"/>
  <c r="O112" i="1"/>
  <c r="T112" i="1"/>
  <c r="X112" i="1"/>
  <c r="J113" i="1"/>
  <c r="O113" i="1"/>
  <c r="T113" i="1"/>
  <c r="X113" i="1"/>
  <c r="J114" i="1"/>
  <c r="O114" i="1"/>
  <c r="T114" i="1"/>
  <c r="X114" i="1"/>
  <c r="J115" i="1"/>
  <c r="O115" i="1"/>
  <c r="T115" i="1"/>
  <c r="X115" i="1"/>
  <c r="J116" i="1"/>
  <c r="O116" i="1"/>
  <c r="T116" i="1"/>
  <c r="X116" i="1"/>
  <c r="J117" i="1"/>
  <c r="O117" i="1"/>
  <c r="T117" i="1"/>
  <c r="X117" i="1"/>
  <c r="J118" i="1"/>
  <c r="O118" i="1"/>
  <c r="T118" i="1"/>
  <c r="X118" i="1"/>
  <c r="J119" i="1"/>
  <c r="O119" i="1"/>
  <c r="T119" i="1"/>
  <c r="X119" i="1"/>
  <c r="T120" i="1"/>
  <c r="X120" i="1"/>
  <c r="J121" i="1"/>
  <c r="O121" i="1"/>
  <c r="T121" i="1"/>
  <c r="X121" i="1"/>
  <c r="J122" i="1"/>
  <c r="O122" i="1"/>
  <c r="T122" i="1"/>
  <c r="X122" i="1"/>
  <c r="J123" i="1"/>
  <c r="O123" i="1"/>
  <c r="T123" i="1"/>
  <c r="X123" i="1"/>
  <c r="J124" i="1"/>
  <c r="O124" i="1"/>
  <c r="T124" i="1"/>
  <c r="X124" i="1"/>
  <c r="J125" i="1"/>
  <c r="O125" i="1"/>
  <c r="T125" i="1"/>
  <c r="X125" i="1"/>
  <c r="J126" i="1"/>
  <c r="O126" i="1"/>
  <c r="T126" i="1"/>
  <c r="X126" i="1"/>
  <c r="J127" i="1"/>
  <c r="O127" i="1"/>
  <c r="T127" i="1"/>
  <c r="X127" i="1"/>
  <c r="J128" i="1"/>
  <c r="O128" i="1"/>
  <c r="T128" i="1"/>
  <c r="X128" i="1"/>
  <c r="T129" i="1"/>
  <c r="X129" i="1"/>
  <c r="J130" i="1"/>
  <c r="O130" i="1"/>
  <c r="T130" i="1"/>
  <c r="X130" i="1"/>
  <c r="J131" i="1"/>
  <c r="O131" i="1"/>
  <c r="T131" i="1"/>
  <c r="X131" i="1"/>
  <c r="J132" i="1"/>
  <c r="O132" i="1"/>
  <c r="T132" i="1"/>
  <c r="X132" i="1"/>
  <c r="J133" i="1"/>
  <c r="O133" i="1"/>
  <c r="T133" i="1"/>
  <c r="X133" i="1"/>
  <c r="J134" i="1"/>
  <c r="O134" i="1"/>
  <c r="T134" i="1"/>
  <c r="X134" i="1"/>
  <c r="J135" i="1"/>
  <c r="O135" i="1"/>
  <c r="T135" i="1"/>
  <c r="X135" i="1"/>
  <c r="J136" i="1"/>
  <c r="O136" i="1"/>
  <c r="T136" i="1"/>
  <c r="X136" i="1"/>
  <c r="T137" i="1"/>
  <c r="X137" i="1"/>
  <c r="J138" i="1"/>
  <c r="O138" i="1"/>
  <c r="T138" i="1"/>
  <c r="X138" i="1"/>
  <c r="J139" i="1"/>
  <c r="O139" i="1"/>
  <c r="T139" i="1"/>
  <c r="X139" i="1"/>
  <c r="G140" i="1"/>
  <c r="J140" i="1"/>
  <c r="O140" i="1"/>
  <c r="T140" i="1"/>
  <c r="X140" i="1"/>
  <c r="J141" i="1"/>
  <c r="O141" i="1"/>
  <c r="T141" i="1"/>
  <c r="X141" i="1"/>
  <c r="J142" i="1"/>
  <c r="O142" i="1"/>
  <c r="T142" i="1"/>
  <c r="X142" i="1"/>
  <c r="J143" i="1"/>
  <c r="O143" i="1"/>
  <c r="T143" i="1"/>
  <c r="X143" i="1"/>
  <c r="J144" i="1"/>
  <c r="O144" i="1"/>
  <c r="T144" i="1"/>
  <c r="X144" i="1"/>
  <c r="J145" i="1"/>
  <c r="O145" i="1"/>
  <c r="T145" i="1"/>
  <c r="X145" i="1"/>
  <c r="J146" i="1"/>
  <c r="O146" i="1"/>
  <c r="T146" i="1"/>
  <c r="X146" i="1"/>
  <c r="J147" i="1"/>
  <c r="O147" i="1"/>
  <c r="T147" i="1"/>
  <c r="X147" i="1"/>
  <c r="J148" i="1"/>
  <c r="O148" i="1"/>
  <c r="T148" i="1"/>
  <c r="X148" i="1"/>
  <c r="J149" i="1"/>
  <c r="O149" i="1"/>
  <c r="T149" i="1"/>
  <c r="X149" i="1"/>
  <c r="J150" i="1"/>
  <c r="O150" i="1"/>
  <c r="T150" i="1"/>
  <c r="X150" i="1"/>
  <c r="J151" i="1"/>
  <c r="O151" i="1"/>
  <c r="T151" i="1"/>
  <c r="X151" i="1"/>
  <c r="J152" i="1"/>
  <c r="O152" i="1"/>
  <c r="T152" i="1"/>
  <c r="X152" i="1"/>
  <c r="J153" i="1"/>
  <c r="O153" i="1"/>
  <c r="T153" i="1"/>
  <c r="X153" i="1"/>
  <c r="J154" i="1"/>
  <c r="O154" i="1"/>
  <c r="T154" i="1"/>
  <c r="X154" i="1"/>
  <c r="J155" i="1"/>
  <c r="O155" i="1"/>
  <c r="T155" i="1"/>
  <c r="X155" i="1"/>
  <c r="J156" i="1"/>
  <c r="O156" i="1"/>
  <c r="T156" i="1"/>
  <c r="X156" i="1"/>
  <c r="J157" i="1"/>
  <c r="O157" i="1"/>
  <c r="T157" i="1"/>
  <c r="X157" i="1"/>
  <c r="G158" i="1"/>
  <c r="H158" i="1"/>
  <c r="I158" i="1"/>
  <c r="J158" i="1"/>
  <c r="L158" i="1"/>
  <c r="M158" i="1"/>
  <c r="N158" i="1"/>
  <c r="O158" i="1"/>
  <c r="Q158" i="1"/>
  <c r="R158" i="1"/>
  <c r="S158" i="1"/>
  <c r="T158" i="1"/>
  <c r="V158" i="1"/>
  <c r="X158" i="1"/>
  <c r="Y158" i="1"/>
  <c r="J160" i="1"/>
  <c r="O160" i="1"/>
  <c r="T160" i="1"/>
  <c r="X160" i="1"/>
  <c r="J161" i="1"/>
  <c r="O161" i="1"/>
  <c r="T161" i="1"/>
  <c r="X161" i="1"/>
  <c r="T162" i="1"/>
  <c r="X162" i="1"/>
  <c r="G163" i="1"/>
  <c r="H163" i="1"/>
  <c r="I163" i="1"/>
  <c r="J163" i="1"/>
  <c r="L163" i="1"/>
  <c r="M163" i="1"/>
  <c r="N163" i="1"/>
  <c r="O163" i="1"/>
  <c r="Q163" i="1"/>
  <c r="R163" i="1"/>
  <c r="S163" i="1"/>
  <c r="T163" i="1"/>
  <c r="V163" i="1"/>
  <c r="X163" i="1"/>
  <c r="Y163" i="1"/>
  <c r="G165" i="1"/>
  <c r="H165" i="1"/>
  <c r="I165" i="1"/>
  <c r="J165" i="1"/>
  <c r="L165" i="1"/>
  <c r="M165" i="1"/>
  <c r="N165" i="1"/>
  <c r="O165" i="1"/>
  <c r="Q165" i="1"/>
  <c r="R165" i="1"/>
  <c r="S165" i="1"/>
  <c r="T165" i="1"/>
  <c r="V165" i="1"/>
  <c r="X165" i="1"/>
  <c r="Y165" i="1"/>
  <c r="O170" i="1"/>
  <c r="T170" i="1"/>
  <c r="X170" i="1"/>
  <c r="X171" i="1"/>
  <c r="X172" i="1"/>
  <c r="X173" i="1"/>
  <c r="X174" i="1"/>
  <c r="O175" i="1"/>
  <c r="T175" i="1"/>
  <c r="X175" i="1"/>
  <c r="O176" i="1"/>
  <c r="T176" i="1"/>
  <c r="X176" i="1"/>
  <c r="J177" i="1"/>
  <c r="O177" i="1"/>
  <c r="T177" i="1"/>
  <c r="X177" i="1"/>
  <c r="O178" i="1"/>
  <c r="T178" i="1"/>
  <c r="X178" i="1"/>
  <c r="G179" i="1"/>
  <c r="H179" i="1"/>
  <c r="I179" i="1"/>
  <c r="J179" i="1"/>
  <c r="L179" i="1"/>
  <c r="M179" i="1"/>
  <c r="N179" i="1"/>
  <c r="O179" i="1"/>
  <c r="Q179" i="1"/>
  <c r="R179" i="1"/>
  <c r="S179" i="1"/>
  <c r="T179" i="1"/>
  <c r="V179" i="1"/>
  <c r="X179" i="1"/>
  <c r="Y179" i="1"/>
  <c r="J184" i="1"/>
  <c r="O184" i="1"/>
  <c r="T184" i="1"/>
  <c r="X184" i="1"/>
  <c r="J185" i="1"/>
  <c r="O185" i="1"/>
  <c r="T185" i="1"/>
  <c r="X185" i="1"/>
  <c r="J186" i="1"/>
  <c r="O186" i="1"/>
  <c r="T186" i="1"/>
  <c r="X186" i="1"/>
  <c r="J187" i="1"/>
  <c r="O187" i="1"/>
  <c r="T187" i="1"/>
  <c r="X187" i="1"/>
  <c r="J188" i="1"/>
  <c r="O188" i="1"/>
  <c r="T188" i="1"/>
  <c r="X188" i="1"/>
  <c r="J189" i="1"/>
  <c r="O189" i="1"/>
  <c r="T189" i="1"/>
  <c r="X189" i="1"/>
  <c r="J190" i="1"/>
  <c r="O190" i="1"/>
  <c r="T190" i="1"/>
  <c r="X190" i="1"/>
  <c r="J191" i="1"/>
  <c r="O191" i="1"/>
  <c r="T191" i="1"/>
  <c r="X191" i="1"/>
  <c r="J192" i="1"/>
  <c r="O192" i="1"/>
  <c r="T192" i="1"/>
  <c r="X192" i="1"/>
  <c r="J193" i="1"/>
  <c r="O193" i="1"/>
  <c r="T193" i="1"/>
  <c r="X193" i="1"/>
  <c r="J194" i="1"/>
  <c r="O194" i="1"/>
  <c r="T194" i="1"/>
  <c r="X194" i="1"/>
  <c r="J195" i="1"/>
  <c r="O195" i="1"/>
  <c r="T195" i="1"/>
  <c r="X195" i="1"/>
  <c r="J196" i="1"/>
  <c r="O196" i="1"/>
  <c r="T196" i="1"/>
  <c r="X196" i="1"/>
  <c r="J197" i="1"/>
  <c r="O197" i="1"/>
  <c r="T197" i="1"/>
  <c r="X197" i="1"/>
  <c r="J198" i="1"/>
  <c r="O198" i="1"/>
  <c r="T198" i="1"/>
  <c r="X198" i="1"/>
  <c r="J199" i="1"/>
  <c r="O199" i="1"/>
  <c r="T199" i="1"/>
  <c r="X199" i="1"/>
  <c r="J200" i="1"/>
  <c r="O200" i="1"/>
  <c r="T200" i="1"/>
  <c r="X200" i="1"/>
  <c r="J201" i="1"/>
  <c r="O201" i="1"/>
  <c r="T201" i="1"/>
  <c r="X201" i="1"/>
  <c r="J202" i="1"/>
  <c r="O202" i="1"/>
  <c r="T202" i="1"/>
  <c r="X202" i="1"/>
  <c r="J203" i="1"/>
  <c r="O203" i="1"/>
  <c r="T203" i="1"/>
  <c r="X203" i="1"/>
  <c r="G204" i="1"/>
  <c r="J204" i="1"/>
  <c r="O204" i="1"/>
  <c r="T204" i="1"/>
  <c r="X204" i="1"/>
  <c r="T205" i="1"/>
  <c r="X205" i="1"/>
  <c r="G206" i="1"/>
  <c r="H206" i="1"/>
  <c r="I206" i="1"/>
  <c r="J206" i="1"/>
  <c r="L206" i="1"/>
  <c r="M206" i="1"/>
  <c r="N206" i="1"/>
  <c r="O206" i="1"/>
  <c r="Q206" i="1"/>
  <c r="R206" i="1"/>
  <c r="S206" i="1"/>
  <c r="T206" i="1"/>
  <c r="V206" i="1"/>
  <c r="X206" i="1"/>
  <c r="Y206" i="1"/>
  <c r="O208" i="1"/>
  <c r="X208" i="1"/>
  <c r="Y208" i="1"/>
  <c r="G210" i="1"/>
  <c r="H210" i="1"/>
  <c r="I210" i="1"/>
  <c r="J210" i="1"/>
  <c r="L210" i="1"/>
  <c r="M210" i="1"/>
  <c r="N210" i="1"/>
  <c r="O210" i="1"/>
  <c r="Q210" i="1"/>
  <c r="R210" i="1"/>
  <c r="S210" i="1"/>
  <c r="T210" i="1"/>
  <c r="V210" i="1"/>
  <c r="X210" i="1"/>
  <c r="Y210" i="1"/>
  <c r="T218" i="1"/>
  <c r="X218" i="1"/>
  <c r="J219" i="1"/>
  <c r="O219" i="1"/>
  <c r="T219" i="1"/>
  <c r="X219" i="1"/>
  <c r="J220" i="1"/>
  <c r="O220" i="1"/>
  <c r="T220" i="1"/>
  <c r="X220" i="1"/>
  <c r="J221" i="1"/>
  <c r="O221" i="1"/>
  <c r="T221" i="1"/>
  <c r="X221" i="1"/>
  <c r="J222" i="1"/>
  <c r="O222" i="1"/>
  <c r="T222" i="1"/>
  <c r="X222" i="1"/>
  <c r="J223" i="1"/>
  <c r="O223" i="1"/>
  <c r="T223" i="1"/>
  <c r="X223" i="1"/>
  <c r="G224" i="1"/>
  <c r="H224" i="1"/>
  <c r="I224" i="1"/>
  <c r="J224" i="1"/>
  <c r="O224" i="1"/>
  <c r="T224" i="1"/>
  <c r="X224" i="1"/>
  <c r="G225" i="1"/>
  <c r="H225" i="1"/>
  <c r="I225" i="1"/>
  <c r="J225" i="1"/>
  <c r="L225" i="1"/>
  <c r="M225" i="1"/>
  <c r="N225" i="1"/>
  <c r="O225" i="1"/>
  <c r="Q225" i="1"/>
  <c r="R225" i="1"/>
  <c r="S225" i="1"/>
  <c r="T225" i="1"/>
  <c r="V225" i="1"/>
  <c r="X225" i="1"/>
  <c r="Y225" i="1"/>
  <c r="G227" i="1"/>
  <c r="H227" i="1"/>
  <c r="I227" i="1"/>
  <c r="J227" i="1"/>
  <c r="L227" i="1"/>
  <c r="M227" i="1"/>
  <c r="N227" i="1"/>
  <c r="O227" i="1"/>
  <c r="Q227" i="1"/>
  <c r="R227" i="1"/>
  <c r="S227" i="1"/>
  <c r="T227" i="1"/>
  <c r="V227" i="1"/>
  <c r="X227" i="1"/>
  <c r="Y227" i="1"/>
  <c r="X239" i="1"/>
  <c r="X240" i="1"/>
  <c r="X241" i="1"/>
  <c r="X242" i="1"/>
  <c r="X243" i="1"/>
  <c r="X244" i="1"/>
  <c r="G245" i="1"/>
  <c r="J245" i="1"/>
  <c r="L245" i="1"/>
  <c r="N245" i="1"/>
  <c r="O245" i="1"/>
  <c r="Q245" i="1"/>
  <c r="T245" i="1"/>
  <c r="X245" i="1"/>
  <c r="G246" i="1"/>
  <c r="H246" i="1"/>
  <c r="I246" i="1"/>
  <c r="J246" i="1"/>
  <c r="L246" i="1"/>
  <c r="M246" i="1"/>
  <c r="N246" i="1"/>
  <c r="O246" i="1"/>
  <c r="Q246" i="1"/>
  <c r="R246" i="1"/>
  <c r="S246" i="1"/>
  <c r="T246" i="1"/>
  <c r="V246" i="1"/>
  <c r="X246" i="1"/>
  <c r="Y246" i="1"/>
  <c r="G248" i="1"/>
  <c r="H248" i="1"/>
  <c r="I248" i="1"/>
  <c r="J248" i="1"/>
  <c r="L248" i="1"/>
  <c r="M248" i="1"/>
  <c r="N248" i="1"/>
  <c r="O248" i="1"/>
  <c r="Q248" i="1"/>
  <c r="R248" i="1"/>
  <c r="S248" i="1"/>
  <c r="T248" i="1"/>
  <c r="V248" i="1"/>
  <c r="X248" i="1"/>
  <c r="Y248" i="1"/>
  <c r="J267" i="1"/>
  <c r="O267" i="1"/>
  <c r="T267" i="1"/>
  <c r="X267" i="1"/>
  <c r="G268" i="1"/>
  <c r="H268" i="1"/>
  <c r="I268" i="1"/>
  <c r="J268" i="1"/>
  <c r="L268" i="1"/>
  <c r="O268" i="1"/>
  <c r="T268" i="1"/>
  <c r="X268" i="1"/>
  <c r="G269" i="1"/>
  <c r="J269" i="1"/>
  <c r="O269" i="1"/>
  <c r="T269" i="1"/>
  <c r="X269" i="1"/>
  <c r="G270" i="1"/>
  <c r="H270" i="1"/>
  <c r="I270" i="1"/>
  <c r="J270" i="1"/>
  <c r="L270" i="1"/>
  <c r="O270" i="1"/>
  <c r="T270" i="1"/>
  <c r="X270" i="1"/>
  <c r="J271" i="1"/>
  <c r="O271" i="1"/>
  <c r="T271" i="1"/>
  <c r="X271" i="1"/>
  <c r="G272" i="1"/>
  <c r="H272" i="1"/>
  <c r="I272" i="1"/>
  <c r="J272" i="1"/>
  <c r="L272" i="1"/>
  <c r="M272" i="1"/>
  <c r="N272" i="1"/>
  <c r="O272" i="1"/>
  <c r="Q272" i="1"/>
  <c r="R272" i="1"/>
  <c r="S272" i="1"/>
  <c r="T272" i="1"/>
  <c r="V272" i="1"/>
  <c r="X272" i="1"/>
  <c r="G274" i="1"/>
  <c r="H274" i="1"/>
  <c r="I274" i="1"/>
  <c r="J274" i="1"/>
  <c r="L274" i="1"/>
  <c r="M274" i="1"/>
  <c r="N274" i="1"/>
  <c r="O274" i="1"/>
  <c r="Q274" i="1"/>
  <c r="R274" i="1"/>
  <c r="S274" i="1"/>
  <c r="T274" i="1"/>
  <c r="V274" i="1"/>
  <c r="X274" i="1"/>
  <c r="B302" i="1"/>
</calcChain>
</file>

<file path=xl/sharedStrings.xml><?xml version="1.0" encoding="utf-8"?>
<sst xmlns="http://schemas.openxmlformats.org/spreadsheetml/2006/main" count="260" uniqueCount="217">
  <si>
    <t>ENRON AMERICAS DIRECT CASH FLOW</t>
  </si>
  <si>
    <t>YTD 2001</t>
  </si>
  <si>
    <t>(In Millions)</t>
  </si>
  <si>
    <t>BROKER DEPOSITS</t>
  </si>
  <si>
    <t xml:space="preserve">NYMEX  - Gas and Other Commodities </t>
  </si>
  <si>
    <t>Initial Margin - Gas and Other Commodities</t>
  </si>
  <si>
    <t>Decrease</t>
  </si>
  <si>
    <t>Increase</t>
  </si>
  <si>
    <t>Initial Margin</t>
  </si>
  <si>
    <t>Variation Margin - Gas and Other Commodities</t>
  </si>
  <si>
    <t>Favorable Market Movement</t>
  </si>
  <si>
    <t>Unfavorable Market Movement</t>
  </si>
  <si>
    <t>Variation Margin</t>
  </si>
  <si>
    <t>Net NYMEX - Gas and Other Commodities</t>
  </si>
  <si>
    <t>Received</t>
  </si>
  <si>
    <t>Disbursed</t>
  </si>
  <si>
    <t>NYMEX - Power</t>
  </si>
  <si>
    <t>Initial Margin - Power</t>
  </si>
  <si>
    <t>Variation Margin - Power</t>
  </si>
  <si>
    <t>Net NYMEX - Power</t>
  </si>
  <si>
    <t xml:space="preserve">Net NYMEX - Power </t>
  </si>
  <si>
    <t>Net NYMEX - Total</t>
  </si>
  <si>
    <t>OTC - Gas and Other Commodities</t>
  </si>
  <si>
    <t>Net OTC - Gas and Other Commodities</t>
  </si>
  <si>
    <t>OTC - Power</t>
  </si>
  <si>
    <t>Net OTC - Power</t>
  </si>
  <si>
    <t>OTC - Total</t>
  </si>
  <si>
    <t>Purchase of T-Bills for OTC Collateral</t>
  </si>
  <si>
    <t>Net OTC - Total</t>
  </si>
  <si>
    <t>TOTAL BROKER DEPOSITS, NET</t>
  </si>
  <si>
    <t>PREPAYMENTS</t>
  </si>
  <si>
    <t>Enron Credit Link Note II</t>
  </si>
  <si>
    <t>Fees Related to Enron Credit Link Note II</t>
  </si>
  <si>
    <t>SETTLEMENTS</t>
  </si>
  <si>
    <t>Gas</t>
  </si>
  <si>
    <t>Financial</t>
  </si>
  <si>
    <t>Net</t>
  </si>
  <si>
    <t>Physical</t>
  </si>
  <si>
    <t>Net Gas</t>
  </si>
  <si>
    <t>Power</t>
  </si>
  <si>
    <t>TOTAL SETTLEMENTS</t>
  </si>
  <si>
    <t>MERCHANT INVESTMENTS AND ASSETS</t>
  </si>
  <si>
    <t>Merchant:</t>
  </si>
  <si>
    <t xml:space="preserve">Active Power warrants </t>
  </si>
  <si>
    <t>AIG Highstar</t>
  </si>
  <si>
    <t>Ameritex Ventures</t>
  </si>
  <si>
    <t>Brazos VPP</t>
  </si>
  <si>
    <t>CGAS (Hawaii)</t>
  </si>
  <si>
    <t>Canfibre of Lackawanna</t>
  </si>
  <si>
    <t>CanGen (Advanced Mobile Power Systems)</t>
  </si>
  <si>
    <t>Catalytica</t>
  </si>
  <si>
    <t>Chewco</t>
  </si>
  <si>
    <t>CIBC World Markets</t>
  </si>
  <si>
    <t>Condor Distribution</t>
  </si>
  <si>
    <t>Crescendo</t>
  </si>
  <si>
    <t>Cypress</t>
  </si>
  <si>
    <t>East Coast Power</t>
  </si>
  <si>
    <t>Ecogas Loan Raptor</t>
  </si>
  <si>
    <t>Ecogas Tax Credit</t>
  </si>
  <si>
    <t>ECM</t>
  </si>
  <si>
    <t>Encorp</t>
  </si>
  <si>
    <t>Enserco</t>
  </si>
  <si>
    <t>ENA CLO NOTE Repurchase - Condor</t>
  </si>
  <si>
    <t>Fuel Cell Margin Call</t>
  </si>
  <si>
    <t>Hanover - proceeds from Hawaii</t>
  </si>
  <si>
    <t>Hanover - proceeds from Condor</t>
  </si>
  <si>
    <t>Hanover - repurchase from Velocity AES</t>
  </si>
  <si>
    <t>Heartland Industrial Partners</t>
  </si>
  <si>
    <t>Hughes Rawls Loan Raptor</t>
  </si>
  <si>
    <t>JEDI</t>
  </si>
  <si>
    <t>Juniper</t>
  </si>
  <si>
    <t>Klein Resources</t>
  </si>
  <si>
    <t>LV Cogen - Priscilla (JEDI)</t>
  </si>
  <si>
    <t>Merlin distribution</t>
  </si>
  <si>
    <t>Merlin distribution - interest payment</t>
  </si>
  <si>
    <t>NuTech</t>
  </si>
  <si>
    <t>Oconto Falls Raptor</t>
  </si>
  <si>
    <t>Ponderosa</t>
  </si>
  <si>
    <t>Preston Equity</t>
  </si>
  <si>
    <t>Preston VPP</t>
  </si>
  <si>
    <t>Queen Sands</t>
  </si>
  <si>
    <t>Serveron - Principal Investments</t>
  </si>
  <si>
    <t>Silicon Power Corporation</t>
  </si>
  <si>
    <t>Solo Energy</t>
  </si>
  <si>
    <t>Southwest Power (LVC) sale to Black Hills</t>
  </si>
  <si>
    <t>Star VPP/KCS VPP - Energy Capital Resource</t>
  </si>
  <si>
    <t>Sundance  Assets LP</t>
  </si>
  <si>
    <t>Tarpon Initial Funding</t>
  </si>
  <si>
    <t>Tenaska</t>
  </si>
  <si>
    <t>Trammochem</t>
  </si>
  <si>
    <t>Tridium</t>
  </si>
  <si>
    <t>Trutta</t>
  </si>
  <si>
    <t>Vitro project reimbursement</t>
  </si>
  <si>
    <t>Westwin Energy</t>
  </si>
  <si>
    <t>Total Merchant Investments</t>
  </si>
  <si>
    <t>Other Operating Activities - G&amp;A</t>
  </si>
  <si>
    <t>Payroll Taxes remitted to Pro Business</t>
  </si>
  <si>
    <t>Total other Operating Activities</t>
  </si>
  <si>
    <t>NET CASH PROVIDED BY OPERATING ACTIVITIES</t>
  </si>
  <si>
    <t>CASH FLOWS FROM INVESTING ACTIVITIES</t>
  </si>
  <si>
    <t>Cash Flows from the Sale of Assets and Investments</t>
  </si>
  <si>
    <t>HPL Sale:</t>
  </si>
  <si>
    <t>Sale of HPL Stock</t>
  </si>
  <si>
    <t>Looper Interest Fee</t>
  </si>
  <si>
    <t>MidTexas Fee</t>
  </si>
  <si>
    <t>BGT Fee</t>
  </si>
  <si>
    <t>Rock Interest/Fee/Principal</t>
  </si>
  <si>
    <t>Bammel Working Gas</t>
  </si>
  <si>
    <t>Bam Lease Co Prepayment</t>
  </si>
  <si>
    <t>Total Cash Flows from the Sale of Assets and Investments</t>
  </si>
  <si>
    <t>Capital Expenditures - Property Additions</t>
  </si>
  <si>
    <t>Power Plants:</t>
  </si>
  <si>
    <t>Alamac</t>
  </si>
  <si>
    <t>Antelope</t>
  </si>
  <si>
    <t>Blue Dog Turbine</t>
  </si>
  <si>
    <t>City of Austin Project - Nepco</t>
  </si>
  <si>
    <t>Doyle/Walton</t>
  </si>
  <si>
    <t>East Pwr - Pfrmce Bonus (Doyle Pwr Plnt)</t>
  </si>
  <si>
    <t>Emmission Reduction Credits</t>
  </si>
  <si>
    <t>E-Next - 4 Delta Turbines</t>
  </si>
  <si>
    <t>E-Next Funding (LV II, Longview, Blue Dog)</t>
  </si>
  <si>
    <t>Florida</t>
  </si>
  <si>
    <t>Georgia Pacific CA Pwr Prod Crs Pur</t>
  </si>
  <si>
    <t>Haywood  AES</t>
  </si>
  <si>
    <t>Intergin turbine sale</t>
  </si>
  <si>
    <t>Pastoria project</t>
  </si>
  <si>
    <t>Power Plants - Other</t>
  </si>
  <si>
    <t>PSOCO/Fountain Valley</t>
  </si>
  <si>
    <t>Roseville project</t>
  </si>
  <si>
    <t>Shelby Upgrade</t>
  </si>
  <si>
    <t>Vitro Project Reimbursement</t>
  </si>
  <si>
    <t>Total Capital Expenditures</t>
  </si>
  <si>
    <t>Sithe Restructure:</t>
  </si>
  <si>
    <t>NET CASH PROVIDED BY INVESTING ACTIVITIES</t>
  </si>
  <si>
    <t>CASH FLOWS FROM FINANCING ACTIVITIES</t>
  </si>
  <si>
    <t>NET CASH PROVIDED BY FINANCING ACTIVITIES</t>
  </si>
  <si>
    <t>CASH FLOWS FROM INTERCOMPANY ACTIVITIES</t>
  </si>
  <si>
    <t>Accounts Receivable/Payable - Intercompany</t>
  </si>
  <si>
    <t xml:space="preserve">Europe </t>
  </si>
  <si>
    <t>Enron Netherlands</t>
  </si>
  <si>
    <t>Singapore</t>
  </si>
  <si>
    <t>South America</t>
  </si>
  <si>
    <t>Mexico</t>
  </si>
  <si>
    <t>Total Intercompany Accounts Receivable/Payable</t>
  </si>
  <si>
    <t>NET CASH PROVIDED BY INTERCOMPANY ACTIVITIES</t>
  </si>
  <si>
    <t>Other</t>
  </si>
  <si>
    <t>AEP</t>
  </si>
  <si>
    <t>Bridgeloan - ENA/Jedi II for LV Cogen II</t>
  </si>
  <si>
    <t>Bridgeloan - ENA wire fundings</t>
  </si>
  <si>
    <t>Bridgeline cash distribution</t>
  </si>
  <si>
    <t>City of Azusa - Power</t>
  </si>
  <si>
    <t>Commonwealth</t>
  </si>
  <si>
    <t>ECT Coal</t>
  </si>
  <si>
    <t>ECT Securities, L.P. distribution to 413</t>
  </si>
  <si>
    <t>Enron Cap Mgt LTD distribution to 413</t>
  </si>
  <si>
    <t>Enron Preferred Funding I and II</t>
  </si>
  <si>
    <t>HPL Asset Holding LP -lease payment to Condor</t>
  </si>
  <si>
    <t>Lawsuit receipts</t>
  </si>
  <si>
    <t>MEGS, LLC interest on note</t>
  </si>
  <si>
    <t>Ponderosa Debt Service Reserve</t>
  </si>
  <si>
    <t>Starr VPP Restricted Cash</t>
  </si>
  <si>
    <t>Unidentified receipts/disbursements</t>
  </si>
  <si>
    <t>Total</t>
  </si>
  <si>
    <t>TOTAL DIRECT CASH FLOWS</t>
  </si>
  <si>
    <t>per EGF</t>
  </si>
  <si>
    <t>diff DCF/EGF</t>
  </si>
  <si>
    <t>per TWS, adjusted for Enron Netherlands</t>
  </si>
  <si>
    <t>diff DCF/TWS</t>
  </si>
  <si>
    <t>diff Enron Global Finance/TWS</t>
  </si>
  <si>
    <t>Enron Netherlands adjustment</t>
  </si>
  <si>
    <t>NONCASH ACTIVITY</t>
  </si>
  <si>
    <t>Houston Payroll Related Costs (includes salaries, benefits, &amp; taxes)</t>
  </si>
  <si>
    <t>Mexico Payroll Fundings</t>
  </si>
  <si>
    <t>Canada Payroll Fundings</t>
  </si>
  <si>
    <t>South America Payroll Fundings</t>
  </si>
  <si>
    <t>Total Noncash Activity</t>
  </si>
  <si>
    <t>TOTAL CASH &amp; NONCASH ACTIVITIES</t>
  </si>
  <si>
    <t/>
  </si>
  <si>
    <t>Notes:</t>
  </si>
  <si>
    <t>LV Cogen - Priscilla (JEDI) also termed "Bridgeloan."</t>
  </si>
  <si>
    <t>Use Elaine variant for ref 3 column on pay entity report</t>
  </si>
  <si>
    <t>Europe - comprised of funding to co 0912 - zba 577</t>
  </si>
  <si>
    <t>Non-Cash Activity</t>
  </si>
  <si>
    <t xml:space="preserve">  Payroll</t>
  </si>
  <si>
    <t xml:space="preserve">  Taxes</t>
  </si>
  <si>
    <t>co 364 is comprised of both financial &amp; physical</t>
  </si>
  <si>
    <t>012 &amp; 078 are physical</t>
  </si>
  <si>
    <t>1 outflow account</t>
  </si>
  <si>
    <t>2 inflow accts: financial &amp; physical</t>
  </si>
  <si>
    <t>January</t>
  </si>
  <si>
    <r>
      <t xml:space="preserve">For </t>
    </r>
    <r>
      <rPr>
        <b/>
        <sz val="8.5"/>
        <rFont val="Tahoma"/>
        <family val="2"/>
      </rPr>
      <t>future</t>
    </r>
    <r>
      <rPr>
        <sz val="10"/>
        <rFont val="Tahoma"/>
        <family val="2"/>
      </rPr>
      <t xml:space="preserve"> references, place a new section below "TOTAL DIRECT CASH FLOWS" line:</t>
    </r>
  </si>
  <si>
    <t>February</t>
  </si>
  <si>
    <t>March</t>
  </si>
  <si>
    <t>Q101</t>
  </si>
  <si>
    <t>April</t>
  </si>
  <si>
    <t>May</t>
  </si>
  <si>
    <t>June</t>
  </si>
  <si>
    <t>Q201</t>
  </si>
  <si>
    <t>July</t>
  </si>
  <si>
    <t>August</t>
  </si>
  <si>
    <t>September</t>
  </si>
  <si>
    <t>Q301</t>
  </si>
  <si>
    <t>Year to Date</t>
  </si>
  <si>
    <t>TOTAL PREPAYMENTS</t>
  </si>
  <si>
    <t>Chase prepayment</t>
  </si>
  <si>
    <t>A/R Factoring</t>
  </si>
  <si>
    <t>Canada</t>
  </si>
  <si>
    <t>OTE Variation Margin</t>
  </si>
  <si>
    <t>CRRA - power prepay</t>
  </si>
  <si>
    <t>Fees Related to Peaker Sales</t>
  </si>
  <si>
    <t>October</t>
  </si>
  <si>
    <t>Hanson</t>
  </si>
  <si>
    <t>Andrex Sr. Debt Funding</t>
  </si>
  <si>
    <t>Bpnne Terre</t>
  </si>
  <si>
    <t>Alpine</t>
  </si>
  <si>
    <t>ECT Proceeds &amp; Demand Note</t>
  </si>
  <si>
    <t>Nokia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</si>
</sst>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yyyy"/>
    <numFmt numFmtId="165" formatCode="m/d/yy"/>
    <numFmt numFmtId="166" formatCode="_(&quot;$&quot;* #,##0.0_);_(&quot;$&quot;* \(#,##0.0\);_(&quot;$&quot;* &quot;-&quot;?_);_(@_)"/>
    <numFmt numFmtId="167" formatCode="_(&quot;$&quot;* #,##0.0_);_(&quot;$&quot;* \(#,##0.0\);_(&quot;$&quot;* &quot;-&quot;??_);_(@_)"/>
    <numFmt numFmtId="168" formatCode="_(* #,##0.0_);_(* \(#,##0.0\);_(* &quot;-&quot;??_);_(@_)"/>
    <numFmt numFmtId="169" formatCode="_(* #,##0.0_);_(* \(#,##0.0\);_(* &quot;-&quot;?_);_(@_)"/>
  </numFmts>
  <fonts count="17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u/>
      <sz val="10"/>
      <name val="Tahoma"/>
      <family val="2"/>
    </font>
    <font>
      <i/>
      <sz val="10"/>
      <color indexed="12"/>
      <name val="Tahoma"/>
      <family val="2"/>
    </font>
    <font>
      <i/>
      <sz val="10"/>
      <color indexed="21"/>
      <name val="Tahoma"/>
      <family val="2"/>
    </font>
    <font>
      <i/>
      <sz val="10"/>
      <color indexed="10"/>
      <name val="Tahoma"/>
      <family val="2"/>
    </font>
    <font>
      <sz val="9"/>
      <name val="Tahoma"/>
      <family val="2"/>
    </font>
    <font>
      <u/>
      <sz val="10"/>
      <name val="Tahoma"/>
      <family val="2"/>
    </font>
    <font>
      <b/>
      <sz val="8.5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37" fontId="2" fillId="0" borderId="0" xfId="0" applyNumberFormat="1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6" fontId="3" fillId="0" borderId="0" xfId="0" applyNumberFormat="1" applyFont="1"/>
    <xf numFmtId="167" fontId="2" fillId="0" borderId="0" xfId="2" applyNumberFormat="1" applyFont="1"/>
    <xf numFmtId="167" fontId="3" fillId="0" borderId="0" xfId="2" applyNumberFormat="1" applyFont="1"/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68" fontId="4" fillId="0" borderId="0" xfId="1" applyNumberFormat="1" applyFont="1"/>
    <xf numFmtId="168" fontId="3" fillId="0" borderId="0" xfId="1" applyNumberFormat="1" applyFont="1"/>
    <xf numFmtId="166" fontId="4" fillId="0" borderId="0" xfId="0" applyNumberFormat="1" applyFont="1"/>
    <xf numFmtId="0" fontId="8" fillId="0" borderId="0" xfId="0" applyFont="1"/>
    <xf numFmtId="0" fontId="3" fillId="0" borderId="0" xfId="0" quotePrefix="1" applyFont="1"/>
    <xf numFmtId="168" fontId="4" fillId="0" borderId="0" xfId="1" applyNumberFormat="1" applyFont="1" applyFill="1"/>
    <xf numFmtId="168" fontId="2" fillId="0" borderId="0" xfId="1" applyNumberFormat="1" applyFont="1" applyFill="1"/>
    <xf numFmtId="0" fontId="9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8" fontId="3" fillId="0" borderId="0" xfId="0" applyNumberFormat="1" applyFont="1"/>
    <xf numFmtId="168" fontId="3" fillId="0" borderId="2" xfId="0" applyNumberFormat="1" applyFont="1" applyBorder="1"/>
    <xf numFmtId="168" fontId="2" fillId="0" borderId="0" xfId="0" applyNumberFormat="1" applyFont="1"/>
    <xf numFmtId="168" fontId="3" fillId="0" borderId="0" xfId="0" applyNumberFormat="1" applyFont="1" applyBorder="1"/>
    <xf numFmtId="168" fontId="2" fillId="0" borderId="2" xfId="0" applyNumberFormat="1" applyFont="1" applyBorder="1"/>
    <xf numFmtId="169" fontId="3" fillId="0" borderId="0" xfId="0" applyNumberFormat="1" applyFont="1"/>
    <xf numFmtId="169" fontId="2" fillId="0" borderId="0" xfId="0" applyNumberFormat="1" applyFont="1"/>
    <xf numFmtId="169" fontId="3" fillId="0" borderId="0" xfId="0" applyNumberFormat="1" applyFont="1" applyFill="1"/>
    <xf numFmtId="168" fontId="3" fillId="0" borderId="1" xfId="0" applyNumberFormat="1" applyFont="1" applyBorder="1"/>
    <xf numFmtId="166" fontId="11" fillId="0" borderId="0" xfId="0" applyNumberFormat="1" applyFont="1"/>
    <xf numFmtId="168" fontId="11" fillId="0" borderId="0" xfId="0" applyNumberFormat="1" applyFont="1"/>
    <xf numFmtId="168" fontId="12" fillId="0" borderId="0" xfId="0" applyNumberFormat="1" applyFont="1"/>
    <xf numFmtId="0" fontId="11" fillId="0" borderId="0" xfId="0" applyFont="1"/>
    <xf numFmtId="0" fontId="14" fillId="0" borderId="0" xfId="0" applyFont="1"/>
    <xf numFmtId="0" fontId="16" fillId="0" borderId="0" xfId="0" applyFont="1"/>
    <xf numFmtId="0" fontId="12" fillId="0" borderId="0" xfId="0" applyFont="1"/>
    <xf numFmtId="0" fontId="2" fillId="0" borderId="0" xfId="0" applyFont="1" applyBorder="1" applyAlignment="1">
      <alignment horizontal="center"/>
    </xf>
    <xf numFmtId="168" fontId="2" fillId="0" borderId="0" xfId="0" applyNumberFormat="1" applyFont="1" applyBorder="1"/>
    <xf numFmtId="0" fontId="4" fillId="0" borderId="0" xfId="0" applyFont="1" applyFill="1"/>
    <xf numFmtId="168" fontId="3" fillId="0" borderId="0" xfId="0" applyNumberFormat="1" applyFont="1" applyFill="1"/>
    <xf numFmtId="168" fontId="2" fillId="0" borderId="0" xfId="0" applyNumberFormat="1" applyFont="1" applyFill="1"/>
    <xf numFmtId="37" fontId="13" fillId="0" borderId="0" xfId="0" applyNumberFormat="1" applyFont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37" fontId="11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316"/>
  <sheetViews>
    <sheetView tabSelected="1" topLeftCell="B6" zoomScaleNormal="100" workbookViewId="0">
      <pane xSplit="5" ySplit="2" topLeftCell="G8" activePane="bottomRight" state="frozen"/>
      <selection activeCell="B6" sqref="B6"/>
      <selection pane="topRight" activeCell="G6" sqref="G6"/>
      <selection pane="bottomLeft" activeCell="B8" sqref="B8"/>
      <selection pane="bottomRight" activeCell="V91" sqref="V91"/>
    </sheetView>
  </sheetViews>
  <sheetFormatPr defaultRowHeight="12.75" x14ac:dyDescent="0.2"/>
  <cols>
    <col min="1" max="1" width="4" style="2" customWidth="1"/>
    <col min="2" max="3" width="2.85546875" style="12" customWidth="1"/>
    <col min="4" max="4" width="3.7109375" style="2" customWidth="1"/>
    <col min="5" max="5" width="4" style="2" customWidth="1"/>
    <col min="6" max="6" width="47.7109375" style="2" customWidth="1"/>
    <col min="7" max="7" width="9.5703125" style="2" bestFit="1" customWidth="1"/>
    <col min="8" max="9" width="9.28515625" style="2" bestFit="1" customWidth="1"/>
    <col min="10" max="10" width="11.5703125" style="7" bestFit="1" customWidth="1"/>
    <col min="11" max="11" width="2.28515625" style="2" customWidth="1"/>
    <col min="12" max="12" width="10.42578125" style="2" bestFit="1" customWidth="1"/>
    <col min="13" max="13" width="9.28515625" style="2" bestFit="1" customWidth="1"/>
    <col min="14" max="14" width="10.42578125" style="2" bestFit="1" customWidth="1"/>
    <col min="15" max="15" width="11.5703125" style="7" bestFit="1" customWidth="1"/>
    <col min="16" max="16" width="2.5703125" style="2" customWidth="1"/>
    <col min="17" max="18" width="11.140625" style="2" bestFit="1" customWidth="1"/>
    <col min="19" max="19" width="11.85546875" style="2" bestFit="1" customWidth="1"/>
    <col min="20" max="20" width="11.5703125" style="7" bestFit="1" customWidth="1"/>
    <col min="21" max="21" width="2.85546875" style="7" customWidth="1"/>
    <col min="22" max="22" width="11.5703125" style="7" customWidth="1"/>
    <col min="23" max="23" width="2.85546875" style="2" customWidth="1"/>
    <col min="24" max="24" width="13.28515625" style="7" bestFit="1" customWidth="1"/>
    <col min="25" max="25" width="13.7109375" style="2" hidden="1" customWidth="1"/>
    <col min="26" max="16384" width="9.140625" style="2"/>
  </cols>
  <sheetData>
    <row r="1" spans="2:41" s="49" customFormat="1" ht="18" x14ac:dyDescent="0.25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2:41" s="50" customFormat="1" ht="15" x14ac:dyDescent="0.2">
      <c r="B2" s="58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</row>
    <row r="3" spans="2:41" s="51" customFormat="1" x14ac:dyDescent="0.2">
      <c r="B3" s="59" t="s">
        <v>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2:41" x14ac:dyDescent="0.2">
      <c r="B4" s="1"/>
      <c r="C4" s="1"/>
    </row>
    <row r="5" spans="2:41" x14ac:dyDescent="0.2">
      <c r="B5" s="1"/>
      <c r="C5" s="1"/>
    </row>
    <row r="6" spans="2:41" x14ac:dyDescent="0.2">
      <c r="B6" s="3"/>
      <c r="C6" s="3"/>
      <c r="D6" s="4"/>
      <c r="E6" s="4"/>
      <c r="F6" s="4"/>
      <c r="G6" s="7"/>
      <c r="H6" s="7"/>
      <c r="I6" s="7"/>
      <c r="J6" s="4" t="s">
        <v>162</v>
      </c>
      <c r="K6" s="7"/>
      <c r="L6" s="7"/>
      <c r="M6" s="7"/>
      <c r="N6" s="7"/>
      <c r="O6" s="4" t="s">
        <v>162</v>
      </c>
      <c r="P6" s="4"/>
      <c r="Q6" s="7"/>
      <c r="R6" s="7"/>
      <c r="S6" s="7"/>
      <c r="T6" s="4" t="s">
        <v>162</v>
      </c>
      <c r="U6" s="4"/>
      <c r="V6" s="4"/>
      <c r="W6" s="7"/>
      <c r="X6" s="4" t="s">
        <v>162</v>
      </c>
      <c r="Y6" s="7"/>
    </row>
    <row r="7" spans="2:41" x14ac:dyDescent="0.2">
      <c r="B7" s="5"/>
      <c r="C7" s="5"/>
      <c r="D7" s="6"/>
      <c r="E7" s="6"/>
      <c r="F7" s="6"/>
      <c r="G7" s="35" t="s">
        <v>189</v>
      </c>
      <c r="H7" s="35" t="s">
        <v>191</v>
      </c>
      <c r="I7" s="35" t="s">
        <v>192</v>
      </c>
      <c r="J7" s="35" t="s">
        <v>193</v>
      </c>
      <c r="K7" s="7"/>
      <c r="L7" s="35" t="s">
        <v>194</v>
      </c>
      <c r="M7" s="35" t="s">
        <v>195</v>
      </c>
      <c r="N7" s="35" t="s">
        <v>196</v>
      </c>
      <c r="O7" s="35" t="s">
        <v>197</v>
      </c>
      <c r="P7" s="4"/>
      <c r="Q7" s="35" t="s">
        <v>198</v>
      </c>
      <c r="R7" s="35" t="s">
        <v>199</v>
      </c>
      <c r="S7" s="35" t="s">
        <v>200</v>
      </c>
      <c r="T7" s="35" t="s">
        <v>201</v>
      </c>
      <c r="U7" s="52"/>
      <c r="V7" s="52" t="s">
        <v>210</v>
      </c>
      <c r="W7" s="7"/>
      <c r="X7" s="34" t="s">
        <v>202</v>
      </c>
      <c r="Y7" s="7"/>
    </row>
    <row r="8" spans="2:41" x14ac:dyDescent="0.2">
      <c r="B8" s="7"/>
      <c r="C8" s="7"/>
      <c r="G8" s="36"/>
      <c r="H8" s="36"/>
      <c r="I8" s="36"/>
      <c r="J8" s="38"/>
      <c r="K8" s="36"/>
      <c r="L8" s="36"/>
      <c r="M8" s="36"/>
      <c r="N8" s="36"/>
      <c r="O8" s="38"/>
      <c r="P8" s="36"/>
      <c r="Q8" s="36"/>
      <c r="R8" s="36"/>
      <c r="S8" s="36"/>
      <c r="T8" s="38"/>
      <c r="U8" s="38"/>
      <c r="V8" s="38"/>
      <c r="W8" s="36"/>
      <c r="X8" s="38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 spans="2:41" x14ac:dyDescent="0.2">
      <c r="B9" s="7" t="s">
        <v>3</v>
      </c>
      <c r="C9" s="7"/>
      <c r="G9" s="36"/>
      <c r="H9" s="36"/>
      <c r="I9" s="36"/>
      <c r="J9" s="38"/>
      <c r="K9" s="36"/>
      <c r="L9" s="36"/>
      <c r="M9" s="36"/>
      <c r="N9" s="36"/>
      <c r="O9" s="38"/>
      <c r="P9" s="36"/>
      <c r="Q9" s="36"/>
      <c r="R9" s="36"/>
      <c r="S9" s="36"/>
      <c r="T9" s="38"/>
      <c r="U9" s="38"/>
      <c r="V9" s="38"/>
      <c r="W9" s="36"/>
      <c r="X9" s="38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  <row r="10" spans="2:41" hidden="1" x14ac:dyDescent="0.2">
      <c r="B10" s="2"/>
      <c r="C10" s="7" t="s">
        <v>4</v>
      </c>
      <c r="G10" s="36"/>
      <c r="H10" s="36"/>
      <c r="I10" s="36"/>
      <c r="J10" s="38"/>
      <c r="K10" s="36"/>
      <c r="L10" s="36"/>
      <c r="M10" s="36"/>
      <c r="N10" s="36"/>
      <c r="O10" s="38"/>
      <c r="P10" s="36"/>
      <c r="Q10" s="36"/>
      <c r="R10" s="36"/>
      <c r="S10" s="36"/>
      <c r="T10" s="38"/>
      <c r="U10" s="38"/>
      <c r="V10" s="38"/>
      <c r="W10" s="36"/>
      <c r="X10" s="38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</row>
    <row r="11" spans="2:41" hidden="1" x14ac:dyDescent="0.2">
      <c r="B11" s="7"/>
      <c r="C11" s="7"/>
      <c r="D11" s="2" t="s">
        <v>5</v>
      </c>
      <c r="G11" s="36"/>
      <c r="H11" s="36"/>
      <c r="I11" s="36"/>
      <c r="J11" s="38"/>
      <c r="K11" s="36"/>
      <c r="L11" s="36"/>
      <c r="M11" s="36"/>
      <c r="N11" s="36"/>
      <c r="O11" s="38"/>
      <c r="P11" s="36"/>
      <c r="Q11" s="36"/>
      <c r="R11" s="36"/>
      <c r="S11" s="36"/>
      <c r="T11" s="38"/>
      <c r="U11" s="38"/>
      <c r="V11" s="38"/>
      <c r="W11" s="36"/>
      <c r="X11" s="38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 spans="2:41" hidden="1" x14ac:dyDescent="0.2">
      <c r="B12" s="8"/>
      <c r="C12" s="8"/>
      <c r="D12" s="9"/>
      <c r="E12" s="2" t="s">
        <v>6</v>
      </c>
      <c r="F12" s="9"/>
      <c r="G12" s="36"/>
      <c r="H12" s="36"/>
      <c r="I12" s="36"/>
      <c r="J12" s="38"/>
      <c r="K12" s="36"/>
      <c r="L12" s="36"/>
      <c r="M12" s="36"/>
      <c r="N12" s="36"/>
      <c r="O12" s="38"/>
      <c r="P12" s="36"/>
      <c r="Q12" s="36"/>
      <c r="R12" s="36"/>
      <c r="S12" s="36"/>
      <c r="T12" s="38"/>
      <c r="U12" s="38"/>
      <c r="V12" s="38"/>
      <c r="W12" s="36"/>
      <c r="X12" s="38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</row>
    <row r="13" spans="2:41" hidden="1" x14ac:dyDescent="0.2">
      <c r="B13" s="7"/>
      <c r="C13" s="7"/>
      <c r="E13" s="2" t="s">
        <v>7</v>
      </c>
      <c r="G13" s="36"/>
      <c r="H13" s="36"/>
      <c r="I13" s="36"/>
      <c r="J13" s="38"/>
      <c r="K13" s="36"/>
      <c r="L13" s="36"/>
      <c r="M13" s="36"/>
      <c r="N13" s="36"/>
      <c r="O13" s="38"/>
      <c r="P13" s="36"/>
      <c r="Q13" s="36"/>
      <c r="R13" s="36"/>
      <c r="S13" s="36"/>
      <c r="T13" s="38"/>
      <c r="U13" s="38"/>
      <c r="V13" s="38"/>
      <c r="W13" s="36"/>
      <c r="X13" s="38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</row>
    <row r="14" spans="2:41" hidden="1" x14ac:dyDescent="0.2">
      <c r="B14" s="10"/>
      <c r="C14" s="10"/>
      <c r="D14" s="2" t="s">
        <v>8</v>
      </c>
      <c r="E14" s="11"/>
      <c r="F14" s="11"/>
      <c r="G14" s="36"/>
      <c r="H14" s="36"/>
      <c r="I14" s="36"/>
      <c r="J14" s="38"/>
      <c r="K14" s="36"/>
      <c r="L14" s="36"/>
      <c r="M14" s="36"/>
      <c r="N14" s="36"/>
      <c r="O14" s="38"/>
      <c r="P14" s="36"/>
      <c r="Q14" s="36"/>
      <c r="R14" s="36"/>
      <c r="S14" s="36"/>
      <c r="T14" s="38"/>
      <c r="U14" s="38"/>
      <c r="V14" s="38"/>
      <c r="W14" s="36"/>
      <c r="X14" s="38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</row>
    <row r="15" spans="2:41" hidden="1" x14ac:dyDescent="0.2">
      <c r="B15" s="7"/>
      <c r="C15" s="7"/>
      <c r="G15" s="36"/>
      <c r="H15" s="36"/>
      <c r="I15" s="36"/>
      <c r="J15" s="38"/>
      <c r="K15" s="36"/>
      <c r="L15" s="36"/>
      <c r="M15" s="36"/>
      <c r="N15" s="36"/>
      <c r="O15" s="38"/>
      <c r="P15" s="36"/>
      <c r="Q15" s="36"/>
      <c r="R15" s="36"/>
      <c r="S15" s="36"/>
      <c r="T15" s="38"/>
      <c r="U15" s="38"/>
      <c r="V15" s="38"/>
      <c r="W15" s="36"/>
      <c r="X15" s="38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2:41" hidden="1" x14ac:dyDescent="0.2">
      <c r="B16" s="7"/>
      <c r="C16" s="7"/>
      <c r="D16" s="2" t="s">
        <v>9</v>
      </c>
      <c r="G16" s="36"/>
      <c r="H16" s="36"/>
      <c r="I16" s="36"/>
      <c r="J16" s="38"/>
      <c r="K16" s="36"/>
      <c r="L16" s="36"/>
      <c r="M16" s="36"/>
      <c r="N16" s="36"/>
      <c r="O16" s="38"/>
      <c r="P16" s="36"/>
      <c r="Q16" s="36"/>
      <c r="R16" s="36"/>
      <c r="S16" s="36"/>
      <c r="T16" s="38"/>
      <c r="U16" s="38"/>
      <c r="V16" s="38"/>
      <c r="W16" s="36"/>
      <c r="X16" s="38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</row>
    <row r="17" spans="2:41" hidden="1" x14ac:dyDescent="0.2">
      <c r="B17" s="7"/>
      <c r="C17" s="7"/>
      <c r="E17" s="2" t="s">
        <v>10</v>
      </c>
      <c r="G17" s="36"/>
      <c r="H17" s="36"/>
      <c r="I17" s="36"/>
      <c r="J17" s="38"/>
      <c r="K17" s="36"/>
      <c r="L17" s="36"/>
      <c r="M17" s="36"/>
      <c r="N17" s="36"/>
      <c r="O17" s="38"/>
      <c r="P17" s="36"/>
      <c r="Q17" s="36"/>
      <c r="R17" s="36"/>
      <c r="S17" s="36"/>
      <c r="T17" s="38"/>
      <c r="U17" s="38"/>
      <c r="V17" s="38"/>
      <c r="W17" s="36"/>
      <c r="X17" s="38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</row>
    <row r="18" spans="2:41" hidden="1" x14ac:dyDescent="0.2">
      <c r="B18" s="7"/>
      <c r="C18" s="7"/>
      <c r="E18" s="2" t="s">
        <v>11</v>
      </c>
      <c r="G18" s="36"/>
      <c r="H18" s="36"/>
      <c r="I18" s="36"/>
      <c r="J18" s="38"/>
      <c r="K18" s="36"/>
      <c r="L18" s="36"/>
      <c r="M18" s="36"/>
      <c r="N18" s="36"/>
      <c r="O18" s="38"/>
      <c r="P18" s="36"/>
      <c r="Q18" s="36"/>
      <c r="R18" s="36"/>
      <c r="S18" s="36"/>
      <c r="T18" s="38"/>
      <c r="U18" s="38"/>
      <c r="V18" s="38"/>
      <c r="W18" s="36"/>
      <c r="X18" s="38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</row>
    <row r="19" spans="2:41" hidden="1" x14ac:dyDescent="0.2">
      <c r="B19" s="7"/>
      <c r="C19" s="7"/>
      <c r="D19" s="2" t="s">
        <v>12</v>
      </c>
      <c r="G19" s="36"/>
      <c r="H19" s="36"/>
      <c r="I19" s="36"/>
      <c r="J19" s="38"/>
      <c r="K19" s="36"/>
      <c r="L19" s="36"/>
      <c r="M19" s="36"/>
      <c r="N19" s="36"/>
      <c r="O19" s="38"/>
      <c r="P19" s="36"/>
      <c r="Q19" s="36"/>
      <c r="R19" s="36"/>
      <c r="S19" s="36"/>
      <c r="T19" s="38"/>
      <c r="U19" s="38"/>
      <c r="V19" s="38"/>
      <c r="W19" s="36"/>
      <c r="X19" s="38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2:41" hidden="1" x14ac:dyDescent="0.2">
      <c r="B20" s="2"/>
      <c r="C20" s="2"/>
      <c r="D20" s="2" t="s">
        <v>13</v>
      </c>
      <c r="G20" s="36"/>
      <c r="H20" s="36"/>
      <c r="I20" s="36"/>
      <c r="J20" s="38"/>
      <c r="K20" s="36"/>
      <c r="L20" s="36"/>
      <c r="M20" s="36"/>
      <c r="N20" s="36"/>
      <c r="O20" s="38"/>
      <c r="P20" s="36"/>
      <c r="Q20" s="36"/>
      <c r="R20" s="36"/>
      <c r="S20" s="36"/>
      <c r="T20" s="38"/>
      <c r="U20" s="38"/>
      <c r="V20" s="38"/>
      <c r="W20" s="36"/>
      <c r="X20" s="38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</row>
    <row r="21" spans="2:41" hidden="1" x14ac:dyDescent="0.2">
      <c r="B21" s="7"/>
      <c r="C21" s="7"/>
      <c r="E21" s="2" t="s">
        <v>14</v>
      </c>
      <c r="G21" s="36"/>
      <c r="H21" s="36"/>
      <c r="I21" s="36"/>
      <c r="J21" s="38"/>
      <c r="K21" s="36"/>
      <c r="L21" s="36"/>
      <c r="M21" s="36"/>
      <c r="N21" s="36"/>
      <c r="O21" s="38"/>
      <c r="P21" s="36"/>
      <c r="Q21" s="36"/>
      <c r="R21" s="36"/>
      <c r="S21" s="36"/>
      <c r="T21" s="38"/>
      <c r="U21" s="38"/>
      <c r="V21" s="38"/>
      <c r="W21" s="36"/>
      <c r="X21" s="38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</row>
    <row r="22" spans="2:41" hidden="1" x14ac:dyDescent="0.2">
      <c r="B22" s="7"/>
      <c r="C22" s="7"/>
      <c r="E22" s="2" t="s">
        <v>15</v>
      </c>
      <c r="G22" s="36"/>
      <c r="H22" s="36"/>
      <c r="I22" s="36"/>
      <c r="J22" s="38"/>
      <c r="K22" s="36"/>
      <c r="L22" s="36"/>
      <c r="M22" s="36"/>
      <c r="N22" s="36"/>
      <c r="O22" s="38"/>
      <c r="P22" s="36"/>
      <c r="Q22" s="36"/>
      <c r="R22" s="36"/>
      <c r="S22" s="36"/>
      <c r="T22" s="38"/>
      <c r="U22" s="38"/>
      <c r="V22" s="38"/>
      <c r="W22" s="36"/>
      <c r="X22" s="38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</row>
    <row r="23" spans="2:41" hidden="1" x14ac:dyDescent="0.2">
      <c r="B23" s="7"/>
      <c r="C23" s="7"/>
      <c r="D23" s="7" t="s">
        <v>13</v>
      </c>
      <c r="G23" s="36"/>
      <c r="H23" s="36"/>
      <c r="I23" s="36"/>
      <c r="J23" s="38"/>
      <c r="K23" s="36"/>
      <c r="L23" s="36"/>
      <c r="M23" s="36"/>
      <c r="N23" s="36"/>
      <c r="O23" s="38"/>
      <c r="P23" s="36"/>
      <c r="Q23" s="36"/>
      <c r="R23" s="36"/>
      <c r="S23" s="36"/>
      <c r="T23" s="38"/>
      <c r="U23" s="38"/>
      <c r="V23" s="38"/>
      <c r="W23" s="36"/>
      <c r="X23" s="38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</row>
    <row r="24" spans="2:41" hidden="1" x14ac:dyDescent="0.2">
      <c r="B24" s="7"/>
      <c r="C24" s="7"/>
      <c r="G24" s="36"/>
      <c r="H24" s="36"/>
      <c r="I24" s="36"/>
      <c r="J24" s="38"/>
      <c r="K24" s="36"/>
      <c r="L24" s="36"/>
      <c r="M24" s="36"/>
      <c r="N24" s="36"/>
      <c r="O24" s="38"/>
      <c r="P24" s="36"/>
      <c r="Q24" s="36"/>
      <c r="R24" s="36"/>
      <c r="S24" s="36"/>
      <c r="T24" s="38"/>
      <c r="U24" s="38"/>
      <c r="V24" s="38"/>
      <c r="W24" s="36"/>
      <c r="X24" s="38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</row>
    <row r="25" spans="2:41" hidden="1" x14ac:dyDescent="0.2">
      <c r="B25" s="7"/>
      <c r="C25" s="7" t="s">
        <v>16</v>
      </c>
      <c r="G25" s="36"/>
      <c r="H25" s="36"/>
      <c r="I25" s="36"/>
      <c r="J25" s="38"/>
      <c r="K25" s="36"/>
      <c r="L25" s="36"/>
      <c r="M25" s="36"/>
      <c r="N25" s="36"/>
      <c r="O25" s="38"/>
      <c r="P25" s="36"/>
      <c r="Q25" s="36"/>
      <c r="R25" s="36"/>
      <c r="S25" s="36"/>
      <c r="T25" s="38"/>
      <c r="U25" s="38"/>
      <c r="V25" s="38"/>
      <c r="W25" s="36"/>
      <c r="X25" s="38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</row>
    <row r="26" spans="2:41" hidden="1" x14ac:dyDescent="0.2">
      <c r="B26" s="7"/>
      <c r="C26" s="7"/>
      <c r="D26" s="2" t="s">
        <v>17</v>
      </c>
      <c r="G26" s="36"/>
      <c r="H26" s="36"/>
      <c r="I26" s="36"/>
      <c r="J26" s="38"/>
      <c r="K26" s="36"/>
      <c r="L26" s="36"/>
      <c r="M26" s="36"/>
      <c r="N26" s="36"/>
      <c r="O26" s="38"/>
      <c r="P26" s="36"/>
      <c r="Q26" s="36"/>
      <c r="R26" s="36"/>
      <c r="S26" s="36"/>
      <c r="T26" s="38"/>
      <c r="U26" s="38"/>
      <c r="V26" s="38"/>
      <c r="W26" s="36"/>
      <c r="X26" s="38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</row>
    <row r="27" spans="2:41" hidden="1" x14ac:dyDescent="0.2">
      <c r="B27" s="7"/>
      <c r="C27" s="8"/>
      <c r="D27" s="9"/>
      <c r="E27" s="2" t="s">
        <v>6</v>
      </c>
      <c r="F27" s="9"/>
      <c r="G27" s="36"/>
      <c r="H27" s="36"/>
      <c r="I27" s="36"/>
      <c r="J27" s="38"/>
      <c r="K27" s="36"/>
      <c r="L27" s="36"/>
      <c r="M27" s="36"/>
      <c r="N27" s="36"/>
      <c r="O27" s="38"/>
      <c r="P27" s="36"/>
      <c r="Q27" s="36"/>
      <c r="R27" s="36"/>
      <c r="S27" s="36"/>
      <c r="T27" s="38"/>
      <c r="U27" s="38"/>
      <c r="V27" s="38"/>
      <c r="W27" s="36"/>
      <c r="X27" s="38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</row>
    <row r="28" spans="2:41" hidden="1" x14ac:dyDescent="0.2">
      <c r="B28" s="7"/>
      <c r="C28" s="7"/>
      <c r="E28" s="2" t="s">
        <v>7</v>
      </c>
      <c r="G28" s="36"/>
      <c r="H28" s="36"/>
      <c r="I28" s="36"/>
      <c r="J28" s="38"/>
      <c r="K28" s="36"/>
      <c r="L28" s="36"/>
      <c r="M28" s="36"/>
      <c r="N28" s="36"/>
      <c r="O28" s="38"/>
      <c r="P28" s="36"/>
      <c r="Q28" s="36"/>
      <c r="R28" s="36"/>
      <c r="S28" s="36"/>
      <c r="T28" s="38"/>
      <c r="U28" s="38"/>
      <c r="V28" s="38"/>
      <c r="W28" s="36"/>
      <c r="X28" s="38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</row>
    <row r="29" spans="2:41" hidden="1" x14ac:dyDescent="0.2">
      <c r="B29" s="7"/>
      <c r="C29" s="7"/>
      <c r="D29" s="2" t="s">
        <v>8</v>
      </c>
      <c r="G29" s="36"/>
      <c r="H29" s="36"/>
      <c r="I29" s="36"/>
      <c r="J29" s="38"/>
      <c r="K29" s="36"/>
      <c r="L29" s="36"/>
      <c r="M29" s="36"/>
      <c r="N29" s="36"/>
      <c r="O29" s="38"/>
      <c r="P29" s="36"/>
      <c r="Q29" s="36"/>
      <c r="R29" s="36"/>
      <c r="S29" s="36"/>
      <c r="T29" s="38"/>
      <c r="U29" s="38"/>
      <c r="V29" s="38"/>
      <c r="W29" s="36"/>
      <c r="X29" s="38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</row>
    <row r="30" spans="2:41" hidden="1" x14ac:dyDescent="0.2">
      <c r="B30" s="7"/>
      <c r="C30" s="7"/>
      <c r="G30" s="36"/>
      <c r="H30" s="36"/>
      <c r="I30" s="36"/>
      <c r="J30" s="38"/>
      <c r="K30" s="36"/>
      <c r="L30" s="36"/>
      <c r="M30" s="36"/>
      <c r="N30" s="36"/>
      <c r="O30" s="38"/>
      <c r="P30" s="36"/>
      <c r="Q30" s="36"/>
      <c r="R30" s="36"/>
      <c r="S30" s="36"/>
      <c r="T30" s="38"/>
      <c r="U30" s="38"/>
      <c r="V30" s="38"/>
      <c r="W30" s="36"/>
      <c r="X30" s="38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</row>
    <row r="31" spans="2:41" hidden="1" x14ac:dyDescent="0.2">
      <c r="B31" s="7"/>
      <c r="C31" s="7"/>
      <c r="D31" s="2" t="s">
        <v>18</v>
      </c>
      <c r="G31" s="36"/>
      <c r="H31" s="36"/>
      <c r="I31" s="36"/>
      <c r="J31" s="38"/>
      <c r="K31" s="36"/>
      <c r="L31" s="36"/>
      <c r="M31" s="36"/>
      <c r="N31" s="36"/>
      <c r="O31" s="38"/>
      <c r="P31" s="36"/>
      <c r="Q31" s="36"/>
      <c r="R31" s="36"/>
      <c r="S31" s="36"/>
      <c r="T31" s="38"/>
      <c r="U31" s="38"/>
      <c r="V31" s="38"/>
      <c r="W31" s="36"/>
      <c r="X31" s="38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</row>
    <row r="32" spans="2:41" hidden="1" x14ac:dyDescent="0.2">
      <c r="B32" s="7"/>
      <c r="C32" s="7"/>
      <c r="E32" s="2" t="s">
        <v>10</v>
      </c>
      <c r="G32" s="36"/>
      <c r="H32" s="36"/>
      <c r="I32" s="36"/>
      <c r="J32" s="38"/>
      <c r="K32" s="36"/>
      <c r="L32" s="36"/>
      <c r="M32" s="36"/>
      <c r="N32" s="36"/>
      <c r="O32" s="38"/>
      <c r="P32" s="36"/>
      <c r="Q32" s="36"/>
      <c r="R32" s="36"/>
      <c r="S32" s="36"/>
      <c r="T32" s="38"/>
      <c r="U32" s="38"/>
      <c r="V32" s="38"/>
      <c r="W32" s="36"/>
      <c r="X32" s="38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</row>
    <row r="33" spans="2:41" hidden="1" x14ac:dyDescent="0.2">
      <c r="B33" s="7"/>
      <c r="C33" s="7"/>
      <c r="E33" s="2" t="s">
        <v>11</v>
      </c>
      <c r="G33" s="36"/>
      <c r="H33" s="36"/>
      <c r="I33" s="36"/>
      <c r="J33" s="38"/>
      <c r="K33" s="36"/>
      <c r="L33" s="36"/>
      <c r="M33" s="36"/>
      <c r="N33" s="36"/>
      <c r="O33" s="38"/>
      <c r="P33" s="36"/>
      <c r="Q33" s="36"/>
      <c r="R33" s="36"/>
      <c r="S33" s="36"/>
      <c r="T33" s="38"/>
      <c r="U33" s="38"/>
      <c r="V33" s="38"/>
      <c r="W33" s="36"/>
      <c r="X33" s="38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</row>
    <row r="34" spans="2:41" hidden="1" x14ac:dyDescent="0.2">
      <c r="B34" s="7"/>
      <c r="C34" s="7"/>
      <c r="D34" s="2" t="s">
        <v>12</v>
      </c>
      <c r="G34" s="36"/>
      <c r="H34" s="36"/>
      <c r="I34" s="36"/>
      <c r="J34" s="38"/>
      <c r="K34" s="36"/>
      <c r="L34" s="36"/>
      <c r="M34" s="36"/>
      <c r="N34" s="36"/>
      <c r="O34" s="38"/>
      <c r="P34" s="36"/>
      <c r="Q34" s="36"/>
      <c r="R34" s="36"/>
      <c r="S34" s="36"/>
      <c r="T34" s="38"/>
      <c r="U34" s="38"/>
      <c r="V34" s="38"/>
      <c r="W34" s="36"/>
      <c r="X34" s="38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</row>
    <row r="35" spans="2:41" hidden="1" x14ac:dyDescent="0.2">
      <c r="B35" s="7"/>
      <c r="C35" s="7"/>
      <c r="G35" s="36"/>
      <c r="H35" s="36"/>
      <c r="I35" s="36"/>
      <c r="J35" s="38"/>
      <c r="K35" s="36"/>
      <c r="L35" s="36"/>
      <c r="M35" s="36"/>
      <c r="N35" s="36"/>
      <c r="O35" s="38"/>
      <c r="P35" s="36"/>
      <c r="Q35" s="36"/>
      <c r="R35" s="36"/>
      <c r="S35" s="36"/>
      <c r="T35" s="38"/>
      <c r="U35" s="38"/>
      <c r="V35" s="38"/>
      <c r="W35" s="36"/>
      <c r="X35" s="38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spans="2:41" hidden="1" x14ac:dyDescent="0.2">
      <c r="B36" s="7"/>
      <c r="C36" s="2"/>
      <c r="D36" s="2" t="s">
        <v>19</v>
      </c>
      <c r="G36" s="36"/>
      <c r="H36" s="36"/>
      <c r="I36" s="36"/>
      <c r="J36" s="38"/>
      <c r="K36" s="36"/>
      <c r="L36" s="36"/>
      <c r="M36" s="36"/>
      <c r="N36" s="36"/>
      <c r="O36" s="38"/>
      <c r="P36" s="36"/>
      <c r="Q36" s="36"/>
      <c r="R36" s="36"/>
      <c r="S36" s="36"/>
      <c r="T36" s="38"/>
      <c r="U36" s="38"/>
      <c r="V36" s="38"/>
      <c r="W36" s="36"/>
      <c r="X36" s="38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</row>
    <row r="37" spans="2:41" hidden="1" x14ac:dyDescent="0.2">
      <c r="B37" s="7"/>
      <c r="C37" s="7"/>
      <c r="E37" s="2" t="s">
        <v>14</v>
      </c>
      <c r="G37" s="36"/>
      <c r="H37" s="36"/>
      <c r="I37" s="36"/>
      <c r="J37" s="38"/>
      <c r="K37" s="36"/>
      <c r="L37" s="36"/>
      <c r="M37" s="36"/>
      <c r="N37" s="36"/>
      <c r="O37" s="38"/>
      <c r="P37" s="36"/>
      <c r="Q37" s="36"/>
      <c r="R37" s="36"/>
      <c r="S37" s="36"/>
      <c r="T37" s="38"/>
      <c r="U37" s="38"/>
      <c r="V37" s="38"/>
      <c r="W37" s="36"/>
      <c r="X37" s="38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</row>
    <row r="38" spans="2:41" hidden="1" x14ac:dyDescent="0.2">
      <c r="B38" s="7"/>
      <c r="C38" s="7"/>
      <c r="E38" s="2" t="s">
        <v>15</v>
      </c>
      <c r="G38" s="36"/>
      <c r="H38" s="36"/>
      <c r="I38" s="36"/>
      <c r="J38" s="38"/>
      <c r="K38" s="36"/>
      <c r="L38" s="36"/>
      <c r="M38" s="36"/>
      <c r="N38" s="36"/>
      <c r="O38" s="38"/>
      <c r="P38" s="36"/>
      <c r="Q38" s="36"/>
      <c r="R38" s="36"/>
      <c r="S38" s="36"/>
      <c r="T38" s="38"/>
      <c r="U38" s="38"/>
      <c r="V38" s="38"/>
      <c r="W38" s="36"/>
      <c r="X38" s="38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 spans="2:41" hidden="1" x14ac:dyDescent="0.2">
      <c r="B39" s="7"/>
      <c r="C39" s="7"/>
      <c r="D39" s="7" t="s">
        <v>20</v>
      </c>
      <c r="G39" s="36"/>
      <c r="H39" s="36"/>
      <c r="I39" s="36"/>
      <c r="J39" s="38"/>
      <c r="K39" s="36"/>
      <c r="L39" s="36"/>
      <c r="M39" s="36"/>
      <c r="N39" s="36"/>
      <c r="O39" s="38"/>
      <c r="P39" s="36"/>
      <c r="Q39" s="36"/>
      <c r="R39" s="36"/>
      <c r="S39" s="36"/>
      <c r="T39" s="38"/>
      <c r="U39" s="38"/>
      <c r="V39" s="38"/>
      <c r="W39" s="36"/>
      <c r="X39" s="38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</row>
    <row r="40" spans="2:41" x14ac:dyDescent="0.2">
      <c r="B40" s="7"/>
      <c r="C40" s="7"/>
      <c r="G40" s="36"/>
      <c r="H40" s="36"/>
      <c r="I40" s="36"/>
      <c r="J40" s="38"/>
      <c r="K40" s="36"/>
      <c r="L40" s="36"/>
      <c r="M40" s="36"/>
      <c r="N40" s="36"/>
      <c r="O40" s="38"/>
      <c r="P40" s="36"/>
      <c r="Q40" s="36"/>
      <c r="R40" s="36"/>
      <c r="S40" s="36"/>
      <c r="T40" s="38"/>
      <c r="U40" s="38"/>
      <c r="V40" s="38"/>
      <c r="W40" s="36"/>
      <c r="X40" s="38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2:41" x14ac:dyDescent="0.2">
      <c r="B41" s="7"/>
      <c r="C41" s="7" t="s">
        <v>21</v>
      </c>
      <c r="G41" s="36"/>
      <c r="H41" s="36"/>
      <c r="I41" s="36"/>
      <c r="J41" s="38"/>
      <c r="K41" s="36"/>
      <c r="L41" s="36"/>
      <c r="M41" s="36"/>
      <c r="N41" s="36"/>
      <c r="O41" s="38"/>
      <c r="P41" s="36"/>
      <c r="Q41" s="36"/>
      <c r="R41" s="36"/>
      <c r="S41" s="36"/>
      <c r="T41" s="38"/>
      <c r="U41" s="38"/>
      <c r="V41" s="36"/>
      <c r="W41" s="36"/>
      <c r="X41" s="38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2:41" x14ac:dyDescent="0.2">
      <c r="B42" s="7"/>
      <c r="C42" s="7"/>
      <c r="D42" s="2" t="s">
        <v>14</v>
      </c>
      <c r="G42" s="36">
        <v>1264.9000000000001</v>
      </c>
      <c r="H42" s="36">
        <v>579.6</v>
      </c>
      <c r="I42" s="36">
        <v>271.39999999999998</v>
      </c>
      <c r="J42" s="38">
        <f>SUM(G42:I42)</f>
        <v>2115.9</v>
      </c>
      <c r="K42" s="36"/>
      <c r="L42" s="36">
        <v>287.89999999999998</v>
      </c>
      <c r="M42" s="36">
        <v>455.4</v>
      </c>
      <c r="N42" s="36">
        <v>245.1</v>
      </c>
      <c r="O42" s="38">
        <f>SUM(L42:N42)</f>
        <v>988.4</v>
      </c>
      <c r="P42" s="36"/>
      <c r="Q42" s="36">
        <v>391.9</v>
      </c>
      <c r="R42" s="36">
        <v>322.10000000000002</v>
      </c>
      <c r="S42" s="36">
        <v>243.4</v>
      </c>
      <c r="T42" s="38">
        <f>SUM(Q42:S42)</f>
        <v>957.4</v>
      </c>
      <c r="U42" s="38"/>
      <c r="V42" s="36">
        <v>421.7</v>
      </c>
      <c r="W42" s="36"/>
      <c r="X42" s="38">
        <f>T42+O42+J42+V42-0.1</f>
        <v>4483.2999999999993</v>
      </c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 spans="2:41" x14ac:dyDescent="0.2">
      <c r="B43" s="7"/>
      <c r="C43" s="7"/>
      <c r="D43" s="2" t="s">
        <v>15</v>
      </c>
      <c r="G43" s="36">
        <v>-695.8</v>
      </c>
      <c r="H43" s="36">
        <v>-393.5</v>
      </c>
      <c r="I43" s="36">
        <v>-337.5</v>
      </c>
      <c r="J43" s="38">
        <f>SUM(G43:I43)</f>
        <v>-1426.8</v>
      </c>
      <c r="K43" s="36"/>
      <c r="L43" s="36">
        <v>-216</v>
      </c>
      <c r="M43" s="36">
        <v>-370.6</v>
      </c>
      <c r="N43" s="36">
        <v>-295.39999999999998</v>
      </c>
      <c r="O43" s="38">
        <f>SUM(L43:N43)</f>
        <v>-882</v>
      </c>
      <c r="P43" s="36"/>
      <c r="Q43" s="36">
        <v>-425.8</v>
      </c>
      <c r="R43" s="36">
        <v>-470.3</v>
      </c>
      <c r="S43" s="36">
        <v>-421.6</v>
      </c>
      <c r="T43" s="38">
        <f>SUM(Q43:S43)</f>
        <v>-1317.7</v>
      </c>
      <c r="U43" s="38"/>
      <c r="V43" s="36">
        <v>-212.6</v>
      </c>
      <c r="W43" s="36"/>
      <c r="X43" s="38">
        <f>T43+O43+J43+V43</f>
        <v>-3839.1</v>
      </c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2:41" x14ac:dyDescent="0.2">
      <c r="B44" s="7"/>
      <c r="D44" s="7" t="s">
        <v>21</v>
      </c>
      <c r="G44" s="37">
        <f>SUM(G42:G43)</f>
        <v>569.10000000000014</v>
      </c>
      <c r="H44" s="37">
        <f>SUM(H42:H43)</f>
        <v>186.10000000000002</v>
      </c>
      <c r="I44" s="37">
        <f>SUM(I42:I43)</f>
        <v>-66.100000000000023</v>
      </c>
      <c r="J44" s="40">
        <f>SUM(J42:J43)</f>
        <v>689.10000000000014</v>
      </c>
      <c r="K44" s="36"/>
      <c r="L44" s="37">
        <f>SUM(L42:L43)</f>
        <v>71.899999999999977</v>
      </c>
      <c r="M44" s="37">
        <f>SUM(M42:M43)</f>
        <v>84.799999999999955</v>
      </c>
      <c r="N44" s="37">
        <f>SUM(N42:N43)</f>
        <v>-50.299999999999983</v>
      </c>
      <c r="O44" s="40">
        <f>SUM(O42:O43)</f>
        <v>106.39999999999998</v>
      </c>
      <c r="P44" s="36"/>
      <c r="Q44" s="37">
        <f>SUM(Q42:Q43)</f>
        <v>-33.900000000000034</v>
      </c>
      <c r="R44" s="37">
        <f>SUM(R42:R43)</f>
        <v>-148.19999999999999</v>
      </c>
      <c r="S44" s="37">
        <f>SUM(S42:S43)</f>
        <v>-178.20000000000002</v>
      </c>
      <c r="T44" s="40">
        <f>SUM(T42:T43)</f>
        <v>-360.30000000000007</v>
      </c>
      <c r="U44" s="53"/>
      <c r="V44" s="37">
        <f>SUM(V42:V43)</f>
        <v>209.1</v>
      </c>
      <c r="W44" s="36"/>
      <c r="X44" s="40">
        <f>SUM(X42:X43)</f>
        <v>644.19999999999936</v>
      </c>
      <c r="Y44" s="36">
        <f>T44+O44+J44</f>
        <v>435.20000000000005</v>
      </c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2:41" x14ac:dyDescent="0.2">
      <c r="B45" s="7"/>
      <c r="C45" s="7"/>
      <c r="G45" s="36"/>
      <c r="H45" s="36"/>
      <c r="I45" s="36"/>
      <c r="J45" s="38"/>
      <c r="K45" s="36"/>
      <c r="L45" s="36"/>
      <c r="M45" s="36"/>
      <c r="N45" s="36"/>
      <c r="O45" s="38"/>
      <c r="P45" s="36"/>
      <c r="Q45" s="36"/>
      <c r="R45" s="36"/>
      <c r="S45" s="36"/>
      <c r="T45" s="38"/>
      <c r="U45" s="38"/>
      <c r="V45" s="36"/>
      <c r="W45" s="36"/>
      <c r="X45" s="38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</row>
    <row r="46" spans="2:41" hidden="1" x14ac:dyDescent="0.2">
      <c r="B46" s="2"/>
      <c r="C46" s="7" t="s">
        <v>22</v>
      </c>
      <c r="G46" s="36"/>
      <c r="H46" s="36"/>
      <c r="I46" s="36"/>
      <c r="J46" s="38"/>
      <c r="K46" s="36"/>
      <c r="L46" s="36"/>
      <c r="M46" s="36"/>
      <c r="N46" s="36"/>
      <c r="O46" s="38"/>
      <c r="P46" s="36"/>
      <c r="Q46" s="36"/>
      <c r="R46" s="36"/>
      <c r="S46" s="36"/>
      <c r="T46" s="38"/>
      <c r="U46" s="38"/>
      <c r="V46" s="36"/>
      <c r="W46" s="36"/>
      <c r="X46" s="38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</row>
    <row r="47" spans="2:41" hidden="1" x14ac:dyDescent="0.2">
      <c r="B47" s="7"/>
      <c r="C47" s="7"/>
      <c r="D47" s="2" t="s">
        <v>14</v>
      </c>
      <c r="G47" s="36"/>
      <c r="H47" s="36"/>
      <c r="I47" s="36"/>
      <c r="J47" s="38"/>
      <c r="K47" s="36"/>
      <c r="L47" s="36"/>
      <c r="M47" s="36"/>
      <c r="N47" s="36"/>
      <c r="O47" s="38"/>
      <c r="P47" s="36"/>
      <c r="Q47" s="36"/>
      <c r="R47" s="36"/>
      <c r="S47" s="36"/>
      <c r="T47" s="38"/>
      <c r="U47" s="38"/>
      <c r="V47" s="36"/>
      <c r="W47" s="36"/>
      <c r="X47" s="38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</row>
    <row r="48" spans="2:41" hidden="1" x14ac:dyDescent="0.2">
      <c r="B48" s="7"/>
      <c r="C48" s="7"/>
      <c r="D48" s="2" t="s">
        <v>15</v>
      </c>
      <c r="G48" s="36"/>
      <c r="H48" s="36"/>
      <c r="I48" s="36"/>
      <c r="J48" s="38"/>
      <c r="K48" s="36"/>
      <c r="L48" s="36"/>
      <c r="M48" s="36"/>
      <c r="N48" s="36"/>
      <c r="O48" s="38"/>
      <c r="P48" s="36"/>
      <c r="Q48" s="36"/>
      <c r="R48" s="36"/>
      <c r="S48" s="36"/>
      <c r="T48" s="38"/>
      <c r="U48" s="38"/>
      <c r="V48" s="36"/>
      <c r="W48" s="36"/>
      <c r="X48" s="38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</row>
    <row r="49" spans="2:41" hidden="1" x14ac:dyDescent="0.2">
      <c r="B49" s="7"/>
      <c r="C49" s="7"/>
      <c r="D49" s="7" t="s">
        <v>23</v>
      </c>
      <c r="G49" s="36"/>
      <c r="H49" s="36"/>
      <c r="I49" s="36"/>
      <c r="J49" s="38"/>
      <c r="K49" s="36"/>
      <c r="L49" s="36"/>
      <c r="M49" s="36"/>
      <c r="N49" s="36"/>
      <c r="O49" s="38"/>
      <c r="P49" s="36"/>
      <c r="Q49" s="36"/>
      <c r="R49" s="36"/>
      <c r="S49" s="36"/>
      <c r="T49" s="38"/>
      <c r="U49" s="38"/>
      <c r="V49" s="36"/>
      <c r="W49" s="36"/>
      <c r="X49" s="38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</row>
    <row r="50" spans="2:41" hidden="1" x14ac:dyDescent="0.2">
      <c r="B50" s="7"/>
      <c r="C50" s="7"/>
      <c r="G50" s="36"/>
      <c r="H50" s="36"/>
      <c r="I50" s="36"/>
      <c r="J50" s="38"/>
      <c r="K50" s="36"/>
      <c r="L50" s="36"/>
      <c r="M50" s="36"/>
      <c r="N50" s="36"/>
      <c r="O50" s="38"/>
      <c r="P50" s="36"/>
      <c r="Q50" s="36"/>
      <c r="R50" s="36"/>
      <c r="S50" s="36"/>
      <c r="T50" s="38"/>
      <c r="U50" s="38"/>
      <c r="V50" s="36"/>
      <c r="W50" s="36"/>
      <c r="X50" s="38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</row>
    <row r="51" spans="2:41" hidden="1" x14ac:dyDescent="0.2">
      <c r="B51" s="7"/>
      <c r="C51" s="7" t="s">
        <v>24</v>
      </c>
      <c r="G51" s="36"/>
      <c r="H51" s="36"/>
      <c r="I51" s="36"/>
      <c r="J51" s="38"/>
      <c r="K51" s="36"/>
      <c r="L51" s="36"/>
      <c r="M51" s="36"/>
      <c r="N51" s="36"/>
      <c r="O51" s="38"/>
      <c r="P51" s="36"/>
      <c r="Q51" s="36"/>
      <c r="R51" s="36"/>
      <c r="S51" s="36"/>
      <c r="T51" s="38"/>
      <c r="U51" s="38"/>
      <c r="V51" s="36"/>
      <c r="W51" s="36"/>
      <c r="X51" s="38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</row>
    <row r="52" spans="2:41" hidden="1" x14ac:dyDescent="0.2">
      <c r="B52" s="7"/>
      <c r="C52" s="7"/>
      <c r="D52" s="2" t="s">
        <v>14</v>
      </c>
      <c r="G52" s="36"/>
      <c r="H52" s="36"/>
      <c r="I52" s="36"/>
      <c r="J52" s="38"/>
      <c r="K52" s="36"/>
      <c r="L52" s="36"/>
      <c r="M52" s="36"/>
      <c r="N52" s="36"/>
      <c r="O52" s="38"/>
      <c r="P52" s="36"/>
      <c r="Q52" s="36"/>
      <c r="R52" s="36"/>
      <c r="S52" s="36"/>
      <c r="T52" s="38"/>
      <c r="U52" s="38"/>
      <c r="V52" s="36"/>
      <c r="W52" s="36"/>
      <c r="X52" s="38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</row>
    <row r="53" spans="2:41" hidden="1" x14ac:dyDescent="0.2">
      <c r="B53" s="7"/>
      <c r="C53" s="7"/>
      <c r="D53" s="2" t="s">
        <v>15</v>
      </c>
      <c r="G53" s="36"/>
      <c r="H53" s="36"/>
      <c r="I53" s="36"/>
      <c r="J53" s="38"/>
      <c r="K53" s="36"/>
      <c r="L53" s="36"/>
      <c r="M53" s="36"/>
      <c r="N53" s="36"/>
      <c r="O53" s="38"/>
      <c r="P53" s="36"/>
      <c r="Q53" s="36"/>
      <c r="R53" s="36"/>
      <c r="S53" s="36"/>
      <c r="T53" s="38"/>
      <c r="U53" s="38"/>
      <c r="V53" s="36"/>
      <c r="W53" s="36"/>
      <c r="X53" s="38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</row>
    <row r="54" spans="2:41" hidden="1" x14ac:dyDescent="0.2">
      <c r="B54" s="7"/>
      <c r="C54" s="7"/>
      <c r="D54" s="7" t="s">
        <v>25</v>
      </c>
      <c r="G54" s="36"/>
      <c r="H54" s="36"/>
      <c r="I54" s="36"/>
      <c r="J54" s="38"/>
      <c r="K54" s="36"/>
      <c r="L54" s="36"/>
      <c r="M54" s="36"/>
      <c r="N54" s="36"/>
      <c r="O54" s="38"/>
      <c r="P54" s="36"/>
      <c r="Q54" s="36"/>
      <c r="R54" s="36"/>
      <c r="S54" s="36"/>
      <c r="T54" s="38"/>
      <c r="U54" s="38"/>
      <c r="V54" s="36"/>
      <c r="W54" s="36"/>
      <c r="X54" s="38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</row>
    <row r="55" spans="2:41" hidden="1" x14ac:dyDescent="0.2">
      <c r="B55" s="2"/>
      <c r="C55" s="7"/>
      <c r="G55" s="36"/>
      <c r="H55" s="36"/>
      <c r="I55" s="36"/>
      <c r="J55" s="38"/>
      <c r="K55" s="36"/>
      <c r="L55" s="36"/>
      <c r="M55" s="36"/>
      <c r="N55" s="36"/>
      <c r="O55" s="38"/>
      <c r="P55" s="36"/>
      <c r="Q55" s="36"/>
      <c r="R55" s="36"/>
      <c r="S55" s="36"/>
      <c r="T55" s="38"/>
      <c r="U55" s="38"/>
      <c r="V55" s="36"/>
      <c r="W55" s="36"/>
      <c r="X55" s="38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</row>
    <row r="56" spans="2:41" x14ac:dyDescent="0.2">
      <c r="B56" s="2"/>
      <c r="C56" s="7" t="s">
        <v>26</v>
      </c>
      <c r="G56" s="36"/>
      <c r="H56" s="36"/>
      <c r="I56" s="36"/>
      <c r="J56" s="38"/>
      <c r="K56" s="36"/>
      <c r="L56" s="36"/>
      <c r="M56" s="36"/>
      <c r="N56" s="36"/>
      <c r="O56" s="38"/>
      <c r="P56" s="36"/>
      <c r="Q56" s="36"/>
      <c r="R56" s="36"/>
      <c r="S56" s="36"/>
      <c r="T56" s="38"/>
      <c r="U56" s="38"/>
      <c r="V56" s="36"/>
      <c r="W56" s="36"/>
      <c r="X56" s="38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</row>
    <row r="57" spans="2:41" x14ac:dyDescent="0.2">
      <c r="B57" s="2"/>
      <c r="C57" s="7"/>
      <c r="D57" s="2" t="s">
        <v>14</v>
      </c>
      <c r="G57" s="36">
        <v>3061.3</v>
      </c>
      <c r="H57" s="36">
        <v>1793.9</v>
      </c>
      <c r="I57" s="36">
        <v>1947.4</v>
      </c>
      <c r="J57" s="38">
        <f>SUM(G57:I57)</f>
        <v>6802.6</v>
      </c>
      <c r="K57" s="36"/>
      <c r="L57" s="36">
        <v>1755.6</v>
      </c>
      <c r="M57" s="36">
        <v>1867.1</v>
      </c>
      <c r="N57" s="36">
        <v>2086.6</v>
      </c>
      <c r="O57" s="38">
        <f>SUM(L57:N57)</f>
        <v>5709.2999999999993</v>
      </c>
      <c r="P57" s="36"/>
      <c r="Q57" s="36">
        <v>1552.7</v>
      </c>
      <c r="R57" s="36">
        <v>2118.6</v>
      </c>
      <c r="S57" s="36">
        <v>1844.8</v>
      </c>
      <c r="T57" s="38">
        <f>SUM(Q57:S57)</f>
        <v>5516.1</v>
      </c>
      <c r="U57" s="38"/>
      <c r="V57" s="36">
        <v>1154</v>
      </c>
      <c r="W57" s="36"/>
      <c r="X57" s="38">
        <f>T57+O57+J57+V57+0.1</f>
        <v>19182.099999999999</v>
      </c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</row>
    <row r="58" spans="2:41" x14ac:dyDescent="0.2">
      <c r="B58" s="2"/>
      <c r="C58" s="7"/>
      <c r="D58" s="2" t="s">
        <v>15</v>
      </c>
      <c r="G58" s="36">
        <v>-3149.1</v>
      </c>
      <c r="H58" s="36">
        <v>-2268.4</v>
      </c>
      <c r="I58" s="36">
        <v>-2265.4</v>
      </c>
      <c r="J58" s="38">
        <f>SUM(G58:I58)</f>
        <v>-7682.9</v>
      </c>
      <c r="K58" s="36"/>
      <c r="L58" s="36">
        <v>-2163.1</v>
      </c>
      <c r="M58" s="36">
        <f>-2379.8+75</f>
        <v>-2304.8000000000002</v>
      </c>
      <c r="N58" s="36">
        <v>-3020.4</v>
      </c>
      <c r="O58" s="38">
        <f>SUM(L58:N58)</f>
        <v>-7488.2999999999993</v>
      </c>
      <c r="P58" s="36"/>
      <c r="Q58" s="36">
        <v>-1979.4</v>
      </c>
      <c r="R58" s="36">
        <f>-2201</f>
        <v>-2201</v>
      </c>
      <c r="S58" s="36">
        <v>-1301.9000000000001</v>
      </c>
      <c r="T58" s="38">
        <f>SUM(Q58:S58)</f>
        <v>-5482.2999999999993</v>
      </c>
      <c r="U58" s="38"/>
      <c r="V58" s="36">
        <v>-1426.9</v>
      </c>
      <c r="W58" s="36"/>
      <c r="X58" s="38">
        <f>T58+O58+J58+V58</f>
        <v>-22080.400000000001</v>
      </c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</row>
    <row r="59" spans="2:41" x14ac:dyDescent="0.2">
      <c r="B59" s="2"/>
      <c r="C59" s="7"/>
      <c r="D59" s="2" t="s">
        <v>27</v>
      </c>
      <c r="G59" s="39">
        <v>0</v>
      </c>
      <c r="H59" s="39">
        <v>0</v>
      </c>
      <c r="I59" s="39">
        <v>0</v>
      </c>
      <c r="J59" s="38">
        <f>SUM(G59:I59)</f>
        <v>0</v>
      </c>
      <c r="K59" s="36"/>
      <c r="L59" s="39">
        <v>0</v>
      </c>
      <c r="M59" s="39"/>
      <c r="N59" s="39">
        <v>-19.899999999999999</v>
      </c>
      <c r="O59" s="38">
        <f>SUM(L59:N59)</f>
        <v>-19.899999999999999</v>
      </c>
      <c r="P59" s="36"/>
      <c r="Q59" s="36">
        <v>0</v>
      </c>
      <c r="R59" s="36">
        <v>-76.599999999999994</v>
      </c>
      <c r="S59" s="36">
        <v>-41.2</v>
      </c>
      <c r="T59" s="38">
        <f>SUM(Q59:S59)</f>
        <v>-117.8</v>
      </c>
      <c r="U59" s="38"/>
      <c r="V59" s="36">
        <v>0</v>
      </c>
      <c r="W59" s="36"/>
      <c r="X59" s="38">
        <f>T59+O59+J59+V59</f>
        <v>-137.69999999999999</v>
      </c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</row>
    <row r="60" spans="2:41" x14ac:dyDescent="0.2">
      <c r="B60" s="2"/>
      <c r="D60" s="7" t="s">
        <v>28</v>
      </c>
      <c r="G60" s="37">
        <f>SUM(G57:G59)</f>
        <v>-87.799999999999727</v>
      </c>
      <c r="H60" s="37">
        <f>SUM(H57:H59)</f>
        <v>-474.5</v>
      </c>
      <c r="I60" s="37">
        <f>SUM(I57:I59)</f>
        <v>-318</v>
      </c>
      <c r="J60" s="40">
        <f>SUM(J57:J59)</f>
        <v>-880.29999999999927</v>
      </c>
      <c r="K60" s="36"/>
      <c r="L60" s="37">
        <f>SUM(L57:L59)</f>
        <v>-407.5</v>
      </c>
      <c r="M60" s="37">
        <f>SUM(M57:M59)</f>
        <v>-437.70000000000027</v>
      </c>
      <c r="N60" s="37">
        <f>SUM(N57:N59)</f>
        <v>-953.70000000000016</v>
      </c>
      <c r="O60" s="40">
        <f>SUM(O57:O59)</f>
        <v>-1798.9</v>
      </c>
      <c r="P60" s="36"/>
      <c r="Q60" s="37">
        <f>SUM(Q57:Q59)</f>
        <v>-426.70000000000005</v>
      </c>
      <c r="R60" s="37">
        <f>SUM(R57:R59)</f>
        <v>-159.00000000000009</v>
      </c>
      <c r="S60" s="37">
        <f>SUM(S57:S59)</f>
        <v>501.69999999999987</v>
      </c>
      <c r="T60" s="40">
        <f>SUM(T57:T59)</f>
        <v>-83.999999999998906</v>
      </c>
      <c r="U60" s="53"/>
      <c r="V60" s="37">
        <f>SUM(V57:V59)</f>
        <v>-272.90000000000009</v>
      </c>
      <c r="W60" s="36"/>
      <c r="X60" s="40">
        <f>SUM(X57:X59)</f>
        <v>-3036.0000000000027</v>
      </c>
      <c r="Y60" s="36">
        <f>T60+O60+J60</f>
        <v>-2763.199999999998</v>
      </c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</row>
    <row r="61" spans="2:41" x14ac:dyDescent="0.2">
      <c r="B61" s="2"/>
      <c r="C61" s="7"/>
      <c r="G61" s="36"/>
      <c r="H61" s="36"/>
      <c r="I61" s="36"/>
      <c r="J61" s="38"/>
      <c r="K61" s="36"/>
      <c r="L61" s="36"/>
      <c r="M61" s="36"/>
      <c r="N61" s="36"/>
      <c r="O61" s="38"/>
      <c r="P61" s="36"/>
      <c r="Q61" s="36"/>
      <c r="R61" s="36"/>
      <c r="S61" s="36"/>
      <c r="T61" s="38"/>
      <c r="U61" s="38"/>
      <c r="V61" s="36"/>
      <c r="W61" s="36"/>
      <c r="X61" s="38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</row>
    <row r="62" spans="2:41" x14ac:dyDescent="0.2">
      <c r="B62" s="2"/>
      <c r="C62" s="7" t="s">
        <v>29</v>
      </c>
      <c r="G62" s="36"/>
      <c r="H62" s="36"/>
      <c r="I62" s="36"/>
      <c r="J62" s="38"/>
      <c r="K62" s="36"/>
      <c r="L62" s="36"/>
      <c r="M62" s="36"/>
      <c r="N62" s="36"/>
      <c r="O62" s="38"/>
      <c r="P62" s="36"/>
      <c r="Q62" s="36"/>
      <c r="R62" s="36"/>
      <c r="S62" s="36"/>
      <c r="T62" s="38"/>
      <c r="U62" s="38"/>
      <c r="V62" s="36"/>
      <c r="W62" s="36"/>
      <c r="X62" s="38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</row>
    <row r="63" spans="2:41" x14ac:dyDescent="0.2">
      <c r="B63" s="7"/>
      <c r="C63" s="7"/>
      <c r="D63" s="2" t="s">
        <v>14</v>
      </c>
      <c r="G63" s="36">
        <f t="shared" ref="G63:I64" si="0">G42+G57</f>
        <v>4326.2000000000007</v>
      </c>
      <c r="H63" s="36">
        <f t="shared" si="0"/>
        <v>2373.5</v>
      </c>
      <c r="I63" s="36">
        <f t="shared" si="0"/>
        <v>2218.8000000000002</v>
      </c>
      <c r="J63" s="38">
        <f>SUM(G63:I63)</f>
        <v>8918.5</v>
      </c>
      <c r="K63" s="36"/>
      <c r="L63" s="36">
        <f t="shared" ref="L63:N64" si="1">L42+L57</f>
        <v>2043.5</v>
      </c>
      <c r="M63" s="36">
        <f t="shared" si="1"/>
        <v>2322.5</v>
      </c>
      <c r="N63" s="36">
        <f t="shared" si="1"/>
        <v>2331.6999999999998</v>
      </c>
      <c r="O63" s="38">
        <f>SUM(L63:N63)</f>
        <v>6697.7</v>
      </c>
      <c r="P63" s="36"/>
      <c r="Q63" s="36">
        <f>Q57+Q42</f>
        <v>1944.6</v>
      </c>
      <c r="R63" s="36">
        <f>R57+R42</f>
        <v>2440.6999999999998</v>
      </c>
      <c r="S63" s="36">
        <f>S57+S42</f>
        <v>2088.1999999999998</v>
      </c>
      <c r="T63" s="38">
        <f>T57+T42</f>
        <v>6473.5</v>
      </c>
      <c r="U63" s="38"/>
      <c r="V63" s="36">
        <f>V57+V42</f>
        <v>1575.7</v>
      </c>
      <c r="W63" s="36"/>
      <c r="X63" s="38">
        <f>T63+O63+J63+V63</f>
        <v>23665.4</v>
      </c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</row>
    <row r="64" spans="2:41" x14ac:dyDescent="0.2">
      <c r="D64" s="2" t="s">
        <v>15</v>
      </c>
      <c r="G64" s="36">
        <f t="shared" si="0"/>
        <v>-3844.8999999999996</v>
      </c>
      <c r="H64" s="36">
        <f t="shared" si="0"/>
        <v>-2661.9</v>
      </c>
      <c r="I64" s="36">
        <f t="shared" si="0"/>
        <v>-2602.9</v>
      </c>
      <c r="J64" s="38">
        <f>SUM(G64:I64)</f>
        <v>-9109.6999999999989</v>
      </c>
      <c r="K64" s="36"/>
      <c r="L64" s="36">
        <f t="shared" si="1"/>
        <v>-2379.1</v>
      </c>
      <c r="M64" s="36">
        <f>M43+M58+M59</f>
        <v>-2675.4</v>
      </c>
      <c r="N64" s="36">
        <f>N43+N58+N59</f>
        <v>-3335.7000000000003</v>
      </c>
      <c r="O64" s="38">
        <f>SUM(L64:N64)</f>
        <v>-8390.2000000000007</v>
      </c>
      <c r="P64" s="36"/>
      <c r="Q64" s="36">
        <f>Q59+Q58+Q43</f>
        <v>-2405.2000000000003</v>
      </c>
      <c r="R64" s="36">
        <f>R59+R58+R43</f>
        <v>-2747.9</v>
      </c>
      <c r="S64" s="36">
        <f>S59+S58+S43</f>
        <v>-1764.7000000000003</v>
      </c>
      <c r="T64" s="38">
        <f>T59+T58+T43</f>
        <v>-6917.7999999999993</v>
      </c>
      <c r="U64" s="38"/>
      <c r="V64" s="36">
        <f>V59+V58+V43</f>
        <v>-1639.5</v>
      </c>
      <c r="W64" s="36"/>
      <c r="X64" s="38">
        <f>T64+O64+J64+V64</f>
        <v>-26057.199999999997</v>
      </c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</row>
    <row r="65" spans="2:41" s="7" customFormat="1" x14ac:dyDescent="0.2">
      <c r="B65" s="12"/>
      <c r="D65" s="7" t="s">
        <v>29</v>
      </c>
      <c r="G65" s="40">
        <f>SUM(G63:G64)</f>
        <v>481.30000000000109</v>
      </c>
      <c r="H65" s="40">
        <f>SUM(H63:H64)</f>
        <v>-288.40000000000009</v>
      </c>
      <c r="I65" s="40">
        <f>SUM(I63:I64)</f>
        <v>-384.09999999999991</v>
      </c>
      <c r="J65" s="40">
        <f>SUM(J63:J64)</f>
        <v>-191.19999999999891</v>
      </c>
      <c r="K65" s="38"/>
      <c r="L65" s="40">
        <f>SUM(L63:L64)</f>
        <v>-335.59999999999991</v>
      </c>
      <c r="M65" s="40">
        <f>SUM(M63:M64)</f>
        <v>-352.90000000000009</v>
      </c>
      <c r="N65" s="40">
        <f>SUM(N63:N64)</f>
        <v>-1004.0000000000005</v>
      </c>
      <c r="O65" s="40">
        <f>SUM(O63:O64)</f>
        <v>-1692.5000000000009</v>
      </c>
      <c r="P65" s="38"/>
      <c r="Q65" s="40">
        <f>SUM(Q63:Q64)</f>
        <v>-460.60000000000036</v>
      </c>
      <c r="R65" s="40">
        <f>SUM(R63:R64)</f>
        <v>-307.20000000000027</v>
      </c>
      <c r="S65" s="40">
        <f>SUM(S63:S64)</f>
        <v>323.49999999999955</v>
      </c>
      <c r="T65" s="40">
        <f>SUM(T63:T64)</f>
        <v>-444.29999999999927</v>
      </c>
      <c r="U65" s="53"/>
      <c r="V65" s="40">
        <f>SUM(V63:V64)</f>
        <v>-63.799999999999955</v>
      </c>
      <c r="W65" s="38"/>
      <c r="X65" s="40">
        <f>SUM(X63:X64)</f>
        <v>-2391.7999999999956</v>
      </c>
      <c r="Y65" s="36">
        <f>T65+O65+J65</f>
        <v>-2327.9999999999991</v>
      </c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</row>
    <row r="66" spans="2:41" x14ac:dyDescent="0.2">
      <c r="B66" s="7"/>
      <c r="G66" s="36"/>
      <c r="H66" s="36"/>
      <c r="I66" s="36"/>
      <c r="J66" s="38"/>
      <c r="K66" s="36"/>
      <c r="L66" s="36"/>
      <c r="M66" s="36"/>
      <c r="N66" s="36"/>
      <c r="O66" s="38"/>
      <c r="P66" s="36"/>
      <c r="Q66" s="36"/>
      <c r="R66" s="36"/>
      <c r="S66" s="36"/>
      <c r="T66" s="38"/>
      <c r="U66" s="38"/>
      <c r="V66" s="36"/>
      <c r="W66" s="36"/>
      <c r="X66" s="38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</row>
    <row r="67" spans="2:41" x14ac:dyDescent="0.2">
      <c r="B67" s="7" t="s">
        <v>30</v>
      </c>
      <c r="G67" s="36"/>
      <c r="H67" s="36"/>
      <c r="I67" s="36"/>
      <c r="J67" s="38"/>
      <c r="K67" s="36"/>
      <c r="L67" s="36"/>
      <c r="M67" s="36"/>
      <c r="N67" s="36"/>
      <c r="O67" s="38"/>
      <c r="P67" s="36"/>
      <c r="Q67" s="36"/>
      <c r="R67" s="36"/>
      <c r="S67" s="36"/>
      <c r="T67" s="38"/>
      <c r="U67" s="38"/>
      <c r="V67" s="36"/>
      <c r="W67" s="36"/>
      <c r="X67" s="38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</row>
    <row r="68" spans="2:41" x14ac:dyDescent="0.2">
      <c r="B68" s="2"/>
      <c r="D68" s="2" t="s">
        <v>31</v>
      </c>
      <c r="G68" s="36"/>
      <c r="H68" s="36"/>
      <c r="I68" s="36"/>
      <c r="J68" s="38">
        <f>SUM(G68:I68)</f>
        <v>0</v>
      </c>
      <c r="K68" s="36"/>
      <c r="L68" s="36">
        <v>0</v>
      </c>
      <c r="M68" s="36">
        <v>781.5</v>
      </c>
      <c r="N68" s="36">
        <v>249.5</v>
      </c>
      <c r="O68" s="38">
        <f>SUM(L68:N68)</f>
        <v>1031</v>
      </c>
      <c r="P68" s="36"/>
      <c r="Q68" s="36">
        <v>0</v>
      </c>
      <c r="R68" s="36">
        <v>0</v>
      </c>
      <c r="S68" s="36">
        <v>0</v>
      </c>
      <c r="T68" s="38">
        <f>SUM(Q68:S68)</f>
        <v>0</v>
      </c>
      <c r="U68" s="38"/>
      <c r="V68" s="36">
        <v>0</v>
      </c>
      <c r="W68" s="36"/>
      <c r="X68" s="38">
        <f>T68+O68+J68+V68</f>
        <v>1031</v>
      </c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</row>
    <row r="69" spans="2:41" x14ac:dyDescent="0.2">
      <c r="B69" s="2"/>
      <c r="D69" s="2" t="s">
        <v>204</v>
      </c>
      <c r="G69" s="36"/>
      <c r="H69" s="36"/>
      <c r="I69" s="36"/>
      <c r="J69" s="38">
        <f>SUM(G69:I69)</f>
        <v>0</v>
      </c>
      <c r="K69" s="36"/>
      <c r="L69" s="36"/>
      <c r="M69" s="36"/>
      <c r="N69" s="36"/>
      <c r="O69" s="38">
        <f>SUM(L69:N69)</f>
        <v>0</v>
      </c>
      <c r="P69" s="36"/>
      <c r="Q69" s="36"/>
      <c r="R69" s="36"/>
      <c r="S69" s="36">
        <v>349</v>
      </c>
      <c r="T69" s="38">
        <f>SUM(Q69:S69)</f>
        <v>349</v>
      </c>
      <c r="U69" s="38"/>
      <c r="V69" s="36">
        <v>0</v>
      </c>
      <c r="W69" s="36"/>
      <c r="X69" s="38">
        <f>T69+O69+J69+V69</f>
        <v>349</v>
      </c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</row>
    <row r="70" spans="2:41" s="13" customFormat="1" x14ac:dyDescent="0.2">
      <c r="C70" s="54"/>
      <c r="D70" s="13" t="s">
        <v>208</v>
      </c>
      <c r="G70" s="55"/>
      <c r="H70" s="55"/>
      <c r="I70" s="55">
        <v>220.2</v>
      </c>
      <c r="J70" s="56">
        <f>SUM(G70:I70)</f>
        <v>220.2</v>
      </c>
      <c r="K70" s="55"/>
      <c r="L70" s="55"/>
      <c r="M70" s="55"/>
      <c r="N70" s="55"/>
      <c r="O70" s="56">
        <f>SUM(L70:N70)</f>
        <v>0</v>
      </c>
      <c r="P70" s="55"/>
      <c r="Q70" s="55"/>
      <c r="R70" s="55"/>
      <c r="S70" s="55"/>
      <c r="T70" s="56">
        <f>SUM(Q70:S70)</f>
        <v>0</v>
      </c>
      <c r="U70" s="56"/>
      <c r="V70" s="55">
        <v>0</v>
      </c>
      <c r="W70" s="55"/>
      <c r="X70" s="56">
        <f>T70+O70+J70+V70</f>
        <v>220.2</v>
      </c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2:41" x14ac:dyDescent="0.2">
      <c r="B71" s="2"/>
      <c r="D71" s="2" t="s">
        <v>32</v>
      </c>
      <c r="G71" s="36"/>
      <c r="H71" s="36"/>
      <c r="I71" s="36"/>
      <c r="J71" s="38">
        <f>SUM(G71:I71)</f>
        <v>0</v>
      </c>
      <c r="K71" s="36"/>
      <c r="L71" s="36">
        <v>0</v>
      </c>
      <c r="M71" s="36">
        <v>-3.5</v>
      </c>
      <c r="N71" s="36">
        <v>0</v>
      </c>
      <c r="O71" s="38">
        <f>SUM(L71:N71)</f>
        <v>-3.5</v>
      </c>
      <c r="P71" s="36"/>
      <c r="Q71" s="36">
        <v>0</v>
      </c>
      <c r="R71" s="36">
        <v>0</v>
      </c>
      <c r="S71" s="36">
        <v>0</v>
      </c>
      <c r="T71" s="38">
        <f>SUM(Q71:S71)</f>
        <v>0</v>
      </c>
      <c r="U71" s="38"/>
      <c r="V71" s="36">
        <v>0</v>
      </c>
      <c r="W71" s="36"/>
      <c r="X71" s="38">
        <f>T71+O71+J71+V71</f>
        <v>-3.5</v>
      </c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</row>
    <row r="72" spans="2:41" s="7" customFormat="1" x14ac:dyDescent="0.2">
      <c r="C72" s="12"/>
      <c r="D72" s="7" t="s">
        <v>203</v>
      </c>
      <c r="G72" s="40">
        <f>SUM(G68:G71)</f>
        <v>0</v>
      </c>
      <c r="H72" s="40">
        <f>SUM(H68:H71)</f>
        <v>0</v>
      </c>
      <c r="I72" s="40">
        <f>SUM(I68:I71)</f>
        <v>220.2</v>
      </c>
      <c r="J72" s="40">
        <f>SUM(J68:J71)</f>
        <v>220.2</v>
      </c>
      <c r="K72" s="38"/>
      <c r="L72" s="40">
        <f>SUM(L68:L71)</f>
        <v>0</v>
      </c>
      <c r="M72" s="40">
        <f>SUM(M68:M71)</f>
        <v>778</v>
      </c>
      <c r="N72" s="40">
        <f>SUM(N68:N71)</f>
        <v>249.5</v>
      </c>
      <c r="O72" s="40">
        <f>SUM(O68:O71)</f>
        <v>1027.5</v>
      </c>
      <c r="P72" s="38"/>
      <c r="Q72" s="40">
        <f>SUM(Q68:Q71)</f>
        <v>0</v>
      </c>
      <c r="R72" s="40">
        <f>SUM(R68:R71)</f>
        <v>0</v>
      </c>
      <c r="S72" s="40">
        <f>SUM(S68:S71)</f>
        <v>349</v>
      </c>
      <c r="T72" s="40">
        <f>SUM(T68:T71)</f>
        <v>349</v>
      </c>
      <c r="U72" s="53"/>
      <c r="V72" s="37">
        <f>SUM(V68:V71)</f>
        <v>0</v>
      </c>
      <c r="W72" s="38"/>
      <c r="X72" s="40">
        <f>SUM(X68:X71)</f>
        <v>1596.7</v>
      </c>
      <c r="Y72" s="36">
        <f>T72+O72+J72</f>
        <v>1596.7</v>
      </c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</row>
    <row r="73" spans="2:41" x14ac:dyDescent="0.2">
      <c r="B73" s="7"/>
      <c r="G73" s="36"/>
      <c r="H73" s="36"/>
      <c r="I73" s="36"/>
      <c r="J73" s="38"/>
      <c r="K73" s="36"/>
      <c r="L73" s="36"/>
      <c r="M73" s="36"/>
      <c r="N73" s="36"/>
      <c r="O73" s="38"/>
      <c r="P73" s="36"/>
      <c r="Q73" s="36"/>
      <c r="R73" s="36"/>
      <c r="S73" s="36"/>
      <c r="T73" s="38"/>
      <c r="U73" s="38"/>
      <c r="V73" s="36"/>
      <c r="W73" s="36"/>
      <c r="X73" s="38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</row>
    <row r="74" spans="2:41" x14ac:dyDescent="0.2">
      <c r="B74" s="7" t="s">
        <v>33</v>
      </c>
      <c r="C74" s="7"/>
      <c r="G74" s="36"/>
      <c r="H74" s="36"/>
      <c r="I74" s="36"/>
      <c r="J74" s="38"/>
      <c r="K74" s="36"/>
      <c r="L74" s="36"/>
      <c r="M74" s="36"/>
      <c r="N74" s="36"/>
      <c r="O74" s="38"/>
      <c r="P74" s="36"/>
      <c r="Q74" s="36"/>
      <c r="R74" s="36"/>
      <c r="S74" s="36"/>
      <c r="T74" s="38"/>
      <c r="U74" s="38"/>
      <c r="V74" s="36"/>
      <c r="W74" s="36"/>
      <c r="X74" s="38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</row>
    <row r="75" spans="2:41" x14ac:dyDescent="0.2">
      <c r="B75" s="7"/>
      <c r="C75" s="12" t="s">
        <v>34</v>
      </c>
      <c r="G75" s="36"/>
      <c r="H75" s="36"/>
      <c r="I75" s="36"/>
      <c r="J75" s="38"/>
      <c r="K75" s="36"/>
      <c r="L75" s="36"/>
      <c r="M75" s="36"/>
      <c r="N75" s="36"/>
      <c r="O75" s="38"/>
      <c r="P75" s="36"/>
      <c r="Q75" s="36"/>
      <c r="R75" s="36"/>
      <c r="S75" s="36"/>
      <c r="T75" s="38"/>
      <c r="U75" s="38"/>
      <c r="V75" s="36"/>
      <c r="W75" s="36"/>
      <c r="X75" s="38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</row>
    <row r="76" spans="2:41" x14ac:dyDescent="0.2">
      <c r="B76" s="7"/>
      <c r="E76" s="2" t="s">
        <v>35</v>
      </c>
      <c r="G76" s="36"/>
      <c r="H76" s="36"/>
      <c r="I76" s="36"/>
      <c r="J76" s="38"/>
      <c r="K76" s="36"/>
      <c r="L76" s="36"/>
      <c r="M76" s="36"/>
      <c r="N76" s="36"/>
      <c r="O76" s="38"/>
      <c r="P76" s="36"/>
      <c r="Q76" s="36"/>
      <c r="R76" s="36"/>
      <c r="S76" s="36"/>
      <c r="T76" s="38"/>
      <c r="U76" s="38"/>
      <c r="V76" s="36"/>
      <c r="W76" s="36"/>
      <c r="X76" s="38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</row>
    <row r="77" spans="2:41" x14ac:dyDescent="0.2">
      <c r="B77" s="7"/>
      <c r="F77" s="2" t="s">
        <v>14</v>
      </c>
      <c r="G77" s="36">
        <v>2959.6</v>
      </c>
      <c r="H77" s="36">
        <v>1313.5</v>
      </c>
      <c r="I77" s="36">
        <v>892.4</v>
      </c>
      <c r="J77" s="38">
        <f>SUM(G77:I77)</f>
        <v>5165.5</v>
      </c>
      <c r="K77" s="36"/>
      <c r="L77" s="36">
        <v>5760.8</v>
      </c>
      <c r="N77" s="36">
        <v>981.8</v>
      </c>
      <c r="O77" s="38">
        <f>SUM(L77:N77)</f>
        <v>6742.6</v>
      </c>
      <c r="P77" s="36"/>
      <c r="Q77" s="36">
        <v>1050.5</v>
      </c>
      <c r="R77" s="36">
        <v>1081.4000000000001</v>
      </c>
      <c r="S77" s="36">
        <v>1252.7</v>
      </c>
      <c r="T77" s="38">
        <f>SUM(Q77:S77)</f>
        <v>3384.6000000000004</v>
      </c>
      <c r="U77" s="38"/>
      <c r="V77" s="36">
        <v>1083.5</v>
      </c>
      <c r="W77" s="36"/>
      <c r="X77" s="56">
        <f>T77+O77+J77+V77</f>
        <v>16376.2</v>
      </c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</row>
    <row r="78" spans="2:41" x14ac:dyDescent="0.2">
      <c r="B78" s="7"/>
      <c r="F78" s="2" t="s">
        <v>15</v>
      </c>
      <c r="G78" s="36">
        <v>-2471.1999999999998</v>
      </c>
      <c r="H78" s="36">
        <v>-1535.2</v>
      </c>
      <c r="I78" s="36">
        <v>-1196.7</v>
      </c>
      <c r="J78" s="38">
        <f>SUM(G78:I78)</f>
        <v>-5203.0999999999995</v>
      </c>
      <c r="K78" s="36"/>
      <c r="L78" s="36">
        <v>-6009.4</v>
      </c>
      <c r="N78" s="36">
        <v>-1155.4000000000001</v>
      </c>
      <c r="O78" s="38">
        <f>SUM(L78:N78)</f>
        <v>-7164.7999999999993</v>
      </c>
      <c r="P78" s="36"/>
      <c r="Q78" s="36">
        <v>-721.9</v>
      </c>
      <c r="R78" s="36">
        <v>-1011.7</v>
      </c>
      <c r="S78" s="36">
        <v>-1247.9000000000001</v>
      </c>
      <c r="T78" s="38">
        <f>SUM(Q78:S78)</f>
        <v>-2981.5</v>
      </c>
      <c r="U78" s="38"/>
      <c r="V78" s="36">
        <v>-1611.8</v>
      </c>
      <c r="W78" s="36"/>
      <c r="X78" s="56">
        <f>T78+O78+J78+V78</f>
        <v>-16961.199999999997</v>
      </c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</row>
    <row r="79" spans="2:41" x14ac:dyDescent="0.2">
      <c r="B79" s="7"/>
      <c r="F79" s="2" t="s">
        <v>36</v>
      </c>
      <c r="G79" s="37">
        <f>SUM(G77:G78)</f>
        <v>488.40000000000009</v>
      </c>
      <c r="H79" s="37">
        <f>SUM(H77:H78)</f>
        <v>-221.70000000000005</v>
      </c>
      <c r="I79" s="37">
        <f>SUM(I77:I78)</f>
        <v>-304.30000000000007</v>
      </c>
      <c r="J79" s="37">
        <f>SUM(J77:J78)</f>
        <v>-37.599999999999454</v>
      </c>
      <c r="K79" s="36"/>
      <c r="L79" s="37">
        <f>SUM(L77:L78)</f>
        <v>-248.59999999999945</v>
      </c>
      <c r="M79" s="37">
        <f>SUM(M77:M78)</f>
        <v>0</v>
      </c>
      <c r="N79" s="37">
        <f>SUM(N77:N78)</f>
        <v>-173.60000000000014</v>
      </c>
      <c r="O79" s="37">
        <f>SUM(O77:O78)</f>
        <v>-422.19999999999891</v>
      </c>
      <c r="P79" s="36"/>
      <c r="Q79" s="37">
        <f>SUM(Q77:Q78)</f>
        <v>328.6</v>
      </c>
      <c r="R79" s="37">
        <f>SUM(R77:R78)</f>
        <v>69.700000000000045</v>
      </c>
      <c r="S79" s="37">
        <f>SUM(S77:S78)</f>
        <v>4.7999999999999545</v>
      </c>
      <c r="T79" s="37">
        <f>SUM(T77:T78)</f>
        <v>403.10000000000036</v>
      </c>
      <c r="U79" s="38"/>
      <c r="V79" s="37">
        <f>SUM(V77:V78)</f>
        <v>-528.29999999999995</v>
      </c>
      <c r="W79" s="36"/>
      <c r="X79" s="40">
        <f>SUM(X77:X78)</f>
        <v>-584.99999999999636</v>
      </c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</row>
    <row r="80" spans="2:41" x14ac:dyDescent="0.2">
      <c r="B80" s="7"/>
      <c r="G80" s="36"/>
      <c r="H80" s="36"/>
      <c r="I80" s="36"/>
      <c r="J80" s="38"/>
      <c r="K80" s="36"/>
      <c r="L80" s="36"/>
      <c r="M80" s="36"/>
      <c r="N80" s="36"/>
      <c r="O80" s="38"/>
      <c r="P80" s="36"/>
      <c r="Q80" s="36"/>
      <c r="R80" s="36"/>
      <c r="S80" s="36"/>
      <c r="T80" s="38"/>
      <c r="U80" s="38"/>
      <c r="V80" s="36"/>
      <c r="W80" s="36"/>
      <c r="X80" s="38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 spans="2:41" x14ac:dyDescent="0.2">
      <c r="B81" s="7"/>
      <c r="E81" s="2" t="s">
        <v>37</v>
      </c>
      <c r="G81" s="36"/>
      <c r="H81" s="36"/>
      <c r="I81" s="36"/>
      <c r="J81" s="38"/>
      <c r="K81" s="36"/>
      <c r="L81" s="36"/>
      <c r="M81" s="36"/>
      <c r="N81" s="36"/>
      <c r="O81" s="38"/>
      <c r="P81" s="36"/>
      <c r="Q81" s="36"/>
      <c r="R81" s="36"/>
      <c r="S81" s="36"/>
      <c r="T81" s="38"/>
      <c r="U81" s="38"/>
      <c r="V81" s="36"/>
      <c r="W81" s="36"/>
      <c r="X81" s="38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</row>
    <row r="82" spans="2:41" x14ac:dyDescent="0.2">
      <c r="B82" s="7"/>
      <c r="F82" s="2" t="s">
        <v>14</v>
      </c>
      <c r="G82" s="36">
        <v>3078.3</v>
      </c>
      <c r="H82" s="36">
        <v>2847.5</v>
      </c>
      <c r="I82" s="36">
        <f>2542.6</f>
        <v>2542.6</v>
      </c>
      <c r="J82" s="38">
        <f>SUM(G82:I82)</f>
        <v>8468.4</v>
      </c>
      <c r="K82" s="36"/>
      <c r="L82" s="36">
        <v>10791.1</v>
      </c>
      <c r="N82" s="36">
        <f>1621.6+7</f>
        <v>1628.6</v>
      </c>
      <c r="O82" s="38">
        <f>SUM(L82:N82)</f>
        <v>12419.7</v>
      </c>
      <c r="P82" s="36"/>
      <c r="Q82" s="36">
        <v>1364.7</v>
      </c>
      <c r="R82" s="36">
        <v>1023.4</v>
      </c>
      <c r="S82" s="36">
        <v>888</v>
      </c>
      <c r="T82" s="38">
        <f>SUM(Q82:S82)</f>
        <v>3276.1</v>
      </c>
      <c r="U82" s="38"/>
      <c r="V82" s="36">
        <v>82.1</v>
      </c>
      <c r="W82" s="36"/>
      <c r="X82" s="56">
        <f>T82+O82+J82+V82</f>
        <v>24246.3</v>
      </c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</row>
    <row r="83" spans="2:41" x14ac:dyDescent="0.2">
      <c r="B83" s="7"/>
      <c r="F83" s="2" t="s">
        <v>15</v>
      </c>
      <c r="G83" s="36">
        <v>-2893.5</v>
      </c>
      <c r="H83" s="36">
        <v>-2428</v>
      </c>
      <c r="I83" s="36">
        <v>-2279.1999999999998</v>
      </c>
      <c r="J83" s="38">
        <f>SUM(G83:I83)</f>
        <v>-7600.7</v>
      </c>
      <c r="K83" s="36"/>
      <c r="L83" s="36">
        <v>-9849.5</v>
      </c>
      <c r="N83" s="36">
        <v>-1595.7</v>
      </c>
      <c r="O83" s="38">
        <f>SUM(L83:N83)</f>
        <v>-11445.2</v>
      </c>
      <c r="P83" s="36"/>
      <c r="Q83" s="36">
        <v>-1302.3</v>
      </c>
      <c r="R83" s="36">
        <v>-1052.4000000000001</v>
      </c>
      <c r="S83" s="36">
        <v>-861.3</v>
      </c>
      <c r="T83" s="38">
        <f>SUM(Q83:S83)</f>
        <v>-3216</v>
      </c>
      <c r="U83" s="38"/>
      <c r="V83" s="36">
        <v>-137.5</v>
      </c>
      <c r="W83" s="36"/>
      <c r="X83" s="56">
        <f>T83+O83+J83+V83</f>
        <v>-22399.4</v>
      </c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</row>
    <row r="84" spans="2:41" x14ac:dyDescent="0.2">
      <c r="B84" s="7"/>
      <c r="F84" s="2" t="s">
        <v>36</v>
      </c>
      <c r="G84" s="37">
        <f>SUM(G82:G83)</f>
        <v>184.80000000000018</v>
      </c>
      <c r="H84" s="37">
        <f>SUM(H82:H83)</f>
        <v>419.5</v>
      </c>
      <c r="I84" s="37">
        <f>SUM(I82:I83)</f>
        <v>263.40000000000009</v>
      </c>
      <c r="J84" s="37">
        <f>SUM(J82:J83)</f>
        <v>867.69999999999982</v>
      </c>
      <c r="K84" s="36"/>
      <c r="L84" s="37">
        <f>SUM(L82:L83)</f>
        <v>941.60000000000036</v>
      </c>
      <c r="M84" s="37">
        <f>SUM(M82:M83)</f>
        <v>0</v>
      </c>
      <c r="N84" s="37">
        <f>SUM(N82:N83)</f>
        <v>32.899999999999864</v>
      </c>
      <c r="O84" s="37">
        <f>SUM(O82:O83)</f>
        <v>974.5</v>
      </c>
      <c r="P84" s="36"/>
      <c r="Q84" s="37">
        <f>SUM(Q82:Q83)</f>
        <v>62.400000000000091</v>
      </c>
      <c r="R84" s="37">
        <f>SUM(R82:R83)</f>
        <v>-29.000000000000114</v>
      </c>
      <c r="S84" s="37">
        <f>SUM(S82:S83)</f>
        <v>26.700000000000045</v>
      </c>
      <c r="T84" s="37">
        <f>SUM(T82:T83)</f>
        <v>60.099999999999909</v>
      </c>
      <c r="U84" s="38"/>
      <c r="V84" s="37">
        <f>SUM(V82:V83)</f>
        <v>-55.400000000000006</v>
      </c>
      <c r="W84" s="36"/>
      <c r="X84" s="40">
        <f>SUM(X82:X83)</f>
        <v>1846.8999999999978</v>
      </c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</row>
    <row r="85" spans="2:41" x14ac:dyDescent="0.2">
      <c r="B85" s="7"/>
      <c r="G85" s="36"/>
      <c r="H85" s="36"/>
      <c r="I85" s="36"/>
      <c r="J85" s="38"/>
      <c r="K85" s="36"/>
      <c r="L85" s="36"/>
      <c r="M85" s="36"/>
      <c r="N85" s="36"/>
      <c r="O85" s="38"/>
      <c r="P85" s="36"/>
      <c r="Q85" s="36"/>
      <c r="R85" s="36"/>
      <c r="S85" s="36"/>
      <c r="T85" s="38"/>
      <c r="U85" s="38"/>
      <c r="V85" s="36"/>
      <c r="W85" s="36"/>
      <c r="X85" s="38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6" spans="2:41" x14ac:dyDescent="0.2">
      <c r="B86" s="7"/>
      <c r="E86" s="12" t="s">
        <v>38</v>
      </c>
      <c r="G86" s="36">
        <f>G84+G79</f>
        <v>673.20000000000027</v>
      </c>
      <c r="H86" s="36">
        <f t="shared" ref="H86:V86" si="2">H84+H79</f>
        <v>197.79999999999995</v>
      </c>
      <c r="I86" s="36">
        <f t="shared" si="2"/>
        <v>-40.899999999999977</v>
      </c>
      <c r="J86" s="36">
        <f t="shared" si="2"/>
        <v>830.10000000000036</v>
      </c>
      <c r="K86" s="36"/>
      <c r="L86" s="36">
        <f t="shared" si="2"/>
        <v>693.00000000000091</v>
      </c>
      <c r="M86" s="36">
        <f t="shared" si="2"/>
        <v>0</v>
      </c>
      <c r="N86" s="36">
        <f t="shared" si="2"/>
        <v>-140.70000000000027</v>
      </c>
      <c r="O86" s="36">
        <f t="shared" si="2"/>
        <v>552.30000000000109</v>
      </c>
      <c r="P86" s="36"/>
      <c r="Q86" s="36">
        <f t="shared" si="2"/>
        <v>391.00000000000011</v>
      </c>
      <c r="R86" s="36">
        <f t="shared" si="2"/>
        <v>40.699999999999932</v>
      </c>
      <c r="S86" s="36">
        <f t="shared" si="2"/>
        <v>31.5</v>
      </c>
      <c r="T86" s="36">
        <f t="shared" si="2"/>
        <v>463.20000000000027</v>
      </c>
      <c r="U86" s="38"/>
      <c r="V86" s="36">
        <f t="shared" si="2"/>
        <v>-583.69999999999993</v>
      </c>
      <c r="W86" s="36"/>
      <c r="X86" s="38">
        <f>X84+X79</f>
        <v>1261.9000000000015</v>
      </c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</row>
    <row r="87" spans="2:41" x14ac:dyDescent="0.2">
      <c r="B87" s="7"/>
      <c r="G87" s="36"/>
      <c r="H87" s="36"/>
      <c r="I87" s="36"/>
      <c r="J87" s="38"/>
      <c r="K87" s="36"/>
      <c r="L87" s="36"/>
      <c r="M87" s="36"/>
      <c r="N87" s="36"/>
      <c r="O87" s="38"/>
      <c r="P87" s="36"/>
      <c r="Q87" s="36"/>
      <c r="R87" s="36"/>
      <c r="S87" s="36"/>
      <c r="T87" s="38"/>
      <c r="U87" s="38"/>
      <c r="V87" s="36"/>
      <c r="W87" s="36"/>
      <c r="X87" s="38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</row>
    <row r="88" spans="2:41" x14ac:dyDescent="0.2">
      <c r="B88" s="7"/>
      <c r="C88" s="12" t="s">
        <v>39</v>
      </c>
      <c r="G88" s="36"/>
      <c r="H88" s="36"/>
      <c r="I88" s="36"/>
      <c r="J88" s="38"/>
      <c r="K88" s="36"/>
      <c r="L88" s="36"/>
      <c r="M88" s="36"/>
      <c r="N88" s="36"/>
      <c r="O88" s="38"/>
      <c r="P88" s="36"/>
      <c r="Q88" s="36"/>
      <c r="R88" s="36"/>
      <c r="S88" s="36"/>
      <c r="T88" s="38"/>
      <c r="U88" s="38"/>
      <c r="V88" s="36"/>
      <c r="W88" s="36"/>
      <c r="X88" s="38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</row>
    <row r="89" spans="2:41" x14ac:dyDescent="0.2">
      <c r="B89" s="7"/>
      <c r="E89" s="2" t="s">
        <v>14</v>
      </c>
      <c r="G89" s="36">
        <v>690.3</v>
      </c>
      <c r="H89" s="36">
        <v>670.3</v>
      </c>
      <c r="I89" s="36">
        <f>903.4-220.2</f>
        <v>683.2</v>
      </c>
      <c r="J89" s="38">
        <f>SUM(G89:I89)</f>
        <v>2043.8</v>
      </c>
      <c r="K89" s="36"/>
      <c r="L89" s="36">
        <v>2882.7</v>
      </c>
      <c r="N89" s="36">
        <v>716.3</v>
      </c>
      <c r="O89" s="38">
        <f>SUM(L89:N89)</f>
        <v>3599</v>
      </c>
      <c r="P89" s="36"/>
      <c r="Q89" s="36">
        <v>782.6</v>
      </c>
      <c r="R89" s="36">
        <v>1090.7</v>
      </c>
      <c r="S89" s="36">
        <v>1070.0999999999999</v>
      </c>
      <c r="T89" s="38">
        <f>SUM(Q89:S89)</f>
        <v>2943.4</v>
      </c>
      <c r="U89" s="38"/>
      <c r="V89" s="36">
        <v>693.4</v>
      </c>
      <c r="W89" s="36"/>
      <c r="X89" s="56">
        <f>T89+O89+J89+V89</f>
        <v>9279.5999999999985</v>
      </c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</row>
    <row r="90" spans="2:41" x14ac:dyDescent="0.2">
      <c r="B90" s="7"/>
      <c r="E90" s="2" t="s">
        <v>15</v>
      </c>
      <c r="G90" s="36">
        <v>-530.70000000000005</v>
      </c>
      <c r="H90" s="36">
        <v>-520.5</v>
      </c>
      <c r="I90" s="36">
        <v>-620.29999999999995</v>
      </c>
      <c r="J90" s="38">
        <f>SUM(G90:I90)</f>
        <v>-1671.5</v>
      </c>
      <c r="K90" s="36"/>
      <c r="L90" s="36">
        <v>-2409.5</v>
      </c>
      <c r="N90" s="36">
        <v>-669.4</v>
      </c>
      <c r="O90" s="38">
        <f>SUM(L90:N90)</f>
        <v>-3078.9</v>
      </c>
      <c r="P90" s="36"/>
      <c r="Q90" s="36">
        <v>-826.9</v>
      </c>
      <c r="R90" s="36">
        <v>-876.8</v>
      </c>
      <c r="S90" s="36">
        <v>-754</v>
      </c>
      <c r="T90" s="38">
        <f>SUM(Q90:S90)</f>
        <v>-2457.6999999999998</v>
      </c>
      <c r="U90" s="38"/>
      <c r="V90" s="36">
        <v>-646.9</v>
      </c>
      <c r="W90" s="36"/>
      <c r="X90" s="56">
        <f>T90+O90+J90+V90</f>
        <v>-7855</v>
      </c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</row>
    <row r="91" spans="2:41" x14ac:dyDescent="0.2">
      <c r="B91" s="7"/>
      <c r="E91" s="2" t="s">
        <v>36</v>
      </c>
      <c r="G91" s="37">
        <f>SUM(G89:G90)</f>
        <v>159.59999999999991</v>
      </c>
      <c r="H91" s="37">
        <f>SUM(H89:H90)</f>
        <v>149.79999999999995</v>
      </c>
      <c r="I91" s="37">
        <f>SUM(I89:I90)</f>
        <v>62.900000000000091</v>
      </c>
      <c r="J91" s="37">
        <f>SUM(J89:J90)</f>
        <v>372.29999999999995</v>
      </c>
      <c r="K91" s="36"/>
      <c r="L91" s="37">
        <f>SUM(L89:L90)</f>
        <v>473.19999999999982</v>
      </c>
      <c r="M91" s="37">
        <f>SUM(M89:M90)</f>
        <v>0</v>
      </c>
      <c r="N91" s="37">
        <f>SUM(N89:N90)</f>
        <v>46.899999999999977</v>
      </c>
      <c r="O91" s="37">
        <f>SUM(O89:O90)</f>
        <v>520.09999999999991</v>
      </c>
      <c r="P91" s="36"/>
      <c r="Q91" s="37">
        <f>SUM(Q89:Q90)</f>
        <v>-44.299999999999955</v>
      </c>
      <c r="R91" s="37">
        <f>SUM(R89:R90)</f>
        <v>213.90000000000009</v>
      </c>
      <c r="S91" s="37">
        <f>SUM(S89:S90)</f>
        <v>316.09999999999991</v>
      </c>
      <c r="T91" s="37">
        <f>SUM(T89:T90)</f>
        <v>485.70000000000027</v>
      </c>
      <c r="U91" s="38"/>
      <c r="V91" s="37">
        <f>SUM(V89:V90)</f>
        <v>46.5</v>
      </c>
      <c r="W91" s="36"/>
      <c r="X91" s="40">
        <f>SUM(X89:X90)</f>
        <v>1424.5999999999985</v>
      </c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</row>
    <row r="92" spans="2:41" x14ac:dyDescent="0.2">
      <c r="B92" s="7"/>
      <c r="G92" s="36"/>
      <c r="H92" s="36"/>
      <c r="I92" s="36"/>
      <c r="J92" s="38"/>
      <c r="K92" s="36"/>
      <c r="L92" s="36"/>
      <c r="M92" s="36"/>
      <c r="N92" s="36"/>
      <c r="O92" s="38"/>
      <c r="P92" s="36"/>
      <c r="Q92" s="36"/>
      <c r="R92" s="36"/>
      <c r="S92" s="36"/>
      <c r="T92" s="38"/>
      <c r="U92" s="38"/>
      <c r="V92" s="36"/>
      <c r="W92" s="36"/>
      <c r="X92" s="38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</row>
    <row r="93" spans="2:41" x14ac:dyDescent="0.2">
      <c r="B93" s="7" t="s">
        <v>33</v>
      </c>
      <c r="G93" s="36"/>
      <c r="H93" s="36"/>
      <c r="I93" s="36"/>
      <c r="J93" s="38"/>
      <c r="K93" s="36"/>
      <c r="L93" s="36"/>
      <c r="M93" s="36"/>
      <c r="N93" s="36"/>
      <c r="O93" s="38"/>
      <c r="P93" s="36"/>
      <c r="Q93" s="36"/>
      <c r="R93" s="36"/>
      <c r="S93" s="36"/>
      <c r="T93" s="38"/>
      <c r="U93" s="38"/>
      <c r="V93" s="36"/>
      <c r="W93" s="36"/>
      <c r="X93" s="38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</row>
    <row r="94" spans="2:41" x14ac:dyDescent="0.2">
      <c r="B94" s="7"/>
      <c r="E94" s="2" t="s">
        <v>14</v>
      </c>
      <c r="G94" s="36">
        <v>6728.2</v>
      </c>
      <c r="H94" s="36">
        <v>4831.3</v>
      </c>
      <c r="I94" s="36">
        <f>4338.4-220.2</f>
        <v>4118.2</v>
      </c>
      <c r="J94" s="38">
        <f>SUM(G94:I94)</f>
        <v>15677.7</v>
      </c>
      <c r="K94" s="36"/>
      <c r="L94" s="36">
        <v>3536.7</v>
      </c>
      <c r="M94" s="36">
        <v>3173.3</v>
      </c>
      <c r="N94" s="36">
        <v>3319.8</v>
      </c>
      <c r="O94" s="38">
        <f>SUM(L94:N94)</f>
        <v>10029.799999999999</v>
      </c>
      <c r="P94" s="36"/>
      <c r="Q94" s="36">
        <v>3197.8</v>
      </c>
      <c r="R94" s="36">
        <v>3195.5</v>
      </c>
      <c r="S94" s="36">
        <f>1252.7+888+1070.1</f>
        <v>3210.7999999999997</v>
      </c>
      <c r="T94" s="38">
        <f>SUM(Q94:S94)</f>
        <v>9604.1</v>
      </c>
      <c r="U94" s="38"/>
      <c r="V94" s="36">
        <f>1083.5+82.1+693.4</f>
        <v>1859</v>
      </c>
      <c r="W94" s="36"/>
      <c r="X94" s="38">
        <f>T94+O94+J94+V94</f>
        <v>37170.600000000006</v>
      </c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 spans="2:41" x14ac:dyDescent="0.2">
      <c r="B95" s="7"/>
      <c r="E95" s="2" t="s">
        <v>15</v>
      </c>
      <c r="G95" s="36">
        <v>-5895.4</v>
      </c>
      <c r="H95" s="36">
        <v>-4483.7</v>
      </c>
      <c r="I95" s="36">
        <v>-4096.2</v>
      </c>
      <c r="J95" s="38">
        <f>SUM(G95:I95)</f>
        <v>-14475.3</v>
      </c>
      <c r="K95" s="36"/>
      <c r="L95" s="36">
        <v>-3793.1</v>
      </c>
      <c r="M95" s="36">
        <v>-3215.6</v>
      </c>
      <c r="N95" s="36">
        <v>-3420.6</v>
      </c>
      <c r="O95" s="38">
        <f>SUM(L95:N95)</f>
        <v>-10429.299999999999</v>
      </c>
      <c r="P95" s="36"/>
      <c r="Q95" s="36">
        <v>-2851.1</v>
      </c>
      <c r="R95" s="36">
        <v>-2940.8</v>
      </c>
      <c r="S95" s="36">
        <f>-1247.9-861.3-754</f>
        <v>-2863.2</v>
      </c>
      <c r="T95" s="38">
        <f>SUM(Q95:S95)</f>
        <v>-8655.0999999999985</v>
      </c>
      <c r="U95" s="38"/>
      <c r="V95" s="36">
        <f>-1611.8-137.5-646.8</f>
        <v>-2396.1</v>
      </c>
      <c r="W95" s="36"/>
      <c r="X95" s="38">
        <f>T95+O95+J95+V95</f>
        <v>-35955.799999999996</v>
      </c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</row>
    <row r="96" spans="2:41" s="7" customFormat="1" x14ac:dyDescent="0.2">
      <c r="C96" s="7" t="s">
        <v>40</v>
      </c>
      <c r="G96" s="40">
        <f>SUM(G94:G95)</f>
        <v>832.80000000000018</v>
      </c>
      <c r="H96" s="40">
        <f>SUM(H94:H95)</f>
        <v>347.60000000000036</v>
      </c>
      <c r="I96" s="40">
        <f>SUM(I94:I95)</f>
        <v>22</v>
      </c>
      <c r="J96" s="40">
        <f>SUM(J94:J95)</f>
        <v>1202.4000000000015</v>
      </c>
      <c r="K96" s="38"/>
      <c r="L96" s="40">
        <f>SUM(L94:L95)</f>
        <v>-256.40000000000009</v>
      </c>
      <c r="M96" s="40">
        <f>SUM(M94:M95)</f>
        <v>-42.299999999999727</v>
      </c>
      <c r="N96" s="40">
        <f>SUM(N94:N95)</f>
        <v>-100.79999999999973</v>
      </c>
      <c r="O96" s="40">
        <f>SUM(O94:O95)</f>
        <v>-399.5</v>
      </c>
      <c r="P96" s="38"/>
      <c r="Q96" s="40">
        <f>SUM(Q94:Q95)</f>
        <v>346.70000000000027</v>
      </c>
      <c r="R96" s="40">
        <f>SUM(R94:R95)-0.1</f>
        <v>254.59999999999982</v>
      </c>
      <c r="S96" s="40">
        <f>SUM(S94:S95)</f>
        <v>347.59999999999991</v>
      </c>
      <c r="T96" s="40">
        <f>SUM(T94:T95)</f>
        <v>949.00000000000182</v>
      </c>
      <c r="U96" s="53"/>
      <c r="V96" s="37">
        <f>SUM(V94:V95)</f>
        <v>-537.09999999999991</v>
      </c>
      <c r="W96" s="38"/>
      <c r="X96" s="40">
        <f>SUM(X94:X95)</f>
        <v>1214.8000000000102</v>
      </c>
      <c r="Y96" s="36">
        <f>T96+O96+J96</f>
        <v>1751.9000000000033</v>
      </c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</row>
    <row r="97" spans="2:41" x14ac:dyDescent="0.2">
      <c r="B97" s="7"/>
      <c r="C97" s="7"/>
      <c r="G97" s="36"/>
      <c r="H97" s="36"/>
      <c r="I97" s="36"/>
      <c r="J97" s="38"/>
      <c r="K97" s="36"/>
      <c r="L97" s="36"/>
      <c r="M97" s="36"/>
      <c r="N97" s="36"/>
      <c r="O97" s="38"/>
      <c r="P97" s="36"/>
      <c r="Q97" s="36"/>
      <c r="R97" s="36"/>
      <c r="S97" s="36"/>
      <c r="T97" s="38"/>
      <c r="U97" s="38"/>
      <c r="V97" s="36"/>
      <c r="W97" s="36"/>
      <c r="X97" s="38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</row>
    <row r="98" spans="2:41" x14ac:dyDescent="0.2">
      <c r="B98" s="7" t="s">
        <v>41</v>
      </c>
      <c r="C98" s="7"/>
      <c r="G98" s="36"/>
      <c r="H98" s="36"/>
      <c r="I98" s="36"/>
      <c r="J98" s="38"/>
      <c r="K98" s="36"/>
      <c r="L98" s="36"/>
      <c r="M98" s="36"/>
      <c r="N98" s="36"/>
      <c r="O98" s="38"/>
      <c r="P98" s="36"/>
      <c r="Q98" s="36"/>
      <c r="R98" s="36"/>
      <c r="S98" s="36"/>
      <c r="T98" s="38"/>
      <c r="U98" s="38"/>
      <c r="V98" s="36"/>
      <c r="W98" s="36"/>
      <c r="X98" s="38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</row>
    <row r="99" spans="2:41" x14ac:dyDescent="0.2">
      <c r="B99" s="7"/>
      <c r="C99" s="7"/>
      <c r="D99" s="7" t="s">
        <v>42</v>
      </c>
      <c r="G99" s="36"/>
      <c r="H99" s="36"/>
      <c r="I99" s="36"/>
      <c r="J99" s="38"/>
      <c r="K99" s="36"/>
      <c r="L99" s="36"/>
      <c r="M99" s="36"/>
      <c r="N99" s="36"/>
      <c r="O99" s="38"/>
      <c r="P99" s="36"/>
      <c r="Q99" s="36"/>
      <c r="R99" s="36"/>
      <c r="S99" s="36"/>
      <c r="T99" s="38"/>
      <c r="U99" s="38"/>
      <c r="V99" s="36"/>
      <c r="W99" s="36"/>
      <c r="X99" s="38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</row>
    <row r="100" spans="2:41" x14ac:dyDescent="0.2">
      <c r="B100" s="7"/>
      <c r="C100" s="7"/>
      <c r="D100" s="7"/>
      <c r="E100" s="2" t="s">
        <v>43</v>
      </c>
      <c r="G100" s="36"/>
      <c r="H100" s="36"/>
      <c r="I100" s="36"/>
      <c r="J100" s="38">
        <f t="shared" ref="J100:J106" si="3">SUM(G100:I100)</f>
        <v>0</v>
      </c>
      <c r="K100" s="36"/>
      <c r="L100" s="36"/>
      <c r="M100" s="36"/>
      <c r="N100" s="36"/>
      <c r="O100" s="38">
        <f t="shared" ref="O100:O109" si="4">SUM(L100:N100)</f>
        <v>0</v>
      </c>
      <c r="P100" s="36"/>
      <c r="Q100" s="36">
        <v>-1.7</v>
      </c>
      <c r="R100" s="36"/>
      <c r="S100" s="36"/>
      <c r="T100" s="38">
        <f t="shared" ref="T100:T109" si="5">SUM(Q100:S100)</f>
        <v>-1.7</v>
      </c>
      <c r="U100" s="38"/>
      <c r="V100" s="36"/>
      <c r="W100" s="36"/>
      <c r="X100" s="38">
        <f t="shared" ref="X100:X106" si="6">T100+O100+J100+V100</f>
        <v>-1.7</v>
      </c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</row>
    <row r="101" spans="2:41" x14ac:dyDescent="0.2">
      <c r="B101" s="7"/>
      <c r="C101" s="7"/>
      <c r="E101" s="13" t="s">
        <v>44</v>
      </c>
      <c r="F101" s="13"/>
      <c r="G101" s="36"/>
      <c r="H101" s="36">
        <v>-0.5</v>
      </c>
      <c r="I101" s="36"/>
      <c r="J101" s="38">
        <f t="shared" si="3"/>
        <v>-0.5</v>
      </c>
      <c r="K101" s="36"/>
      <c r="L101" s="36"/>
      <c r="M101" s="36"/>
      <c r="N101" s="36"/>
      <c r="O101" s="38">
        <f t="shared" si="4"/>
        <v>0</v>
      </c>
      <c r="P101" s="36"/>
      <c r="Q101" s="36"/>
      <c r="R101" s="36"/>
      <c r="S101" s="36"/>
      <c r="T101" s="38">
        <f t="shared" si="5"/>
        <v>0</v>
      </c>
      <c r="U101" s="38"/>
      <c r="V101" s="36"/>
      <c r="W101" s="36"/>
      <c r="X101" s="38">
        <f t="shared" si="6"/>
        <v>-0.5</v>
      </c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 spans="2:41" x14ac:dyDescent="0.2">
      <c r="B102" s="7"/>
      <c r="C102" s="7"/>
      <c r="E102" s="13" t="s">
        <v>214</v>
      </c>
      <c r="F102" s="13"/>
      <c r="G102" s="36"/>
      <c r="H102" s="36"/>
      <c r="I102" s="36"/>
      <c r="J102" s="38"/>
      <c r="K102" s="36"/>
      <c r="L102" s="36"/>
      <c r="M102" s="36"/>
      <c r="N102" s="36"/>
      <c r="O102" s="38"/>
      <c r="P102" s="36"/>
      <c r="Q102" s="36"/>
      <c r="R102" s="36"/>
      <c r="S102" s="36"/>
      <c r="T102" s="38">
        <f t="shared" si="5"/>
        <v>0</v>
      </c>
      <c r="U102" s="38"/>
      <c r="V102" s="36">
        <v>0.3</v>
      </c>
      <c r="W102" s="36"/>
      <c r="X102" s="38">
        <f t="shared" si="6"/>
        <v>0.3</v>
      </c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 spans="2:41" x14ac:dyDescent="0.2">
      <c r="B103" s="7"/>
      <c r="C103" s="7"/>
      <c r="E103" s="13" t="s">
        <v>45</v>
      </c>
      <c r="F103" s="13"/>
      <c r="G103" s="36"/>
      <c r="H103" s="36"/>
      <c r="I103" s="36"/>
      <c r="J103" s="38">
        <f t="shared" si="3"/>
        <v>0</v>
      </c>
      <c r="K103" s="36"/>
      <c r="L103" s="36">
        <v>0.4</v>
      </c>
      <c r="M103" s="36"/>
      <c r="N103" s="36"/>
      <c r="O103" s="38">
        <f t="shared" si="4"/>
        <v>0.4</v>
      </c>
      <c r="P103" s="36"/>
      <c r="Q103" s="36"/>
      <c r="R103" s="36"/>
      <c r="S103" s="36">
        <v>-0.3</v>
      </c>
      <c r="T103" s="38">
        <f t="shared" si="5"/>
        <v>-0.3</v>
      </c>
      <c r="U103" s="38"/>
      <c r="V103" s="36"/>
      <c r="W103" s="36"/>
      <c r="X103" s="38">
        <f t="shared" si="6"/>
        <v>0.10000000000000003</v>
      </c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</row>
    <row r="104" spans="2:41" x14ac:dyDescent="0.2">
      <c r="B104" s="7"/>
      <c r="C104" s="7"/>
      <c r="E104" s="13" t="s">
        <v>212</v>
      </c>
      <c r="F104" s="13"/>
      <c r="G104" s="36"/>
      <c r="H104" s="36"/>
      <c r="I104" s="36"/>
      <c r="J104" s="38"/>
      <c r="K104" s="36"/>
      <c r="L104" s="36"/>
      <c r="M104" s="36"/>
      <c r="N104" s="36"/>
      <c r="O104" s="38"/>
      <c r="P104" s="36"/>
      <c r="Q104" s="36"/>
      <c r="R104" s="36"/>
      <c r="S104" s="36">
        <v>-2.2000000000000002</v>
      </c>
      <c r="T104" s="38">
        <f t="shared" si="5"/>
        <v>-2.2000000000000002</v>
      </c>
      <c r="U104" s="38"/>
      <c r="V104" s="36"/>
      <c r="W104" s="36"/>
      <c r="X104" s="38">
        <f t="shared" si="6"/>
        <v>-2.2000000000000002</v>
      </c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</row>
    <row r="105" spans="2:41" x14ac:dyDescent="0.2">
      <c r="B105" s="7"/>
      <c r="C105" s="7"/>
      <c r="E105" s="13" t="s">
        <v>213</v>
      </c>
      <c r="F105" s="13"/>
      <c r="G105" s="36"/>
      <c r="H105" s="36"/>
      <c r="I105" s="36"/>
      <c r="J105" s="38"/>
      <c r="K105" s="36"/>
      <c r="L105" s="36"/>
      <c r="M105" s="36"/>
      <c r="N105" s="36"/>
      <c r="O105" s="38"/>
      <c r="P105" s="36"/>
      <c r="Q105" s="36"/>
      <c r="R105" s="36"/>
      <c r="S105" s="36">
        <v>-0.2</v>
      </c>
      <c r="T105" s="38">
        <f t="shared" si="5"/>
        <v>-0.2</v>
      </c>
      <c r="U105" s="38"/>
      <c r="V105" s="36"/>
      <c r="W105" s="36"/>
      <c r="X105" s="38">
        <f t="shared" si="6"/>
        <v>-0.2</v>
      </c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</row>
    <row r="106" spans="2:41" x14ac:dyDescent="0.2">
      <c r="B106" s="7"/>
      <c r="C106" s="7"/>
      <c r="E106" s="14" t="s">
        <v>46</v>
      </c>
      <c r="F106" s="13"/>
      <c r="G106" s="36"/>
      <c r="H106" s="36"/>
      <c r="I106" s="36">
        <v>4</v>
      </c>
      <c r="J106" s="38">
        <f t="shared" si="3"/>
        <v>4</v>
      </c>
      <c r="K106" s="36"/>
      <c r="L106" s="36">
        <v>-5</v>
      </c>
      <c r="M106" s="36"/>
      <c r="N106" s="36"/>
      <c r="O106" s="38">
        <f t="shared" si="4"/>
        <v>-5</v>
      </c>
      <c r="P106" s="36"/>
      <c r="Q106" s="36"/>
      <c r="R106" s="36"/>
      <c r="S106" s="36"/>
      <c r="T106" s="38">
        <f t="shared" si="5"/>
        <v>0</v>
      </c>
      <c r="U106" s="38"/>
      <c r="V106" s="36"/>
      <c r="W106" s="36"/>
      <c r="X106" s="38">
        <f t="shared" si="6"/>
        <v>-1</v>
      </c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</row>
    <row r="107" spans="2:41" x14ac:dyDescent="0.2">
      <c r="B107" s="7"/>
      <c r="C107" s="7"/>
      <c r="E107" s="2" t="s">
        <v>47</v>
      </c>
      <c r="F107" s="13"/>
      <c r="G107" s="36"/>
      <c r="H107" s="36"/>
      <c r="I107" s="36">
        <v>58</v>
      </c>
      <c r="J107" s="38">
        <f>SUM(G107:I107)</f>
        <v>58</v>
      </c>
      <c r="K107" s="36"/>
      <c r="L107" s="36"/>
      <c r="M107" s="36"/>
      <c r="N107" s="36"/>
      <c r="O107" s="38">
        <f t="shared" si="4"/>
        <v>0</v>
      </c>
      <c r="P107" s="36"/>
      <c r="Q107" s="36"/>
      <c r="R107" s="36"/>
      <c r="S107" s="36"/>
      <c r="T107" s="38">
        <f t="shared" si="5"/>
        <v>0</v>
      </c>
      <c r="U107" s="38"/>
      <c r="V107" s="36"/>
      <c r="W107" s="36"/>
      <c r="X107" s="38">
        <f t="shared" ref="X107:X148" si="7">T107+O107+J107+V107</f>
        <v>58</v>
      </c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</row>
    <row r="108" spans="2:41" x14ac:dyDescent="0.2">
      <c r="B108" s="7"/>
      <c r="C108" s="7"/>
      <c r="E108" s="14" t="s">
        <v>48</v>
      </c>
      <c r="F108" s="13"/>
      <c r="G108" s="36">
        <v>-16.399999999999999</v>
      </c>
      <c r="H108" s="36"/>
      <c r="I108" s="36"/>
      <c r="J108" s="38">
        <f>SUM(G108:I108)</f>
        <v>-16.399999999999999</v>
      </c>
      <c r="K108" s="36"/>
      <c r="L108" s="36"/>
      <c r="M108" s="36"/>
      <c r="N108" s="36">
        <v>-3</v>
      </c>
      <c r="O108" s="38">
        <f t="shared" si="4"/>
        <v>-3</v>
      </c>
      <c r="P108" s="36"/>
      <c r="Q108" s="36"/>
      <c r="R108" s="36"/>
      <c r="S108" s="36"/>
      <c r="T108" s="38">
        <f t="shared" si="5"/>
        <v>0</v>
      </c>
      <c r="U108" s="38"/>
      <c r="V108" s="36"/>
      <c r="W108" s="36"/>
      <c r="X108" s="38">
        <f t="shared" si="7"/>
        <v>-19.399999999999999</v>
      </c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</row>
    <row r="109" spans="2:41" x14ac:dyDescent="0.2">
      <c r="B109" s="7"/>
      <c r="C109" s="7"/>
      <c r="E109" s="14" t="s">
        <v>49</v>
      </c>
      <c r="F109" s="13"/>
      <c r="G109" s="36">
        <v>-7.2</v>
      </c>
      <c r="H109" s="36"/>
      <c r="I109" s="36"/>
      <c r="J109" s="38">
        <f>SUM(G109:I109)</f>
        <v>-7.2</v>
      </c>
      <c r="K109" s="36"/>
      <c r="L109" s="36">
        <v>0.2</v>
      </c>
      <c r="M109" s="36"/>
      <c r="N109" s="36"/>
      <c r="O109" s="38">
        <f t="shared" si="4"/>
        <v>0.2</v>
      </c>
      <c r="P109" s="36"/>
      <c r="Q109" s="36">
        <v>-3</v>
      </c>
      <c r="R109" s="36"/>
      <c r="S109" s="36"/>
      <c r="T109" s="38">
        <f t="shared" si="5"/>
        <v>-3</v>
      </c>
      <c r="U109" s="38"/>
      <c r="V109" s="36"/>
      <c r="W109" s="36"/>
      <c r="X109" s="38">
        <f t="shared" si="7"/>
        <v>-10</v>
      </c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</row>
    <row r="110" spans="2:41" x14ac:dyDescent="0.2">
      <c r="B110" s="7"/>
      <c r="C110" s="7"/>
      <c r="E110" s="14" t="s">
        <v>50</v>
      </c>
      <c r="F110" s="13"/>
      <c r="G110" s="36"/>
      <c r="H110" s="36"/>
      <c r="I110" s="36">
        <v>-60.1</v>
      </c>
      <c r="J110" s="38">
        <f t="shared" ref="J110:J157" si="8">SUM(G110:I110)</f>
        <v>-60.1</v>
      </c>
      <c r="K110" s="36"/>
      <c r="L110" s="36"/>
      <c r="M110" s="36"/>
      <c r="N110" s="36"/>
      <c r="O110" s="38">
        <f t="shared" ref="O110:O157" si="9">SUM(L110:N110)</f>
        <v>0</v>
      </c>
      <c r="P110" s="36"/>
      <c r="Q110" s="36"/>
      <c r="R110" s="36"/>
      <c r="S110" s="36"/>
      <c r="T110" s="38">
        <f t="shared" ref="T110:T157" si="10">SUM(Q110:S110)</f>
        <v>0</v>
      </c>
      <c r="U110" s="38"/>
      <c r="V110" s="36"/>
      <c r="W110" s="36"/>
      <c r="X110" s="38">
        <f t="shared" si="7"/>
        <v>-60.1</v>
      </c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</row>
    <row r="111" spans="2:41" x14ac:dyDescent="0.2">
      <c r="B111" s="7"/>
      <c r="C111" s="7"/>
      <c r="E111" s="2" t="s">
        <v>51</v>
      </c>
      <c r="F111" s="13"/>
      <c r="G111" s="36"/>
      <c r="H111" s="36"/>
      <c r="I111" s="36"/>
      <c r="J111" s="38">
        <f t="shared" si="8"/>
        <v>0</v>
      </c>
      <c r="K111" s="36"/>
      <c r="L111" s="36"/>
      <c r="M111" s="36"/>
      <c r="N111" s="36"/>
      <c r="O111" s="38">
        <f t="shared" si="9"/>
        <v>0</v>
      </c>
      <c r="P111" s="36"/>
      <c r="Q111" s="36"/>
      <c r="R111" s="36"/>
      <c r="S111" s="36"/>
      <c r="T111" s="38">
        <f t="shared" si="10"/>
        <v>0</v>
      </c>
      <c r="U111" s="38"/>
      <c r="V111" s="36"/>
      <c r="W111" s="36"/>
      <c r="X111" s="38">
        <f t="shared" si="7"/>
        <v>0</v>
      </c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</row>
    <row r="112" spans="2:41" x14ac:dyDescent="0.2">
      <c r="B112" s="7"/>
      <c r="C112" s="7"/>
      <c r="E112" s="14" t="s">
        <v>52</v>
      </c>
      <c r="F112" s="13"/>
      <c r="G112" s="36"/>
      <c r="H112" s="36"/>
      <c r="I112" s="36"/>
      <c r="J112" s="38">
        <f t="shared" si="8"/>
        <v>0</v>
      </c>
      <c r="K112" s="36"/>
      <c r="L112" s="36"/>
      <c r="M112" s="36"/>
      <c r="N112" s="36"/>
      <c r="O112" s="38">
        <f t="shared" si="9"/>
        <v>0</v>
      </c>
      <c r="P112" s="36"/>
      <c r="Q112" s="36"/>
      <c r="R112" s="36"/>
      <c r="S112" s="36"/>
      <c r="T112" s="38">
        <f t="shared" si="10"/>
        <v>0</v>
      </c>
      <c r="U112" s="38"/>
      <c r="V112" s="36"/>
      <c r="W112" s="36"/>
      <c r="X112" s="38">
        <f t="shared" si="7"/>
        <v>0</v>
      </c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</row>
    <row r="113" spans="2:41" x14ac:dyDescent="0.2">
      <c r="B113" s="7"/>
      <c r="C113" s="7"/>
      <c r="E113" s="13" t="s">
        <v>53</v>
      </c>
      <c r="F113" s="13"/>
      <c r="G113" s="36"/>
      <c r="H113" s="36"/>
      <c r="I113" s="36"/>
      <c r="J113" s="38">
        <f t="shared" si="8"/>
        <v>0</v>
      </c>
      <c r="K113" s="36"/>
      <c r="L113" s="36"/>
      <c r="M113" s="36">
        <v>-25.3</v>
      </c>
      <c r="N113" s="36"/>
      <c r="O113" s="38">
        <f t="shared" si="9"/>
        <v>-25.3</v>
      </c>
      <c r="P113" s="36"/>
      <c r="Q113" s="36"/>
      <c r="R113" s="36"/>
      <c r="S113" s="36"/>
      <c r="T113" s="38">
        <f t="shared" si="10"/>
        <v>0</v>
      </c>
      <c r="U113" s="38"/>
      <c r="V113" s="36"/>
      <c r="W113" s="36"/>
      <c r="X113" s="38">
        <f t="shared" si="7"/>
        <v>-25.3</v>
      </c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</row>
    <row r="114" spans="2:41" x14ac:dyDescent="0.2">
      <c r="B114" s="7"/>
      <c r="C114" s="7"/>
      <c r="E114" s="13" t="s">
        <v>54</v>
      </c>
      <c r="F114" s="13"/>
      <c r="G114" s="36"/>
      <c r="H114" s="36"/>
      <c r="I114" s="36"/>
      <c r="J114" s="38">
        <f t="shared" si="8"/>
        <v>0</v>
      </c>
      <c r="K114" s="36"/>
      <c r="L114" s="36"/>
      <c r="M114" s="36"/>
      <c r="N114" s="36"/>
      <c r="O114" s="38">
        <f t="shared" si="9"/>
        <v>0</v>
      </c>
      <c r="P114" s="36"/>
      <c r="Q114" s="36">
        <v>-0.7</v>
      </c>
      <c r="R114" s="36">
        <v>-0.5</v>
      </c>
      <c r="S114" s="36">
        <v>-0.3</v>
      </c>
      <c r="T114" s="38">
        <f t="shared" si="10"/>
        <v>-1.5</v>
      </c>
      <c r="U114" s="38"/>
      <c r="V114" s="36">
        <v>-0.3</v>
      </c>
      <c r="W114" s="36"/>
      <c r="X114" s="38">
        <f t="shared" si="7"/>
        <v>-1.8</v>
      </c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</row>
    <row r="115" spans="2:41" x14ac:dyDescent="0.2">
      <c r="B115" s="7"/>
      <c r="C115" s="7"/>
      <c r="E115" s="14" t="s">
        <v>55</v>
      </c>
      <c r="F115" s="13"/>
      <c r="G115" s="36">
        <v>-0.1</v>
      </c>
      <c r="H115" s="36"/>
      <c r="I115" s="36">
        <v>1.1000000000000001</v>
      </c>
      <c r="J115" s="38">
        <f t="shared" si="8"/>
        <v>1</v>
      </c>
      <c r="K115" s="36"/>
      <c r="L115" s="36"/>
      <c r="M115" s="36"/>
      <c r="N115" s="36"/>
      <c r="O115" s="38">
        <f t="shared" si="9"/>
        <v>0</v>
      </c>
      <c r="P115" s="36"/>
      <c r="Q115" s="36">
        <v>-2.1</v>
      </c>
      <c r="R115" s="36">
        <v>-0.8</v>
      </c>
      <c r="S115" s="36">
        <v>-1.1000000000000001</v>
      </c>
      <c r="T115" s="38">
        <f t="shared" si="10"/>
        <v>-4</v>
      </c>
      <c r="U115" s="38"/>
      <c r="V115" s="36">
        <v>-0.2</v>
      </c>
      <c r="W115" s="36"/>
      <c r="X115" s="38">
        <f t="shared" si="7"/>
        <v>-3.2</v>
      </c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</row>
    <row r="116" spans="2:41" x14ac:dyDescent="0.2">
      <c r="B116" s="7"/>
      <c r="C116" s="7"/>
      <c r="E116" s="14" t="s">
        <v>56</v>
      </c>
      <c r="F116" s="13"/>
      <c r="G116" s="36"/>
      <c r="H116" s="36">
        <v>3.6</v>
      </c>
      <c r="I116" s="36"/>
      <c r="J116" s="38">
        <f t="shared" si="8"/>
        <v>3.6</v>
      </c>
      <c r="K116" s="36"/>
      <c r="L116" s="36"/>
      <c r="M116" s="36"/>
      <c r="N116" s="36"/>
      <c r="O116" s="38">
        <f t="shared" si="9"/>
        <v>0</v>
      </c>
      <c r="P116" s="36"/>
      <c r="Q116" s="36"/>
      <c r="R116" s="36"/>
      <c r="S116" s="36"/>
      <c r="T116" s="38">
        <f t="shared" si="10"/>
        <v>0</v>
      </c>
      <c r="U116" s="38"/>
      <c r="V116" s="36"/>
      <c r="W116" s="36"/>
      <c r="X116" s="38">
        <f t="shared" si="7"/>
        <v>3.6</v>
      </c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</row>
    <row r="117" spans="2:41" x14ac:dyDescent="0.2">
      <c r="B117" s="7"/>
      <c r="C117" s="7"/>
      <c r="E117" s="2" t="s">
        <v>57</v>
      </c>
      <c r="F117" s="13"/>
      <c r="G117" s="36">
        <v>-4.9000000000000004</v>
      </c>
      <c r="H117" s="36"/>
      <c r="I117" s="36"/>
      <c r="J117" s="38">
        <f t="shared" si="8"/>
        <v>-4.9000000000000004</v>
      </c>
      <c r="K117" s="36"/>
      <c r="L117" s="36"/>
      <c r="M117" s="36"/>
      <c r="N117" s="36"/>
      <c r="O117" s="38">
        <f t="shared" si="9"/>
        <v>0</v>
      </c>
      <c r="P117" s="36"/>
      <c r="Q117" s="36"/>
      <c r="R117" s="36"/>
      <c r="S117" s="36"/>
      <c r="T117" s="38">
        <f t="shared" si="10"/>
        <v>0</v>
      </c>
      <c r="U117" s="38"/>
      <c r="V117" s="36"/>
      <c r="W117" s="36"/>
      <c r="X117" s="38">
        <f t="shared" si="7"/>
        <v>-4.9000000000000004</v>
      </c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</row>
    <row r="118" spans="2:41" x14ac:dyDescent="0.2">
      <c r="B118" s="7"/>
      <c r="C118" s="7"/>
      <c r="E118" s="2" t="s">
        <v>58</v>
      </c>
      <c r="F118" s="13"/>
      <c r="G118" s="36"/>
      <c r="H118" s="36"/>
      <c r="I118" s="36"/>
      <c r="J118" s="38">
        <f t="shared" si="8"/>
        <v>0</v>
      </c>
      <c r="K118" s="36"/>
      <c r="L118" s="36"/>
      <c r="M118" s="36"/>
      <c r="N118" s="36"/>
      <c r="O118" s="38">
        <f t="shared" si="9"/>
        <v>0</v>
      </c>
      <c r="P118" s="36"/>
      <c r="Q118" s="36"/>
      <c r="R118" s="36"/>
      <c r="S118" s="36"/>
      <c r="T118" s="38">
        <f t="shared" si="10"/>
        <v>0</v>
      </c>
      <c r="U118" s="38"/>
      <c r="V118" s="36"/>
      <c r="W118" s="36"/>
      <c r="X118" s="38">
        <f t="shared" si="7"/>
        <v>0</v>
      </c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</row>
    <row r="119" spans="2:41" x14ac:dyDescent="0.2">
      <c r="B119" s="7"/>
      <c r="C119" s="7"/>
      <c r="E119" s="14" t="s">
        <v>59</v>
      </c>
      <c r="F119" s="13"/>
      <c r="G119" s="36"/>
      <c r="H119" s="36">
        <v>-2.6</v>
      </c>
      <c r="I119" s="36"/>
      <c r="J119" s="38">
        <f t="shared" si="8"/>
        <v>-2.6</v>
      </c>
      <c r="K119" s="36"/>
      <c r="L119" s="36"/>
      <c r="M119" s="36"/>
      <c r="N119" s="36"/>
      <c r="O119" s="38">
        <f t="shared" si="9"/>
        <v>0</v>
      </c>
      <c r="P119" s="36"/>
      <c r="Q119" s="36"/>
      <c r="R119" s="36"/>
      <c r="S119" s="36"/>
      <c r="T119" s="38">
        <f t="shared" si="10"/>
        <v>0</v>
      </c>
      <c r="U119" s="38"/>
      <c r="V119" s="36"/>
      <c r="W119" s="36"/>
      <c r="X119" s="38">
        <f t="shared" si="7"/>
        <v>-2.6</v>
      </c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</row>
    <row r="120" spans="2:41" x14ac:dyDescent="0.2">
      <c r="B120" s="7"/>
      <c r="C120" s="7"/>
      <c r="E120" s="14" t="s">
        <v>215</v>
      </c>
      <c r="F120" s="13"/>
      <c r="G120" s="36"/>
      <c r="H120" s="36"/>
      <c r="I120" s="36"/>
      <c r="J120" s="38"/>
      <c r="K120" s="36"/>
      <c r="L120" s="36"/>
      <c r="M120" s="36"/>
      <c r="N120" s="36"/>
      <c r="O120" s="38"/>
      <c r="P120" s="36"/>
      <c r="Q120" s="36"/>
      <c r="R120" s="36"/>
      <c r="S120" s="36"/>
      <c r="T120" s="38">
        <f t="shared" si="10"/>
        <v>0</v>
      </c>
      <c r="U120" s="38"/>
      <c r="V120" s="36">
        <v>-10.199999999999999</v>
      </c>
      <c r="W120" s="36"/>
      <c r="X120" s="38">
        <f t="shared" si="7"/>
        <v>-10.199999999999999</v>
      </c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</row>
    <row r="121" spans="2:41" x14ac:dyDescent="0.2">
      <c r="B121" s="7"/>
      <c r="C121" s="7"/>
      <c r="E121" s="14" t="s">
        <v>60</v>
      </c>
      <c r="F121" s="13"/>
      <c r="G121" s="36"/>
      <c r="H121" s="36"/>
      <c r="I121" s="36"/>
      <c r="J121" s="38">
        <f t="shared" si="8"/>
        <v>0</v>
      </c>
      <c r="K121" s="36"/>
      <c r="L121" s="36"/>
      <c r="M121" s="36"/>
      <c r="N121" s="36">
        <v>5</v>
      </c>
      <c r="O121" s="38">
        <f t="shared" si="9"/>
        <v>5</v>
      </c>
      <c r="P121" s="36"/>
      <c r="Q121" s="36"/>
      <c r="R121" s="36"/>
      <c r="S121" s="36"/>
      <c r="T121" s="38">
        <f t="shared" si="10"/>
        <v>0</v>
      </c>
      <c r="U121" s="38"/>
      <c r="V121" s="36"/>
      <c r="W121" s="36"/>
      <c r="X121" s="38">
        <f t="shared" si="7"/>
        <v>5</v>
      </c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</row>
    <row r="122" spans="2:41" x14ac:dyDescent="0.2">
      <c r="B122" s="7"/>
      <c r="C122" s="7"/>
      <c r="E122" s="2" t="s">
        <v>61</v>
      </c>
      <c r="F122" s="13"/>
      <c r="G122" s="36">
        <v>0.1</v>
      </c>
      <c r="H122" s="36"/>
      <c r="I122" s="36"/>
      <c r="J122" s="38">
        <f t="shared" si="8"/>
        <v>0.1</v>
      </c>
      <c r="K122" s="36"/>
      <c r="L122" s="36">
        <v>0.1</v>
      </c>
      <c r="M122" s="36"/>
      <c r="N122" s="36"/>
      <c r="O122" s="38">
        <f t="shared" si="9"/>
        <v>0.1</v>
      </c>
      <c r="P122" s="36"/>
      <c r="Q122" s="36"/>
      <c r="R122" s="36"/>
      <c r="S122" s="36"/>
      <c r="T122" s="38">
        <f t="shared" si="10"/>
        <v>0</v>
      </c>
      <c r="U122" s="38"/>
      <c r="V122" s="36">
        <v>-1.5</v>
      </c>
      <c r="W122" s="36"/>
      <c r="X122" s="38">
        <f t="shared" si="7"/>
        <v>-1.3</v>
      </c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</row>
    <row r="123" spans="2:41" x14ac:dyDescent="0.2">
      <c r="B123" s="7"/>
      <c r="C123" s="7"/>
      <c r="E123" s="13" t="s">
        <v>62</v>
      </c>
      <c r="F123" s="13"/>
      <c r="G123" s="36">
        <v>0.4</v>
      </c>
      <c r="H123" s="36"/>
      <c r="I123" s="36"/>
      <c r="J123" s="38">
        <f t="shared" si="8"/>
        <v>0.4</v>
      </c>
      <c r="K123" s="36"/>
      <c r="L123" s="36"/>
      <c r="M123" s="36">
        <v>-167.3</v>
      </c>
      <c r="N123" s="36"/>
      <c r="O123" s="38">
        <f t="shared" si="9"/>
        <v>-167.3</v>
      </c>
      <c r="P123" s="36"/>
      <c r="Q123" s="36"/>
      <c r="R123" s="36"/>
      <c r="S123" s="36"/>
      <c r="T123" s="38">
        <f t="shared" si="10"/>
        <v>0</v>
      </c>
      <c r="U123" s="38"/>
      <c r="V123" s="36"/>
      <c r="W123" s="36"/>
      <c r="X123" s="38">
        <f t="shared" si="7"/>
        <v>-166.9</v>
      </c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</row>
    <row r="124" spans="2:41" x14ac:dyDescent="0.2">
      <c r="B124" s="7"/>
      <c r="C124" s="7"/>
      <c r="E124" s="13" t="s">
        <v>63</v>
      </c>
      <c r="F124" s="13"/>
      <c r="G124" s="36"/>
      <c r="H124" s="36"/>
      <c r="I124" s="36"/>
      <c r="J124" s="38">
        <f t="shared" si="8"/>
        <v>0</v>
      </c>
      <c r="K124" s="36"/>
      <c r="L124" s="36"/>
      <c r="M124" s="36">
        <v>-1.3</v>
      </c>
      <c r="N124" s="36"/>
      <c r="O124" s="38">
        <f t="shared" si="9"/>
        <v>-1.3</v>
      </c>
      <c r="P124" s="36"/>
      <c r="Q124" s="36"/>
      <c r="R124" s="36"/>
      <c r="S124" s="36"/>
      <c r="T124" s="38">
        <f t="shared" si="10"/>
        <v>0</v>
      </c>
      <c r="U124" s="38"/>
      <c r="V124" s="36"/>
      <c r="W124" s="36"/>
      <c r="X124" s="38">
        <f t="shared" si="7"/>
        <v>-1.3</v>
      </c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</row>
    <row r="125" spans="2:41" x14ac:dyDescent="0.2">
      <c r="B125" s="7"/>
      <c r="C125" s="7"/>
      <c r="E125" s="2" t="s">
        <v>64</v>
      </c>
      <c r="F125" s="13"/>
      <c r="G125" s="36"/>
      <c r="H125" s="36"/>
      <c r="I125" s="36"/>
      <c r="J125" s="38">
        <f t="shared" si="8"/>
        <v>0</v>
      </c>
      <c r="K125" s="36"/>
      <c r="L125" s="36"/>
      <c r="M125" s="36"/>
      <c r="N125" s="36"/>
      <c r="O125" s="38">
        <f t="shared" si="9"/>
        <v>0</v>
      </c>
      <c r="P125" s="36"/>
      <c r="Q125" s="36"/>
      <c r="R125" s="36"/>
      <c r="S125" s="36"/>
      <c r="T125" s="38">
        <f t="shared" si="10"/>
        <v>0</v>
      </c>
      <c r="U125" s="38"/>
      <c r="V125" s="36"/>
      <c r="W125" s="36"/>
      <c r="X125" s="38">
        <f t="shared" si="7"/>
        <v>0</v>
      </c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</row>
    <row r="126" spans="2:41" x14ac:dyDescent="0.2">
      <c r="B126" s="7"/>
      <c r="C126" s="7"/>
      <c r="E126" s="2" t="s">
        <v>65</v>
      </c>
      <c r="F126" s="13"/>
      <c r="G126" s="36"/>
      <c r="H126" s="36"/>
      <c r="I126" s="36"/>
      <c r="J126" s="38">
        <f t="shared" si="8"/>
        <v>0</v>
      </c>
      <c r="K126" s="36"/>
      <c r="L126" s="36"/>
      <c r="M126" s="36"/>
      <c r="N126" s="36"/>
      <c r="O126" s="38">
        <f t="shared" si="9"/>
        <v>0</v>
      </c>
      <c r="P126" s="36"/>
      <c r="Q126" s="36"/>
      <c r="R126" s="36"/>
      <c r="S126" s="36"/>
      <c r="T126" s="38">
        <f t="shared" si="10"/>
        <v>0</v>
      </c>
      <c r="U126" s="38"/>
      <c r="V126" s="36"/>
      <c r="W126" s="36"/>
      <c r="X126" s="38">
        <f t="shared" si="7"/>
        <v>0</v>
      </c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</row>
    <row r="127" spans="2:41" x14ac:dyDescent="0.2">
      <c r="B127" s="7"/>
      <c r="C127" s="7"/>
      <c r="E127" s="2" t="s">
        <v>66</v>
      </c>
      <c r="F127" s="13"/>
      <c r="G127" s="36"/>
      <c r="H127" s="36"/>
      <c r="I127" s="36"/>
      <c r="J127" s="38">
        <f t="shared" si="8"/>
        <v>0</v>
      </c>
      <c r="K127" s="36"/>
      <c r="L127" s="36"/>
      <c r="M127" s="36"/>
      <c r="N127" s="36"/>
      <c r="O127" s="38">
        <f t="shared" si="9"/>
        <v>0</v>
      </c>
      <c r="P127" s="36"/>
      <c r="Q127" s="36"/>
      <c r="R127" s="36">
        <v>-87.5</v>
      </c>
      <c r="S127" s="36"/>
      <c r="T127" s="38">
        <f t="shared" si="10"/>
        <v>-87.5</v>
      </c>
      <c r="U127" s="38"/>
      <c r="V127" s="36"/>
      <c r="W127" s="36"/>
      <c r="X127" s="38">
        <f t="shared" si="7"/>
        <v>-87.5</v>
      </c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</row>
    <row r="128" spans="2:41" x14ac:dyDescent="0.2">
      <c r="B128" s="7"/>
      <c r="C128" s="7"/>
      <c r="E128" s="2" t="s">
        <v>67</v>
      </c>
      <c r="F128" s="13"/>
      <c r="G128" s="36"/>
      <c r="H128" s="36">
        <v>-4.9000000000000004</v>
      </c>
      <c r="I128" s="36"/>
      <c r="J128" s="38">
        <f t="shared" si="8"/>
        <v>-4.9000000000000004</v>
      </c>
      <c r="K128" s="36"/>
      <c r="L128" s="36"/>
      <c r="M128" s="36"/>
      <c r="N128" s="36"/>
      <c r="O128" s="38">
        <f t="shared" si="9"/>
        <v>0</v>
      </c>
      <c r="P128" s="36"/>
      <c r="Q128" s="36"/>
      <c r="R128" s="36"/>
      <c r="S128" s="36"/>
      <c r="T128" s="38">
        <f t="shared" si="10"/>
        <v>0</v>
      </c>
      <c r="U128" s="38"/>
      <c r="V128" s="36"/>
      <c r="W128" s="36"/>
      <c r="X128" s="38">
        <f t="shared" si="7"/>
        <v>-4.9000000000000004</v>
      </c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</row>
    <row r="129" spans="2:41" x14ac:dyDescent="0.2">
      <c r="B129" s="7"/>
      <c r="C129" s="7"/>
      <c r="E129" s="2" t="s">
        <v>211</v>
      </c>
      <c r="F129" s="13"/>
      <c r="G129" s="36"/>
      <c r="H129" s="36"/>
      <c r="I129" s="36"/>
      <c r="J129" s="38"/>
      <c r="K129" s="36"/>
      <c r="L129" s="36"/>
      <c r="M129" s="36"/>
      <c r="N129" s="36"/>
      <c r="O129" s="38"/>
      <c r="P129" s="36"/>
      <c r="Q129" s="36"/>
      <c r="R129" s="36"/>
      <c r="S129" s="36">
        <v>0.3</v>
      </c>
      <c r="T129" s="38">
        <f t="shared" si="10"/>
        <v>0.3</v>
      </c>
      <c r="U129" s="38"/>
      <c r="V129" s="36"/>
      <c r="W129" s="36"/>
      <c r="X129" s="38">
        <f t="shared" si="7"/>
        <v>0.3</v>
      </c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</row>
    <row r="130" spans="2:41" x14ac:dyDescent="0.2">
      <c r="B130" s="7"/>
      <c r="C130" s="7"/>
      <c r="E130" s="2" t="s">
        <v>68</v>
      </c>
      <c r="F130" s="13"/>
      <c r="G130" s="36">
        <v>1</v>
      </c>
      <c r="H130" s="36"/>
      <c r="I130" s="36"/>
      <c r="J130" s="38">
        <f t="shared" si="8"/>
        <v>1</v>
      </c>
      <c r="K130" s="36"/>
      <c r="L130" s="36"/>
      <c r="M130" s="36"/>
      <c r="N130" s="36"/>
      <c r="O130" s="38">
        <f t="shared" si="9"/>
        <v>0</v>
      </c>
      <c r="P130" s="36"/>
      <c r="Q130" s="36"/>
      <c r="R130" s="36"/>
      <c r="S130" s="36"/>
      <c r="T130" s="38">
        <f t="shared" si="10"/>
        <v>0</v>
      </c>
      <c r="U130" s="38"/>
      <c r="V130" s="36"/>
      <c r="W130" s="36"/>
      <c r="X130" s="38">
        <f t="shared" si="7"/>
        <v>1</v>
      </c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</row>
    <row r="131" spans="2:41" x14ac:dyDescent="0.2">
      <c r="B131" s="7"/>
      <c r="C131" s="7"/>
      <c r="E131" s="14" t="s">
        <v>69</v>
      </c>
      <c r="F131" s="13"/>
      <c r="G131" s="36">
        <v>-6.6</v>
      </c>
      <c r="H131" s="36"/>
      <c r="I131" s="36"/>
      <c r="J131" s="38">
        <f t="shared" si="8"/>
        <v>-6.6</v>
      </c>
      <c r="K131" s="36"/>
      <c r="L131" s="36">
        <v>-0.4</v>
      </c>
      <c r="M131" s="36"/>
      <c r="N131" s="36"/>
      <c r="O131" s="38">
        <f t="shared" si="9"/>
        <v>-0.4</v>
      </c>
      <c r="P131" s="36"/>
      <c r="Q131" s="36"/>
      <c r="R131" s="36"/>
      <c r="S131" s="36"/>
      <c r="T131" s="38">
        <f t="shared" si="10"/>
        <v>0</v>
      </c>
      <c r="U131" s="38"/>
      <c r="V131" s="36"/>
      <c r="W131" s="36"/>
      <c r="X131" s="38">
        <f t="shared" si="7"/>
        <v>-7</v>
      </c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</row>
    <row r="132" spans="2:41" x14ac:dyDescent="0.2">
      <c r="B132" s="7"/>
      <c r="C132" s="7"/>
      <c r="E132" s="14" t="s">
        <v>70</v>
      </c>
      <c r="F132" s="13"/>
      <c r="G132" s="36"/>
      <c r="H132" s="36"/>
      <c r="I132" s="36"/>
      <c r="J132" s="38">
        <f t="shared" si="8"/>
        <v>0</v>
      </c>
      <c r="K132" s="36"/>
      <c r="L132" s="36"/>
      <c r="M132" s="36"/>
      <c r="N132" s="36"/>
      <c r="O132" s="38">
        <f t="shared" si="9"/>
        <v>0</v>
      </c>
      <c r="P132" s="36"/>
      <c r="Q132" s="36">
        <v>-0.8</v>
      </c>
      <c r="R132" s="36"/>
      <c r="S132" s="36">
        <v>-1.3</v>
      </c>
      <c r="T132" s="38">
        <f t="shared" si="10"/>
        <v>-2.1</v>
      </c>
      <c r="U132" s="38"/>
      <c r="V132" s="36"/>
      <c r="W132" s="36"/>
      <c r="X132" s="38">
        <f t="shared" si="7"/>
        <v>-2.1</v>
      </c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</row>
    <row r="133" spans="2:41" x14ac:dyDescent="0.2">
      <c r="B133" s="7"/>
      <c r="C133" s="7"/>
      <c r="E133" s="14" t="s">
        <v>71</v>
      </c>
      <c r="F133" s="13"/>
      <c r="G133" s="36"/>
      <c r="H133" s="36"/>
      <c r="I133" s="36">
        <v>-0.2</v>
      </c>
      <c r="J133" s="38">
        <f t="shared" si="8"/>
        <v>-0.2</v>
      </c>
      <c r="K133" s="36"/>
      <c r="L133" s="36"/>
      <c r="M133" s="36"/>
      <c r="N133" s="36"/>
      <c r="O133" s="38">
        <f t="shared" si="9"/>
        <v>0</v>
      </c>
      <c r="P133" s="36"/>
      <c r="Q133" s="36"/>
      <c r="R133" s="36"/>
      <c r="S133" s="36">
        <v>0.1</v>
      </c>
      <c r="T133" s="38">
        <f t="shared" si="10"/>
        <v>0.1</v>
      </c>
      <c r="U133" s="38"/>
      <c r="V133" s="36"/>
      <c r="W133" s="36"/>
      <c r="X133" s="38">
        <f t="shared" si="7"/>
        <v>-0.1</v>
      </c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</row>
    <row r="134" spans="2:41" x14ac:dyDescent="0.2">
      <c r="B134" s="7"/>
      <c r="C134" s="7"/>
      <c r="E134" s="13" t="s">
        <v>72</v>
      </c>
      <c r="F134" s="13"/>
      <c r="G134" s="36"/>
      <c r="H134" s="36"/>
      <c r="I134" s="36"/>
      <c r="J134" s="38">
        <f t="shared" si="8"/>
        <v>0</v>
      </c>
      <c r="K134" s="36"/>
      <c r="L134" s="36"/>
      <c r="M134" s="36">
        <v>-2.6</v>
      </c>
      <c r="N134" s="36"/>
      <c r="O134" s="38">
        <f t="shared" si="9"/>
        <v>-2.6</v>
      </c>
      <c r="P134" s="36"/>
      <c r="Q134" s="36">
        <v>-2.9</v>
      </c>
      <c r="R134" s="36">
        <v>-39</v>
      </c>
      <c r="S134" s="36"/>
      <c r="T134" s="38">
        <f>SUM(Q134:S134)</f>
        <v>-41.9</v>
      </c>
      <c r="U134" s="38"/>
      <c r="V134" s="36"/>
      <c r="W134" s="36"/>
      <c r="X134" s="38">
        <f t="shared" si="7"/>
        <v>-44.5</v>
      </c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</row>
    <row r="135" spans="2:41" x14ac:dyDescent="0.2">
      <c r="B135" s="7"/>
      <c r="C135" s="7"/>
      <c r="E135" s="13" t="s">
        <v>73</v>
      </c>
      <c r="F135" s="13"/>
      <c r="G135" s="36"/>
      <c r="H135" s="36"/>
      <c r="I135" s="36"/>
      <c r="J135" s="38">
        <f t="shared" si="8"/>
        <v>0</v>
      </c>
      <c r="K135" s="36"/>
      <c r="L135" s="36"/>
      <c r="M135" s="36"/>
      <c r="N135" s="36"/>
      <c r="O135" s="38">
        <f t="shared" si="9"/>
        <v>0</v>
      </c>
      <c r="P135" s="36"/>
      <c r="Q135" s="36">
        <v>67.8</v>
      </c>
      <c r="R135" s="36">
        <v>24</v>
      </c>
      <c r="S135" s="36"/>
      <c r="T135" s="38">
        <f t="shared" si="10"/>
        <v>91.8</v>
      </c>
      <c r="U135" s="38"/>
      <c r="V135" s="36"/>
      <c r="W135" s="36"/>
      <c r="X135" s="38">
        <f t="shared" si="7"/>
        <v>91.8</v>
      </c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</row>
    <row r="136" spans="2:41" x14ac:dyDescent="0.2">
      <c r="B136" s="7"/>
      <c r="C136" s="7"/>
      <c r="E136" s="13" t="s">
        <v>74</v>
      </c>
      <c r="F136" s="13"/>
      <c r="G136" s="36"/>
      <c r="H136" s="36"/>
      <c r="I136" s="36"/>
      <c r="J136" s="38">
        <f t="shared" si="8"/>
        <v>0</v>
      </c>
      <c r="K136" s="36"/>
      <c r="L136" s="36"/>
      <c r="M136" s="36"/>
      <c r="N136" s="36"/>
      <c r="O136" s="38">
        <f t="shared" si="9"/>
        <v>0</v>
      </c>
      <c r="P136" s="36"/>
      <c r="Q136" s="36">
        <v>-0.2</v>
      </c>
      <c r="R136" s="36"/>
      <c r="S136" s="36">
        <v>-0.6</v>
      </c>
      <c r="T136" s="38">
        <f t="shared" si="10"/>
        <v>-0.8</v>
      </c>
      <c r="U136" s="38"/>
      <c r="V136" s="36">
        <v>-5.9</v>
      </c>
      <c r="W136" s="36"/>
      <c r="X136" s="38">
        <f t="shared" si="7"/>
        <v>-6.7</v>
      </c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</row>
    <row r="137" spans="2:41" x14ac:dyDescent="0.2">
      <c r="B137" s="7"/>
      <c r="C137" s="7"/>
      <c r="E137" s="13" t="s">
        <v>216</v>
      </c>
      <c r="F137" s="13"/>
      <c r="G137" s="36"/>
      <c r="H137" s="36"/>
      <c r="I137" s="36"/>
      <c r="J137" s="38"/>
      <c r="K137" s="36"/>
      <c r="L137" s="36"/>
      <c r="M137" s="36"/>
      <c r="N137" s="36"/>
      <c r="O137" s="38"/>
      <c r="P137" s="36"/>
      <c r="Q137" s="36"/>
      <c r="R137" s="36"/>
      <c r="S137" s="36"/>
      <c r="T137" s="38">
        <f t="shared" si="10"/>
        <v>0</v>
      </c>
      <c r="U137" s="38"/>
      <c r="V137" s="36">
        <v>-0.2</v>
      </c>
      <c r="W137" s="36"/>
      <c r="X137" s="38">
        <f t="shared" si="7"/>
        <v>-0.2</v>
      </c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</row>
    <row r="138" spans="2:41" x14ac:dyDescent="0.2">
      <c r="B138" s="7"/>
      <c r="C138" s="7"/>
      <c r="E138" s="14" t="s">
        <v>75</v>
      </c>
      <c r="F138" s="13"/>
      <c r="G138" s="36"/>
      <c r="H138" s="36"/>
      <c r="I138" s="36">
        <v>-4.3</v>
      </c>
      <c r="J138" s="38">
        <f t="shared" si="8"/>
        <v>-4.3</v>
      </c>
      <c r="K138" s="36"/>
      <c r="L138" s="36"/>
      <c r="M138" s="36"/>
      <c r="N138" s="36"/>
      <c r="O138" s="38">
        <f t="shared" si="9"/>
        <v>0</v>
      </c>
      <c r="P138" s="36"/>
      <c r="Q138" s="36"/>
      <c r="R138" s="36"/>
      <c r="S138" s="36"/>
      <c r="T138" s="38">
        <f t="shared" si="10"/>
        <v>0</v>
      </c>
      <c r="U138" s="38"/>
      <c r="V138" s="36"/>
      <c r="W138" s="36"/>
      <c r="X138" s="38">
        <f t="shared" si="7"/>
        <v>-4.3</v>
      </c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</row>
    <row r="139" spans="2:41" x14ac:dyDescent="0.2">
      <c r="B139" s="7"/>
      <c r="C139" s="7"/>
      <c r="E139" s="2" t="s">
        <v>76</v>
      </c>
      <c r="F139" s="13"/>
      <c r="G139" s="36">
        <v>-4.0999999999999996</v>
      </c>
      <c r="H139" s="36"/>
      <c r="I139" s="36"/>
      <c r="J139" s="38">
        <f t="shared" si="8"/>
        <v>-4.0999999999999996</v>
      </c>
      <c r="K139" s="36"/>
      <c r="L139" s="36"/>
      <c r="M139" s="36"/>
      <c r="N139" s="36"/>
      <c r="O139" s="38">
        <f t="shared" si="9"/>
        <v>0</v>
      </c>
      <c r="P139" s="36"/>
      <c r="Q139" s="36"/>
      <c r="R139" s="36"/>
      <c r="S139" s="36"/>
      <c r="T139" s="38">
        <f t="shared" si="10"/>
        <v>0</v>
      </c>
      <c r="U139" s="38"/>
      <c r="V139" s="36">
        <v>-0.1</v>
      </c>
      <c r="W139" s="36"/>
      <c r="X139" s="38">
        <f t="shared" si="7"/>
        <v>-4.1999999999999993</v>
      </c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</row>
    <row r="140" spans="2:41" x14ac:dyDescent="0.2">
      <c r="B140" s="7"/>
      <c r="C140" s="7"/>
      <c r="E140" s="2" t="s">
        <v>77</v>
      </c>
      <c r="F140" s="13"/>
      <c r="G140" s="36">
        <f>-17.1-1.1</f>
        <v>-18.200000000000003</v>
      </c>
      <c r="H140" s="36"/>
      <c r="I140" s="36"/>
      <c r="J140" s="38">
        <f t="shared" si="8"/>
        <v>-18.200000000000003</v>
      </c>
      <c r="K140" s="36"/>
      <c r="L140" s="36">
        <v>-15.9</v>
      </c>
      <c r="M140" s="36"/>
      <c r="N140" s="36"/>
      <c r="O140" s="38">
        <f t="shared" si="9"/>
        <v>-15.9</v>
      </c>
      <c r="P140" s="36"/>
      <c r="Q140" s="36">
        <v>-13</v>
      </c>
      <c r="R140" s="36">
        <v>-86</v>
      </c>
      <c r="S140" s="36"/>
      <c r="T140" s="38">
        <f t="shared" si="10"/>
        <v>-99</v>
      </c>
      <c r="U140" s="38"/>
      <c r="V140" s="36"/>
      <c r="W140" s="36"/>
      <c r="X140" s="38">
        <f t="shared" si="7"/>
        <v>-133.10000000000002</v>
      </c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</row>
    <row r="141" spans="2:41" x14ac:dyDescent="0.2">
      <c r="B141" s="7"/>
      <c r="C141" s="7"/>
      <c r="E141" s="14" t="s">
        <v>78</v>
      </c>
      <c r="F141" s="13"/>
      <c r="G141" s="36">
        <v>-0.9</v>
      </c>
      <c r="H141" s="36"/>
      <c r="I141" s="36"/>
      <c r="J141" s="38">
        <f t="shared" si="8"/>
        <v>-0.9</v>
      </c>
      <c r="K141" s="36"/>
      <c r="L141" s="36"/>
      <c r="M141" s="36"/>
      <c r="N141" s="36"/>
      <c r="O141" s="38">
        <f t="shared" si="9"/>
        <v>0</v>
      </c>
      <c r="P141" s="36"/>
      <c r="Q141" s="36"/>
      <c r="R141" s="36"/>
      <c r="S141" s="36"/>
      <c r="T141" s="38">
        <f t="shared" si="10"/>
        <v>0</v>
      </c>
      <c r="U141" s="38"/>
      <c r="V141" s="36"/>
      <c r="W141" s="36"/>
      <c r="X141" s="38">
        <f t="shared" si="7"/>
        <v>-0.9</v>
      </c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</row>
    <row r="142" spans="2:41" x14ac:dyDescent="0.2">
      <c r="B142" s="7"/>
      <c r="C142" s="7"/>
      <c r="E142" s="14" t="s">
        <v>79</v>
      </c>
      <c r="F142" s="13"/>
      <c r="G142" s="36">
        <v>-44.8</v>
      </c>
      <c r="H142" s="36"/>
      <c r="I142" s="36"/>
      <c r="J142" s="38">
        <f t="shared" si="8"/>
        <v>-44.8</v>
      </c>
      <c r="K142" s="36"/>
      <c r="L142" s="36"/>
      <c r="M142" s="36"/>
      <c r="N142" s="36"/>
      <c r="O142" s="38">
        <f t="shared" si="9"/>
        <v>0</v>
      </c>
      <c r="P142" s="36"/>
      <c r="Q142" s="36"/>
      <c r="R142" s="36"/>
      <c r="S142" s="36"/>
      <c r="T142" s="38">
        <f t="shared" si="10"/>
        <v>0</v>
      </c>
      <c r="U142" s="38"/>
      <c r="V142" s="36"/>
      <c r="W142" s="36"/>
      <c r="X142" s="38">
        <f t="shared" si="7"/>
        <v>-44.8</v>
      </c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</row>
    <row r="143" spans="2:41" x14ac:dyDescent="0.2">
      <c r="B143" s="7"/>
      <c r="C143" s="7"/>
      <c r="E143" s="14" t="s">
        <v>80</v>
      </c>
      <c r="F143" s="13"/>
      <c r="G143" s="36"/>
      <c r="H143" s="36"/>
      <c r="I143" s="36"/>
      <c r="J143" s="38">
        <f t="shared" si="8"/>
        <v>0</v>
      </c>
      <c r="K143" s="36"/>
      <c r="L143" s="36">
        <v>0.1</v>
      </c>
      <c r="M143" s="36"/>
      <c r="N143" s="36"/>
      <c r="O143" s="38">
        <f t="shared" si="9"/>
        <v>0.1</v>
      </c>
      <c r="P143" s="36"/>
      <c r="Q143" s="36"/>
      <c r="R143" s="36"/>
      <c r="S143" s="36"/>
      <c r="T143" s="38">
        <f t="shared" si="10"/>
        <v>0</v>
      </c>
      <c r="U143" s="38"/>
      <c r="V143" s="36"/>
      <c r="W143" s="36"/>
      <c r="X143" s="38">
        <f t="shared" si="7"/>
        <v>0.1</v>
      </c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</row>
    <row r="144" spans="2:41" x14ac:dyDescent="0.2">
      <c r="B144" s="7"/>
      <c r="C144" s="7"/>
      <c r="E144" s="2" t="s">
        <v>81</v>
      </c>
      <c r="F144" s="13"/>
      <c r="G144" s="36"/>
      <c r="H144" s="36"/>
      <c r="I144" s="36"/>
      <c r="J144" s="38">
        <f t="shared" si="8"/>
        <v>0</v>
      </c>
      <c r="K144" s="36"/>
      <c r="L144" s="36"/>
      <c r="M144" s="36"/>
      <c r="N144" s="36">
        <v>-3.7</v>
      </c>
      <c r="O144" s="38">
        <f t="shared" si="9"/>
        <v>-3.7</v>
      </c>
      <c r="P144" s="36"/>
      <c r="Q144" s="36"/>
      <c r="R144" s="36"/>
      <c r="S144" s="36"/>
      <c r="T144" s="38">
        <f t="shared" si="10"/>
        <v>0</v>
      </c>
      <c r="U144" s="38"/>
      <c r="V144" s="36"/>
      <c r="W144" s="36"/>
      <c r="X144" s="38">
        <f t="shared" si="7"/>
        <v>-3.7</v>
      </c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</row>
    <row r="145" spans="2:41" x14ac:dyDescent="0.2">
      <c r="B145" s="7"/>
      <c r="C145" s="7"/>
      <c r="E145" s="14" t="s">
        <v>82</v>
      </c>
      <c r="F145" s="13"/>
      <c r="G145" s="36"/>
      <c r="H145" s="36">
        <v>-2.5</v>
      </c>
      <c r="I145" s="36"/>
      <c r="J145" s="38">
        <f t="shared" si="8"/>
        <v>-2.5</v>
      </c>
      <c r="K145" s="36"/>
      <c r="L145" s="36"/>
      <c r="M145" s="36"/>
      <c r="N145" s="36">
        <v>2.5</v>
      </c>
      <c r="O145" s="38">
        <f t="shared" si="9"/>
        <v>2.5</v>
      </c>
      <c r="P145" s="36"/>
      <c r="Q145" s="36"/>
      <c r="R145" s="36"/>
      <c r="S145" s="36"/>
      <c r="T145" s="38">
        <f t="shared" si="10"/>
        <v>0</v>
      </c>
      <c r="U145" s="38"/>
      <c r="V145" s="36"/>
      <c r="W145" s="36"/>
      <c r="X145" s="38">
        <f t="shared" si="7"/>
        <v>0</v>
      </c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</row>
    <row r="146" spans="2:41" x14ac:dyDescent="0.2">
      <c r="B146" s="7"/>
      <c r="C146" s="7"/>
      <c r="E146" s="14" t="s">
        <v>83</v>
      </c>
      <c r="F146" s="13"/>
      <c r="G146" s="36"/>
      <c r="H146" s="36"/>
      <c r="I146" s="36"/>
      <c r="J146" s="38">
        <f t="shared" si="8"/>
        <v>0</v>
      </c>
      <c r="K146" s="36"/>
      <c r="L146" s="36"/>
      <c r="M146" s="36"/>
      <c r="N146" s="36"/>
      <c r="O146" s="38">
        <f t="shared" si="9"/>
        <v>0</v>
      </c>
      <c r="P146" s="36"/>
      <c r="Q146" s="36"/>
      <c r="R146" s="36"/>
      <c r="S146" s="36"/>
      <c r="T146" s="38">
        <f t="shared" si="10"/>
        <v>0</v>
      </c>
      <c r="U146" s="38"/>
      <c r="V146" s="36"/>
      <c r="W146" s="36"/>
      <c r="X146" s="38">
        <f t="shared" si="7"/>
        <v>0</v>
      </c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</row>
    <row r="147" spans="2:41" x14ac:dyDescent="0.2">
      <c r="B147" s="7"/>
      <c r="C147" s="7"/>
      <c r="E147" s="14" t="s">
        <v>84</v>
      </c>
      <c r="F147" s="13"/>
      <c r="G147" s="36"/>
      <c r="H147" s="36"/>
      <c r="I147" s="36"/>
      <c r="J147" s="38">
        <f t="shared" si="8"/>
        <v>0</v>
      </c>
      <c r="K147" s="36"/>
      <c r="L147" s="36"/>
      <c r="M147" s="36"/>
      <c r="N147" s="36"/>
      <c r="O147" s="38">
        <f t="shared" si="9"/>
        <v>0</v>
      </c>
      <c r="P147" s="36"/>
      <c r="Q147" s="36"/>
      <c r="R147" s="36">
        <v>142</v>
      </c>
      <c r="S147" s="36"/>
      <c r="T147" s="38">
        <f t="shared" si="10"/>
        <v>142</v>
      </c>
      <c r="U147" s="38"/>
      <c r="V147" s="36"/>
      <c r="W147" s="36"/>
      <c r="X147" s="38">
        <f t="shared" si="7"/>
        <v>142</v>
      </c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</row>
    <row r="148" spans="2:41" x14ac:dyDescent="0.2">
      <c r="B148" s="7"/>
      <c r="C148" s="7"/>
      <c r="E148" s="14" t="s">
        <v>85</v>
      </c>
      <c r="F148" s="13"/>
      <c r="G148" s="36"/>
      <c r="H148" s="36">
        <v>-102.6</v>
      </c>
      <c r="I148" s="36"/>
      <c r="J148" s="38">
        <f t="shared" si="8"/>
        <v>-102.6</v>
      </c>
      <c r="K148" s="36"/>
      <c r="L148" s="36"/>
      <c r="M148" s="36"/>
      <c r="N148" s="36">
        <v>161.1</v>
      </c>
      <c r="O148" s="38">
        <f t="shared" si="9"/>
        <v>161.1</v>
      </c>
      <c r="P148" s="36"/>
      <c r="Q148" s="36">
        <v>-2</v>
      </c>
      <c r="R148" s="36"/>
      <c r="S148" s="36">
        <v>0.7</v>
      </c>
      <c r="T148" s="38">
        <f t="shared" si="10"/>
        <v>-1.3</v>
      </c>
      <c r="U148" s="38"/>
      <c r="V148" s="36"/>
      <c r="W148" s="36"/>
      <c r="X148" s="38">
        <f t="shared" si="7"/>
        <v>57.199999999999989</v>
      </c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</row>
    <row r="149" spans="2:41" x14ac:dyDescent="0.2">
      <c r="B149" s="7"/>
      <c r="C149" s="7"/>
      <c r="E149" s="14" t="s">
        <v>86</v>
      </c>
      <c r="F149" s="13"/>
      <c r="G149" s="36">
        <v>-30.1</v>
      </c>
      <c r="H149" s="36"/>
      <c r="I149" s="36"/>
      <c r="J149" s="38">
        <f t="shared" si="8"/>
        <v>-30.1</v>
      </c>
      <c r="K149" s="36"/>
      <c r="L149" s="36"/>
      <c r="M149" s="36"/>
      <c r="N149" s="36"/>
      <c r="O149" s="38">
        <f t="shared" si="9"/>
        <v>0</v>
      </c>
      <c r="P149" s="36"/>
      <c r="Q149" s="36"/>
      <c r="R149" s="36"/>
      <c r="S149" s="36"/>
      <c r="T149" s="38">
        <f t="shared" si="10"/>
        <v>0</v>
      </c>
      <c r="U149" s="38"/>
      <c r="V149" s="36"/>
      <c r="W149" s="36"/>
      <c r="X149" s="38">
        <f t="shared" ref="X149:X156" si="11">T149+O149+J149</f>
        <v>-30.1</v>
      </c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</row>
    <row r="150" spans="2:41" x14ac:dyDescent="0.2">
      <c r="B150" s="7"/>
      <c r="C150" s="7"/>
      <c r="E150" s="14" t="s">
        <v>87</v>
      </c>
      <c r="F150" s="13"/>
      <c r="G150" s="36"/>
      <c r="H150" s="36"/>
      <c r="I150" s="36"/>
      <c r="J150" s="38">
        <f t="shared" si="8"/>
        <v>0</v>
      </c>
      <c r="K150" s="36"/>
      <c r="L150" s="36"/>
      <c r="M150" s="36"/>
      <c r="N150" s="36"/>
      <c r="O150" s="38">
        <f t="shared" si="9"/>
        <v>0</v>
      </c>
      <c r="P150" s="36"/>
      <c r="Q150" s="36">
        <v>-0.2</v>
      </c>
      <c r="R150" s="36"/>
      <c r="S150" s="36"/>
      <c r="T150" s="38">
        <f t="shared" si="10"/>
        <v>-0.2</v>
      </c>
      <c r="U150" s="38"/>
      <c r="V150" s="36"/>
      <c r="W150" s="36"/>
      <c r="X150" s="38">
        <f t="shared" si="11"/>
        <v>-0.2</v>
      </c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</row>
    <row r="151" spans="2:41" x14ac:dyDescent="0.2">
      <c r="B151" s="7"/>
      <c r="C151" s="7"/>
      <c r="E151" s="2" t="s">
        <v>88</v>
      </c>
      <c r="F151" s="13"/>
      <c r="G151" s="36"/>
      <c r="H151" s="36"/>
      <c r="I151" s="36">
        <v>0.8</v>
      </c>
      <c r="J151" s="38">
        <f t="shared" si="8"/>
        <v>0.8</v>
      </c>
      <c r="K151" s="36"/>
      <c r="L151" s="36">
        <v>-0.2</v>
      </c>
      <c r="M151" s="36"/>
      <c r="N151" s="36"/>
      <c r="O151" s="38">
        <f t="shared" si="9"/>
        <v>-0.2</v>
      </c>
      <c r="P151" s="36"/>
      <c r="Q151" s="36"/>
      <c r="R151" s="36"/>
      <c r="S151" s="36">
        <v>0.7</v>
      </c>
      <c r="T151" s="38">
        <f t="shared" si="10"/>
        <v>0.7</v>
      </c>
      <c r="U151" s="38"/>
      <c r="V151" s="36">
        <v>-0.4</v>
      </c>
      <c r="W151" s="36"/>
      <c r="X151" s="38">
        <f t="shared" si="11"/>
        <v>1.3</v>
      </c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</row>
    <row r="152" spans="2:41" x14ac:dyDescent="0.2">
      <c r="B152" s="7"/>
      <c r="C152" s="7"/>
      <c r="E152" s="2" t="s">
        <v>89</v>
      </c>
      <c r="F152" s="13"/>
      <c r="G152" s="36"/>
      <c r="H152" s="36"/>
      <c r="I152" s="36"/>
      <c r="J152" s="38">
        <f t="shared" si="8"/>
        <v>0</v>
      </c>
      <c r="K152" s="36"/>
      <c r="L152" s="36">
        <v>-0.2</v>
      </c>
      <c r="M152" s="36"/>
      <c r="N152" s="36"/>
      <c r="O152" s="38">
        <f t="shared" si="9"/>
        <v>-0.2</v>
      </c>
      <c r="P152" s="36"/>
      <c r="Q152" s="36"/>
      <c r="R152" s="36"/>
      <c r="S152" s="36"/>
      <c r="T152" s="38">
        <f t="shared" si="10"/>
        <v>0</v>
      </c>
      <c r="U152" s="38"/>
      <c r="V152" s="36"/>
      <c r="W152" s="36"/>
      <c r="X152" s="38">
        <f t="shared" si="11"/>
        <v>-0.2</v>
      </c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</row>
    <row r="153" spans="2:41" x14ac:dyDescent="0.2">
      <c r="B153" s="7"/>
      <c r="C153" s="7"/>
      <c r="E153" s="14" t="s">
        <v>90</v>
      </c>
      <c r="F153" s="13"/>
      <c r="G153" s="36"/>
      <c r="H153" s="36"/>
      <c r="I153" s="36"/>
      <c r="J153" s="38">
        <f t="shared" si="8"/>
        <v>0</v>
      </c>
      <c r="K153" s="36"/>
      <c r="L153" s="36"/>
      <c r="M153" s="36"/>
      <c r="N153" s="36"/>
      <c r="O153" s="38">
        <f t="shared" si="9"/>
        <v>0</v>
      </c>
      <c r="P153" s="36"/>
      <c r="Q153" s="36"/>
      <c r="R153" s="36"/>
      <c r="S153" s="36"/>
      <c r="T153" s="38">
        <f t="shared" si="10"/>
        <v>0</v>
      </c>
      <c r="U153" s="38"/>
      <c r="V153" s="36"/>
      <c r="W153" s="36"/>
      <c r="X153" s="38">
        <f t="shared" si="11"/>
        <v>0</v>
      </c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</row>
    <row r="154" spans="2:41" x14ac:dyDescent="0.2">
      <c r="B154" s="7"/>
      <c r="C154" s="7"/>
      <c r="E154" s="14" t="s">
        <v>91</v>
      </c>
      <c r="F154" s="13"/>
      <c r="G154" s="36">
        <v>0.9</v>
      </c>
      <c r="H154" s="36">
        <v>1.4</v>
      </c>
      <c r="I154" s="36">
        <v>-1.7</v>
      </c>
      <c r="J154" s="38">
        <f t="shared" si="8"/>
        <v>0.59999999999999987</v>
      </c>
      <c r="K154" s="36"/>
      <c r="L154" s="36">
        <v>-7.4</v>
      </c>
      <c r="M154" s="36"/>
      <c r="N154" s="36"/>
      <c r="O154" s="38">
        <f t="shared" si="9"/>
        <v>-7.4</v>
      </c>
      <c r="P154" s="36"/>
      <c r="Q154" s="36">
        <v>-0.1</v>
      </c>
      <c r="R154" s="36">
        <v>-0.3</v>
      </c>
      <c r="S154" s="36"/>
      <c r="T154" s="38">
        <f t="shared" si="10"/>
        <v>-0.4</v>
      </c>
      <c r="U154" s="38"/>
      <c r="V154" s="36"/>
      <c r="W154" s="36"/>
      <c r="X154" s="38">
        <f t="shared" si="11"/>
        <v>-7.2000000000000011</v>
      </c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</row>
    <row r="155" spans="2:41" x14ac:dyDescent="0.2">
      <c r="B155" s="7"/>
      <c r="C155" s="7"/>
      <c r="E155" s="14" t="s">
        <v>92</v>
      </c>
      <c r="F155" s="13"/>
      <c r="G155" s="36"/>
      <c r="H155" s="36"/>
      <c r="I155" s="36"/>
      <c r="J155" s="38">
        <f t="shared" si="8"/>
        <v>0</v>
      </c>
      <c r="K155" s="36"/>
      <c r="L155" s="36"/>
      <c r="M155" s="36">
        <v>7.4</v>
      </c>
      <c r="N155" s="36"/>
      <c r="O155" s="38">
        <f t="shared" si="9"/>
        <v>7.4</v>
      </c>
      <c r="P155" s="36"/>
      <c r="Q155" s="36"/>
      <c r="R155" s="36"/>
      <c r="S155" s="36"/>
      <c r="T155" s="38">
        <f t="shared" si="10"/>
        <v>0</v>
      </c>
      <c r="U155" s="38"/>
      <c r="V155" s="36"/>
      <c r="W155" s="36"/>
      <c r="X155" s="38">
        <f t="shared" si="11"/>
        <v>7.4</v>
      </c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</row>
    <row r="156" spans="2:41" x14ac:dyDescent="0.2">
      <c r="B156" s="7"/>
      <c r="C156" s="7"/>
      <c r="E156" s="13" t="s">
        <v>93</v>
      </c>
      <c r="F156" s="13"/>
      <c r="G156" s="36">
        <v>-0.4</v>
      </c>
      <c r="H156" s="36">
        <v>-0.4</v>
      </c>
      <c r="I156" s="36"/>
      <c r="J156" s="38">
        <f t="shared" si="8"/>
        <v>-0.8</v>
      </c>
      <c r="K156" s="36"/>
      <c r="L156" s="36">
        <v>-5.3</v>
      </c>
      <c r="M156" s="36"/>
      <c r="N156" s="36"/>
      <c r="O156" s="38">
        <f t="shared" si="9"/>
        <v>-5.3</v>
      </c>
      <c r="P156" s="36"/>
      <c r="Q156" s="36">
        <v>-0.2</v>
      </c>
      <c r="R156" s="36"/>
      <c r="S156" s="36"/>
      <c r="T156" s="38">
        <f t="shared" si="10"/>
        <v>-0.2</v>
      </c>
      <c r="U156" s="38"/>
      <c r="V156" s="36">
        <v>-0.2</v>
      </c>
      <c r="W156" s="36"/>
      <c r="X156" s="38">
        <f t="shared" si="11"/>
        <v>-6.3</v>
      </c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</row>
    <row r="157" spans="2:41" x14ac:dyDescent="0.2">
      <c r="B157" s="7"/>
      <c r="C157" s="7"/>
      <c r="E157" s="13" t="s">
        <v>145</v>
      </c>
      <c r="F157" s="13"/>
      <c r="G157" s="36"/>
      <c r="H157" s="36">
        <v>-0.4</v>
      </c>
      <c r="I157" s="36">
        <v>-0.3</v>
      </c>
      <c r="J157" s="38">
        <f t="shared" si="8"/>
        <v>-0.7</v>
      </c>
      <c r="K157" s="36"/>
      <c r="L157" s="36">
        <v>0.1</v>
      </c>
      <c r="M157" s="36"/>
      <c r="N157" s="36">
        <v>-3.2</v>
      </c>
      <c r="O157" s="38">
        <f t="shared" si="9"/>
        <v>-3.1</v>
      </c>
      <c r="P157" s="36"/>
      <c r="Q157" s="36"/>
      <c r="R157" s="36"/>
      <c r="S157" s="36">
        <v>-1.9</v>
      </c>
      <c r="T157" s="38">
        <f t="shared" si="10"/>
        <v>-1.9</v>
      </c>
      <c r="U157" s="38"/>
      <c r="V157" s="36">
        <v>0.1</v>
      </c>
      <c r="W157" s="36"/>
      <c r="X157" s="38">
        <f>T157+O157+J157+V157-0.6</f>
        <v>-6.2</v>
      </c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</row>
    <row r="158" spans="2:41" x14ac:dyDescent="0.2">
      <c r="B158" s="7"/>
      <c r="C158" s="7"/>
      <c r="D158" s="2" t="s">
        <v>94</v>
      </c>
      <c r="E158" s="13"/>
      <c r="F158" s="13"/>
      <c r="G158" s="37">
        <f>SUM(G99:G157)</f>
        <v>-131.30000000000001</v>
      </c>
      <c r="H158" s="37">
        <f>SUM(H99:H157)</f>
        <v>-108.9</v>
      </c>
      <c r="I158" s="37">
        <f>SUM(I99:I157)</f>
        <v>-2.7000000000000011</v>
      </c>
      <c r="J158" s="40">
        <f>SUM(J107:J157)</f>
        <v>-246.39999999999998</v>
      </c>
      <c r="K158" s="36"/>
      <c r="L158" s="37">
        <f>SUM(L99:L157)</f>
        <v>-33.499999999999993</v>
      </c>
      <c r="M158" s="37">
        <f>SUM(M107:M157)</f>
        <v>-189.10000000000002</v>
      </c>
      <c r="N158" s="37">
        <f>SUM(N107:N157)</f>
        <v>158.70000000000002</v>
      </c>
      <c r="O158" s="40">
        <f>SUM(O107:O157)</f>
        <v>-59.300000000000033</v>
      </c>
      <c r="P158" s="36"/>
      <c r="Q158" s="37">
        <f>SUM(Q99:Q157)</f>
        <v>40.899999999999984</v>
      </c>
      <c r="R158" s="37">
        <f>SUM(R107:R157)</f>
        <v>-48.100000000000009</v>
      </c>
      <c r="S158" s="37">
        <f>SUM(S99:S157)</f>
        <v>-6.1</v>
      </c>
      <c r="T158" s="40">
        <f>SUM(T107:T157)</f>
        <v>-8.899999999999995</v>
      </c>
      <c r="U158" s="53"/>
      <c r="V158" s="37">
        <f>SUM(V100:V157)</f>
        <v>-18.599999999999994</v>
      </c>
      <c r="W158" s="36"/>
      <c r="X158" s="40">
        <f>SUM(X100:X157)</f>
        <v>-338.7</v>
      </c>
      <c r="Y158" s="36">
        <f>T158+O158+J158</f>
        <v>-314.60000000000002</v>
      </c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</row>
    <row r="159" spans="2:41" x14ac:dyDescent="0.2">
      <c r="B159" s="7"/>
      <c r="C159" s="7"/>
      <c r="E159" s="13"/>
      <c r="F159" s="13"/>
      <c r="G159" s="36"/>
      <c r="H159" s="36"/>
      <c r="I159" s="36"/>
      <c r="J159" s="38"/>
      <c r="K159" s="36"/>
      <c r="L159" s="36"/>
      <c r="M159" s="36"/>
      <c r="N159" s="36"/>
      <c r="O159" s="38"/>
      <c r="P159" s="36"/>
      <c r="Q159" s="36"/>
      <c r="R159" s="36"/>
      <c r="S159" s="36"/>
      <c r="T159" s="38"/>
      <c r="U159" s="38"/>
      <c r="V159" s="36"/>
      <c r="W159" s="36"/>
      <c r="X159" s="38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</row>
    <row r="160" spans="2:41" x14ac:dyDescent="0.2">
      <c r="B160" s="7"/>
      <c r="C160" s="7"/>
      <c r="D160" s="2" t="s">
        <v>95</v>
      </c>
      <c r="E160" s="13"/>
      <c r="F160" s="13"/>
      <c r="G160" s="36">
        <v>-9.8000000000000007</v>
      </c>
      <c r="H160" s="36">
        <v>1.6</v>
      </c>
      <c r="I160" s="36">
        <v>1.7</v>
      </c>
      <c r="J160" s="38">
        <f>SUM(G160:I160)</f>
        <v>-6.5000000000000009</v>
      </c>
      <c r="K160" s="36"/>
      <c r="L160" s="36">
        <v>11.6</v>
      </c>
      <c r="M160" s="36">
        <v>-6.7</v>
      </c>
      <c r="N160" s="36">
        <v>-7.6</v>
      </c>
      <c r="O160" s="38">
        <f>SUM(L160:N160)</f>
        <v>-2.7</v>
      </c>
      <c r="P160" s="36"/>
      <c r="Q160" s="36">
        <v>-4.8</v>
      </c>
      <c r="R160" s="36">
        <v>-2.9</v>
      </c>
      <c r="S160" s="36">
        <v>-1.6</v>
      </c>
      <c r="T160" s="38">
        <f>SUM(Q160:S160)</f>
        <v>-9.2999999999999989</v>
      </c>
      <c r="U160" s="38"/>
      <c r="V160" s="36">
        <v>-1.9</v>
      </c>
      <c r="W160" s="36"/>
      <c r="X160" s="38">
        <f>T160+O160+J160+V160</f>
        <v>-20.399999999999999</v>
      </c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</row>
    <row r="161" spans="2:41" x14ac:dyDescent="0.2">
      <c r="B161" s="7"/>
      <c r="C161" s="7"/>
      <c r="D161" s="2" t="s">
        <v>96</v>
      </c>
      <c r="E161" s="13"/>
      <c r="F161" s="13"/>
      <c r="G161" s="36">
        <v>0</v>
      </c>
      <c r="H161" s="36">
        <v>-39.200000000000003</v>
      </c>
      <c r="I161" s="36">
        <v>0</v>
      </c>
      <c r="J161" s="38">
        <f>SUM(G161:I161)</f>
        <v>-39.200000000000003</v>
      </c>
      <c r="K161" s="36"/>
      <c r="L161" s="36">
        <v>-4.7</v>
      </c>
      <c r="M161" s="36">
        <v>0</v>
      </c>
      <c r="N161" s="36">
        <v>-1.5</v>
      </c>
      <c r="O161" s="38">
        <f>SUM(L161:N161)</f>
        <v>-6.2</v>
      </c>
      <c r="P161" s="36"/>
      <c r="Q161" s="36">
        <v>-3.2</v>
      </c>
      <c r="R161" s="36">
        <v>-3.3</v>
      </c>
      <c r="S161" s="36">
        <v>-3.2</v>
      </c>
      <c r="T161" s="38">
        <f>SUM(Q161:S161)</f>
        <v>-9.6999999999999993</v>
      </c>
      <c r="U161" s="38"/>
      <c r="V161" s="36">
        <v>-1.3</v>
      </c>
      <c r="W161" s="36"/>
      <c r="X161" s="38">
        <f>T161+O161+J161+V161+0.1</f>
        <v>-56.3</v>
      </c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</row>
    <row r="162" spans="2:41" x14ac:dyDescent="0.2">
      <c r="B162" s="7"/>
      <c r="C162" s="7"/>
      <c r="D162" s="2" t="s">
        <v>205</v>
      </c>
      <c r="E162" s="13"/>
      <c r="F162" s="13"/>
      <c r="G162" s="36"/>
      <c r="H162" s="36"/>
      <c r="I162" s="36"/>
      <c r="J162" s="38"/>
      <c r="K162" s="36"/>
      <c r="L162" s="36"/>
      <c r="M162" s="36"/>
      <c r="N162" s="36"/>
      <c r="O162" s="38"/>
      <c r="P162" s="36"/>
      <c r="Q162" s="36"/>
      <c r="R162" s="36"/>
      <c r="S162" s="36">
        <v>226</v>
      </c>
      <c r="T162" s="38">
        <f>SUM(Q162:S162)</f>
        <v>226</v>
      </c>
      <c r="U162" s="38"/>
      <c r="V162" s="36">
        <v>-60</v>
      </c>
      <c r="W162" s="36"/>
      <c r="X162" s="38">
        <f>T162+O162+J162+V162</f>
        <v>166</v>
      </c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</row>
    <row r="163" spans="2:41" x14ac:dyDescent="0.2">
      <c r="B163" s="7"/>
      <c r="C163" s="7"/>
      <c r="D163" s="2" t="s">
        <v>97</v>
      </c>
      <c r="E163" s="13"/>
      <c r="F163" s="13"/>
      <c r="G163" s="37">
        <f>SUM(G160:G161)</f>
        <v>-9.8000000000000007</v>
      </c>
      <c r="H163" s="37">
        <f>SUM(H160:H161)</f>
        <v>-37.6</v>
      </c>
      <c r="I163" s="37">
        <f>SUM(I160:I161)</f>
        <v>1.7</v>
      </c>
      <c r="J163" s="40">
        <f>SUM(J160:J161)</f>
        <v>-45.7</v>
      </c>
      <c r="K163" s="36"/>
      <c r="L163" s="37">
        <f>SUM(L160:L161)</f>
        <v>6.8999999999999995</v>
      </c>
      <c r="M163" s="37">
        <f>SUM(M160:M161)</f>
        <v>-6.7</v>
      </c>
      <c r="N163" s="37">
        <f>SUM(N160:N161)</f>
        <v>-9.1</v>
      </c>
      <c r="O163" s="40">
        <f>SUM(O160:O161)</f>
        <v>-8.9</v>
      </c>
      <c r="P163" s="36"/>
      <c r="Q163" s="37">
        <f>SUM(Q160:Q161)</f>
        <v>-8</v>
      </c>
      <c r="R163" s="37">
        <f>SUM(R160:R161)</f>
        <v>-6.1999999999999993</v>
      </c>
      <c r="S163" s="37">
        <f>SUM(S160:S162)</f>
        <v>221.2</v>
      </c>
      <c r="T163" s="40">
        <f>SUM(T160:T162)</f>
        <v>207</v>
      </c>
      <c r="U163" s="53"/>
      <c r="V163" s="37">
        <f>SUM(V160:V162)</f>
        <v>-63.2</v>
      </c>
      <c r="W163" s="36"/>
      <c r="X163" s="40">
        <f>SUM(X160:X162)</f>
        <v>89.300000000000011</v>
      </c>
      <c r="Y163" s="36">
        <f>T163+O163+J163</f>
        <v>152.39999999999998</v>
      </c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</row>
    <row r="164" spans="2:41" x14ac:dyDescent="0.2">
      <c r="B164" s="7"/>
      <c r="C164" s="7"/>
      <c r="E164" s="13"/>
      <c r="F164" s="13"/>
      <c r="G164" s="36"/>
      <c r="H164" s="36"/>
      <c r="I164" s="36"/>
      <c r="J164" s="38"/>
      <c r="K164" s="36"/>
      <c r="L164" s="36"/>
      <c r="M164" s="36"/>
      <c r="N164" s="36"/>
      <c r="O164" s="38"/>
      <c r="P164" s="36"/>
      <c r="Q164" s="36"/>
      <c r="R164" s="36"/>
      <c r="S164" s="36"/>
      <c r="T164" s="38"/>
      <c r="U164" s="38"/>
      <c r="V164" s="36"/>
      <c r="W164" s="36"/>
      <c r="X164" s="38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</row>
    <row r="165" spans="2:41" s="7" customFormat="1" x14ac:dyDescent="0.2">
      <c r="C165" s="7" t="s">
        <v>98</v>
      </c>
      <c r="E165" s="15"/>
      <c r="F165" s="15"/>
      <c r="G165" s="38">
        <f>G163+G158+G96+G72+G65</f>
        <v>1173.0000000000014</v>
      </c>
      <c r="H165" s="38">
        <f>H163+H158+H96+H72+H65</f>
        <v>-87.299999999999727</v>
      </c>
      <c r="I165" s="38">
        <f>I163+I158+I96+I72+I65</f>
        <v>-142.89999999999992</v>
      </c>
      <c r="J165" s="38">
        <f>SUM(G165:I165)</f>
        <v>942.80000000000177</v>
      </c>
      <c r="K165" s="38"/>
      <c r="L165" s="38">
        <f>L163+L158+L96+L72+L65</f>
        <v>-618.6</v>
      </c>
      <c r="M165" s="38">
        <f>M163+M158+M96+M72+M65</f>
        <v>187.00000000000023</v>
      </c>
      <c r="N165" s="38">
        <f>N163+N158+N96+N72+N65</f>
        <v>-705.70000000000016</v>
      </c>
      <c r="O165" s="38">
        <f>SUM(L165:N165)</f>
        <v>-1137.3</v>
      </c>
      <c r="P165" s="38"/>
      <c r="Q165" s="38">
        <f>Q163+Q158+Q96+Q72+Q65</f>
        <v>-81.000000000000114</v>
      </c>
      <c r="R165" s="38">
        <f>R163+R158+R96+R72+R65</f>
        <v>-106.90000000000046</v>
      </c>
      <c r="S165" s="38">
        <f>S163+S158+S96+S72+S65</f>
        <v>1235.1999999999994</v>
      </c>
      <c r="T165" s="38">
        <f>T163+T158+T96+T72+T65</f>
        <v>1051.8000000000025</v>
      </c>
      <c r="U165" s="38"/>
      <c r="V165" s="38">
        <f>V163+V158+V96+V72+V65</f>
        <v>-682.69999999999982</v>
      </c>
      <c r="W165" s="38"/>
      <c r="X165" s="38">
        <f>T165+O165+J165+V165</f>
        <v>174.60000000000446</v>
      </c>
      <c r="Y165" s="38">
        <f>SUM(Y65:Y164)</f>
        <v>858.40000000000418</v>
      </c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</row>
    <row r="166" spans="2:41" x14ac:dyDescent="0.2">
      <c r="B166" s="7"/>
      <c r="C166" s="7"/>
      <c r="E166" s="13"/>
      <c r="F166" s="13"/>
      <c r="G166" s="36"/>
      <c r="H166" s="36"/>
      <c r="I166" s="36"/>
      <c r="J166" s="38"/>
      <c r="K166" s="36"/>
      <c r="L166" s="36"/>
      <c r="M166" s="36"/>
      <c r="N166" s="36"/>
      <c r="O166" s="38"/>
      <c r="P166" s="36"/>
      <c r="Q166" s="36"/>
      <c r="R166" s="36"/>
      <c r="S166" s="36"/>
      <c r="T166" s="38"/>
      <c r="U166" s="38"/>
      <c r="V166" s="36"/>
      <c r="W166" s="36"/>
      <c r="X166" s="38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</row>
    <row r="167" spans="2:41" x14ac:dyDescent="0.2">
      <c r="B167" s="7"/>
      <c r="C167" s="7" t="s">
        <v>99</v>
      </c>
      <c r="E167" s="13"/>
      <c r="F167" s="13"/>
      <c r="G167" s="36"/>
      <c r="H167" s="36"/>
      <c r="I167" s="36"/>
      <c r="J167" s="38"/>
      <c r="K167" s="36"/>
      <c r="L167" s="36"/>
      <c r="M167" s="36"/>
      <c r="N167" s="36"/>
      <c r="O167" s="38"/>
      <c r="P167" s="36"/>
      <c r="Q167" s="36"/>
      <c r="R167" s="36"/>
      <c r="S167" s="36"/>
      <c r="T167" s="38"/>
      <c r="U167" s="38"/>
      <c r="V167" s="36"/>
      <c r="W167" s="36"/>
      <c r="X167" s="38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</row>
    <row r="168" spans="2:41" x14ac:dyDescent="0.2">
      <c r="B168" s="7"/>
      <c r="C168" s="7"/>
      <c r="D168" s="2" t="s">
        <v>100</v>
      </c>
      <c r="E168" s="13"/>
      <c r="F168" s="13"/>
      <c r="G168" s="36"/>
      <c r="H168" s="36"/>
      <c r="I168" s="36"/>
      <c r="J168" s="38"/>
      <c r="K168" s="36"/>
      <c r="L168" s="36"/>
      <c r="M168" s="36"/>
      <c r="N168" s="36"/>
      <c r="O168" s="38"/>
      <c r="P168" s="36"/>
      <c r="Q168" s="36"/>
      <c r="R168" s="36"/>
      <c r="S168" s="36"/>
      <c r="T168" s="38"/>
      <c r="U168" s="38"/>
      <c r="V168" s="36"/>
      <c r="W168" s="36"/>
      <c r="X168" s="38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</row>
    <row r="169" spans="2:41" x14ac:dyDescent="0.2">
      <c r="B169" s="7"/>
      <c r="C169" s="7"/>
      <c r="D169" s="7" t="s">
        <v>101</v>
      </c>
      <c r="E169" s="13"/>
      <c r="F169" s="13"/>
      <c r="G169" s="36"/>
      <c r="H169" s="36"/>
      <c r="I169" s="36"/>
      <c r="J169" s="38"/>
      <c r="K169" s="36"/>
      <c r="L169" s="36"/>
      <c r="M169" s="36"/>
      <c r="N169" s="36"/>
      <c r="O169" s="38"/>
      <c r="P169" s="36"/>
      <c r="Q169" s="36"/>
      <c r="R169" s="36"/>
      <c r="S169" s="36"/>
      <c r="T169" s="38"/>
      <c r="U169" s="38"/>
      <c r="V169" s="36"/>
      <c r="W169" s="36"/>
      <c r="X169" s="38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</row>
    <row r="170" spans="2:41" x14ac:dyDescent="0.2">
      <c r="B170" s="7"/>
      <c r="C170" s="7"/>
      <c r="D170" s="7"/>
      <c r="E170" s="13" t="s">
        <v>102</v>
      </c>
      <c r="F170" s="13"/>
      <c r="G170" s="36"/>
      <c r="H170" s="36"/>
      <c r="I170" s="36"/>
      <c r="J170" s="38"/>
      <c r="K170" s="36"/>
      <c r="L170" s="36"/>
      <c r="N170" s="36">
        <v>352.5</v>
      </c>
      <c r="O170" s="38">
        <f>SUM(L170:N170)</f>
        <v>352.5</v>
      </c>
      <c r="P170" s="36"/>
      <c r="Q170" s="36">
        <v>0</v>
      </c>
      <c r="R170" s="36">
        <v>0</v>
      </c>
      <c r="S170" s="36">
        <v>0</v>
      </c>
      <c r="T170" s="38">
        <f>SUM(Q170:S170)</f>
        <v>0</v>
      </c>
      <c r="U170" s="38"/>
      <c r="V170" s="36">
        <v>0</v>
      </c>
      <c r="W170" s="36"/>
      <c r="X170" s="38">
        <f t="shared" ref="X170:X178" si="12">T170+O170+J170</f>
        <v>352.5</v>
      </c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</row>
    <row r="171" spans="2:41" hidden="1" x14ac:dyDescent="0.2">
      <c r="B171" s="7"/>
      <c r="C171" s="7"/>
      <c r="D171" s="7"/>
      <c r="E171" s="13" t="s">
        <v>103</v>
      </c>
      <c r="F171" s="13"/>
      <c r="G171" s="36"/>
      <c r="H171" s="36"/>
      <c r="I171" s="36"/>
      <c r="J171" s="38"/>
      <c r="K171" s="36"/>
      <c r="L171" s="36"/>
      <c r="N171" s="36"/>
      <c r="O171" s="38"/>
      <c r="P171" s="36"/>
      <c r="Q171" s="36"/>
      <c r="R171" s="36"/>
      <c r="S171" s="36"/>
      <c r="T171" s="38"/>
      <c r="U171" s="38"/>
      <c r="V171" s="36"/>
      <c r="W171" s="36"/>
      <c r="X171" s="38">
        <f t="shared" si="12"/>
        <v>0</v>
      </c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</row>
    <row r="172" spans="2:41" hidden="1" x14ac:dyDescent="0.2">
      <c r="B172" s="7"/>
      <c r="C172" s="7"/>
      <c r="D172" s="7"/>
      <c r="E172" s="13" t="s">
        <v>104</v>
      </c>
      <c r="F172" s="13"/>
      <c r="G172" s="36"/>
      <c r="H172" s="36"/>
      <c r="I172" s="36"/>
      <c r="J172" s="38"/>
      <c r="K172" s="36"/>
      <c r="L172" s="36"/>
      <c r="N172" s="36"/>
      <c r="O172" s="38"/>
      <c r="P172" s="36"/>
      <c r="Q172" s="36"/>
      <c r="R172" s="36"/>
      <c r="S172" s="36"/>
      <c r="T172" s="38"/>
      <c r="U172" s="38"/>
      <c r="V172" s="36"/>
      <c r="W172" s="36"/>
      <c r="X172" s="38">
        <f t="shared" si="12"/>
        <v>0</v>
      </c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</row>
    <row r="173" spans="2:41" hidden="1" x14ac:dyDescent="0.2">
      <c r="B173" s="7"/>
      <c r="C173" s="7"/>
      <c r="D173" s="7"/>
      <c r="E173" s="13" t="s">
        <v>105</v>
      </c>
      <c r="F173" s="13"/>
      <c r="G173" s="36"/>
      <c r="H173" s="36"/>
      <c r="I173" s="36"/>
      <c r="J173" s="38"/>
      <c r="K173" s="36"/>
      <c r="L173" s="36"/>
      <c r="N173" s="36"/>
      <c r="O173" s="38"/>
      <c r="P173" s="36"/>
      <c r="Q173" s="36"/>
      <c r="R173" s="36"/>
      <c r="S173" s="36"/>
      <c r="T173" s="38"/>
      <c r="U173" s="38"/>
      <c r="V173" s="36"/>
      <c r="W173" s="36"/>
      <c r="X173" s="38">
        <f t="shared" si="12"/>
        <v>0</v>
      </c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</row>
    <row r="174" spans="2:41" hidden="1" x14ac:dyDescent="0.2">
      <c r="B174" s="7"/>
      <c r="C174" s="7"/>
      <c r="D174" s="7"/>
      <c r="E174" s="13" t="s">
        <v>106</v>
      </c>
      <c r="F174" s="13"/>
      <c r="G174" s="36"/>
      <c r="H174" s="36"/>
      <c r="I174" s="36"/>
      <c r="J174" s="38"/>
      <c r="K174" s="36"/>
      <c r="L174" s="36"/>
      <c r="N174" s="36"/>
      <c r="O174" s="38"/>
      <c r="P174" s="36"/>
      <c r="Q174" s="36"/>
      <c r="R174" s="36"/>
      <c r="S174" s="36"/>
      <c r="T174" s="38"/>
      <c r="U174" s="38"/>
      <c r="V174" s="36"/>
      <c r="W174" s="36"/>
      <c r="X174" s="38">
        <f t="shared" si="12"/>
        <v>0</v>
      </c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</row>
    <row r="175" spans="2:41" x14ac:dyDescent="0.2">
      <c r="B175" s="7"/>
      <c r="C175" s="7"/>
      <c r="D175" s="7"/>
      <c r="E175" s="13" t="s">
        <v>107</v>
      </c>
      <c r="F175" s="13"/>
      <c r="G175" s="36"/>
      <c r="H175" s="36"/>
      <c r="I175" s="36"/>
      <c r="J175" s="38"/>
      <c r="K175" s="36"/>
      <c r="L175" s="36"/>
      <c r="N175" s="36">
        <v>100.1</v>
      </c>
      <c r="O175" s="38">
        <f>SUM(L175:N175)</f>
        <v>100.1</v>
      </c>
      <c r="P175" s="36"/>
      <c r="Q175" s="36">
        <v>0</v>
      </c>
      <c r="R175" s="36">
        <v>0</v>
      </c>
      <c r="S175" s="36">
        <v>0</v>
      </c>
      <c r="T175" s="38">
        <f>SUM(Q175:S175)</f>
        <v>0</v>
      </c>
      <c r="U175" s="38"/>
      <c r="V175" s="36">
        <v>0</v>
      </c>
      <c r="W175" s="36"/>
      <c r="X175" s="38">
        <f t="shared" si="12"/>
        <v>100.1</v>
      </c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</row>
    <row r="176" spans="2:41" x14ac:dyDescent="0.2">
      <c r="B176" s="7"/>
      <c r="C176" s="7"/>
      <c r="D176" s="7"/>
      <c r="E176" s="13" t="s">
        <v>108</v>
      </c>
      <c r="F176" s="13"/>
      <c r="G176" s="36"/>
      <c r="H176" s="36"/>
      <c r="I176" s="36"/>
      <c r="J176" s="38"/>
      <c r="K176" s="36"/>
      <c r="L176" s="36"/>
      <c r="N176" s="36">
        <v>274</v>
      </c>
      <c r="O176" s="38">
        <f>SUM(L176:N176)</f>
        <v>274</v>
      </c>
      <c r="P176" s="36"/>
      <c r="Q176" s="36">
        <v>0</v>
      </c>
      <c r="R176" s="36">
        <v>0</v>
      </c>
      <c r="S176" s="36">
        <v>0</v>
      </c>
      <c r="T176" s="38">
        <f>SUM(Q176:S176)</f>
        <v>0</v>
      </c>
      <c r="U176" s="38"/>
      <c r="V176" s="36">
        <v>0</v>
      </c>
      <c r="W176" s="36"/>
      <c r="X176" s="38">
        <f t="shared" si="12"/>
        <v>274</v>
      </c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</row>
    <row r="177" spans="2:41" x14ac:dyDescent="0.2">
      <c r="B177" s="7"/>
      <c r="C177" s="7"/>
      <c r="E177" s="13" t="s">
        <v>156</v>
      </c>
      <c r="F177" s="13"/>
      <c r="G177" s="36">
        <v>-42.5</v>
      </c>
      <c r="H177" s="36">
        <v>0</v>
      </c>
      <c r="I177" s="36">
        <v>0</v>
      </c>
      <c r="J177" s="38">
        <f>SUM(G177:I177)</f>
        <v>-42.5</v>
      </c>
      <c r="K177" s="36"/>
      <c r="L177" s="36"/>
      <c r="M177" s="36"/>
      <c r="N177" s="36"/>
      <c r="O177" s="38">
        <f>SUM(L177:N177)</f>
        <v>0</v>
      </c>
      <c r="P177" s="36"/>
      <c r="Q177" s="36">
        <v>-42.9</v>
      </c>
      <c r="R177" s="36"/>
      <c r="S177" s="36"/>
      <c r="T177" s="38">
        <f>SUM(Q177:S177)</f>
        <v>-42.9</v>
      </c>
      <c r="U177" s="38"/>
      <c r="V177" s="36">
        <v>0</v>
      </c>
      <c r="W177" s="36"/>
      <c r="X177" s="38">
        <f>T177+O177+J177</f>
        <v>-85.4</v>
      </c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</row>
    <row r="178" spans="2:41" s="41" customFormat="1" x14ac:dyDescent="0.2">
      <c r="B178" s="42"/>
      <c r="C178" s="42"/>
      <c r="D178" s="42"/>
      <c r="E178" s="43" t="s">
        <v>145</v>
      </c>
      <c r="F178" s="43"/>
      <c r="J178" s="42"/>
      <c r="M178" s="41">
        <v>-43.4</v>
      </c>
      <c r="O178" s="38">
        <f>SUM(L178:N178)</f>
        <v>-43.4</v>
      </c>
      <c r="Q178" s="41">
        <v>0</v>
      </c>
      <c r="R178" s="41">
        <v>0</v>
      </c>
      <c r="S178" s="41">
        <v>0</v>
      </c>
      <c r="T178" s="38">
        <f>SUM(Q178:S178)</f>
        <v>0</v>
      </c>
      <c r="U178" s="38"/>
      <c r="V178" s="36">
        <v>0</v>
      </c>
      <c r="X178" s="38">
        <f t="shared" si="12"/>
        <v>-43.4</v>
      </c>
    </row>
    <row r="179" spans="2:41" x14ac:dyDescent="0.2">
      <c r="B179" s="7"/>
      <c r="C179" s="7"/>
      <c r="D179" s="2" t="s">
        <v>109</v>
      </c>
      <c r="E179" s="13"/>
      <c r="F179" s="13"/>
      <c r="G179" s="37">
        <f>SUM(G170:G178)</f>
        <v>-42.5</v>
      </c>
      <c r="H179" s="37">
        <f>SUM(H170:H178)</f>
        <v>0</v>
      </c>
      <c r="I179" s="37">
        <f>SUM(I170:I178)</f>
        <v>0</v>
      </c>
      <c r="J179" s="40">
        <f>SUM(J170:J178)</f>
        <v>-42.5</v>
      </c>
      <c r="K179" s="36"/>
      <c r="L179" s="37">
        <f>SUM(L170:L176)</f>
        <v>0</v>
      </c>
      <c r="M179" s="37">
        <f>SUM(M170:M178)</f>
        <v>-43.4</v>
      </c>
      <c r="N179" s="37">
        <f>SUM(N170:N178)</f>
        <v>726.6</v>
      </c>
      <c r="O179" s="40">
        <f>SUM(O170:O178)</f>
        <v>683.2</v>
      </c>
      <c r="P179" s="36"/>
      <c r="Q179" s="37">
        <f>SUM(Q170:Q178)</f>
        <v>-42.9</v>
      </c>
      <c r="R179" s="37">
        <f>SUM(R170:R178)</f>
        <v>0</v>
      </c>
      <c r="S179" s="37">
        <f>SUM(S170:S178)</f>
        <v>0</v>
      </c>
      <c r="T179" s="40">
        <f>SUM(T170:T178)</f>
        <v>-42.9</v>
      </c>
      <c r="U179" s="53"/>
      <c r="V179" s="37">
        <f>SUM(V170:V178)</f>
        <v>0</v>
      </c>
      <c r="W179" s="36"/>
      <c r="X179" s="40">
        <f>SUM(X170:X178)</f>
        <v>597.80000000000007</v>
      </c>
      <c r="Y179" s="38">
        <f>SUM(T179+O179+J179)</f>
        <v>597.80000000000007</v>
      </c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</row>
    <row r="180" spans="2:41" x14ac:dyDescent="0.2">
      <c r="B180" s="7"/>
      <c r="C180" s="7"/>
      <c r="E180" s="13"/>
      <c r="F180" s="13"/>
      <c r="G180" s="36"/>
      <c r="H180" s="36"/>
      <c r="I180" s="36"/>
      <c r="J180" s="38"/>
      <c r="K180" s="36"/>
      <c r="L180" s="36"/>
      <c r="M180" s="36"/>
      <c r="N180" s="36"/>
      <c r="O180" s="38"/>
      <c r="P180" s="36"/>
      <c r="Q180" s="36"/>
      <c r="R180" s="36"/>
      <c r="S180" s="36"/>
      <c r="T180" s="38"/>
      <c r="U180" s="38"/>
      <c r="V180" s="36"/>
      <c r="W180" s="36"/>
      <c r="X180" s="38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</row>
    <row r="181" spans="2:41" x14ac:dyDescent="0.2">
      <c r="B181" s="7"/>
      <c r="C181" s="7"/>
      <c r="D181" s="2" t="s">
        <v>110</v>
      </c>
      <c r="E181" s="13"/>
      <c r="F181" s="13"/>
      <c r="G181" s="36"/>
      <c r="H181" s="36"/>
      <c r="I181" s="36"/>
      <c r="J181" s="38"/>
      <c r="K181" s="36"/>
      <c r="L181" s="36"/>
      <c r="M181" s="36"/>
      <c r="N181" s="36"/>
      <c r="O181" s="38"/>
      <c r="P181" s="36"/>
      <c r="Q181" s="36"/>
      <c r="R181" s="36"/>
      <c r="S181" s="36"/>
      <c r="T181" s="38"/>
      <c r="U181" s="38"/>
      <c r="V181" s="36"/>
      <c r="W181" s="36"/>
      <c r="X181" s="38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</row>
    <row r="182" spans="2:41" x14ac:dyDescent="0.2">
      <c r="B182" s="7"/>
      <c r="C182" s="7"/>
      <c r="D182" s="7" t="s">
        <v>111</v>
      </c>
      <c r="E182" s="13"/>
      <c r="F182" s="13"/>
      <c r="G182" s="36"/>
      <c r="H182" s="36"/>
      <c r="I182" s="36"/>
      <c r="J182" s="38"/>
      <c r="K182" s="36"/>
      <c r="L182" s="36"/>
      <c r="M182" s="36"/>
      <c r="N182" s="36"/>
      <c r="O182" s="38"/>
      <c r="P182" s="36"/>
      <c r="Q182" s="36"/>
      <c r="R182" s="36"/>
      <c r="S182" s="36"/>
      <c r="T182" s="38"/>
      <c r="U182" s="38"/>
      <c r="V182" s="36"/>
      <c r="W182" s="36"/>
      <c r="X182" s="38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</row>
    <row r="183" spans="2:41" x14ac:dyDescent="0.2">
      <c r="G183" s="36"/>
      <c r="H183" s="36"/>
      <c r="I183" s="36"/>
      <c r="J183" s="38"/>
      <c r="K183" s="36"/>
      <c r="L183" s="36"/>
      <c r="M183" s="36"/>
      <c r="N183" s="36"/>
      <c r="O183" s="38"/>
      <c r="P183" s="36"/>
      <c r="Q183" s="36"/>
      <c r="R183" s="36"/>
      <c r="S183" s="36"/>
      <c r="T183" s="38"/>
      <c r="U183" s="38"/>
      <c r="V183" s="36"/>
      <c r="W183" s="36"/>
      <c r="X183" s="38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</row>
    <row r="184" spans="2:41" x14ac:dyDescent="0.2">
      <c r="B184" s="7"/>
      <c r="C184" s="7"/>
      <c r="D184" s="7"/>
      <c r="E184" s="13" t="s">
        <v>112</v>
      </c>
      <c r="F184" s="13"/>
      <c r="G184" s="36">
        <v>-4</v>
      </c>
      <c r="H184" s="36">
        <v>-0.1</v>
      </c>
      <c r="I184" s="36">
        <v>-0.1</v>
      </c>
      <c r="J184" s="38">
        <f>SUM(G184:I184)</f>
        <v>-4.1999999999999993</v>
      </c>
      <c r="K184" s="36"/>
      <c r="L184" s="36">
        <v>-0.1</v>
      </c>
      <c r="M184" s="36"/>
      <c r="N184" s="36"/>
      <c r="O184" s="38">
        <f>SUM(L184:N184)</f>
        <v>-0.1</v>
      </c>
      <c r="P184" s="36"/>
      <c r="Q184" s="36">
        <v>25.8</v>
      </c>
      <c r="R184" s="36"/>
      <c r="S184" s="36"/>
      <c r="T184" s="38">
        <f>SUM(Q184:S184)</f>
        <v>25.8</v>
      </c>
      <c r="U184" s="38"/>
      <c r="V184" s="36"/>
      <c r="W184" s="36"/>
      <c r="X184" s="38">
        <f t="shared" ref="X184:X204" si="13">T184+O184+J184+V184</f>
        <v>21.5</v>
      </c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</row>
    <row r="185" spans="2:41" x14ac:dyDescent="0.2">
      <c r="B185" s="7"/>
      <c r="C185" s="7"/>
      <c r="E185" s="13" t="s">
        <v>113</v>
      </c>
      <c r="F185" s="13"/>
      <c r="G185" s="36"/>
      <c r="H185" s="36">
        <v>-10</v>
      </c>
      <c r="I185" s="36"/>
      <c r="J185" s="38">
        <f t="shared" ref="J185:J203" si="14">SUM(G185:I185)</f>
        <v>-10</v>
      </c>
      <c r="K185" s="36"/>
      <c r="L185" s="36"/>
      <c r="M185" s="36"/>
      <c r="N185" s="36"/>
      <c r="O185" s="38">
        <f t="shared" ref="O185:O197" si="15">SUM(L185:N185)</f>
        <v>0</v>
      </c>
      <c r="P185" s="36"/>
      <c r="Q185" s="36"/>
      <c r="R185" s="36"/>
      <c r="S185" s="36"/>
      <c r="T185" s="38">
        <f t="shared" ref="T185:T197" si="16">SUM(Q185:S185)</f>
        <v>0</v>
      </c>
      <c r="U185" s="38"/>
      <c r="V185" s="36"/>
      <c r="W185" s="36"/>
      <c r="X185" s="38">
        <f t="shared" si="13"/>
        <v>-10</v>
      </c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</row>
    <row r="186" spans="2:41" x14ac:dyDescent="0.2">
      <c r="B186" s="7"/>
      <c r="C186" s="7"/>
      <c r="E186" s="2" t="s">
        <v>114</v>
      </c>
      <c r="G186" s="36"/>
      <c r="H186" s="36"/>
      <c r="I186" s="36"/>
      <c r="J186" s="38">
        <f t="shared" si="14"/>
        <v>0</v>
      </c>
      <c r="K186" s="36"/>
      <c r="L186" s="36">
        <v>3.2</v>
      </c>
      <c r="M186" s="36">
        <v>-1.7</v>
      </c>
      <c r="N186" s="36">
        <v>-2.7</v>
      </c>
      <c r="O186" s="38">
        <f t="shared" si="15"/>
        <v>-1.2</v>
      </c>
      <c r="P186" s="36"/>
      <c r="Q186" s="36">
        <v>5</v>
      </c>
      <c r="R186" s="36">
        <v>-0.8</v>
      </c>
      <c r="S186" s="36">
        <v>3.8</v>
      </c>
      <c r="T186" s="38">
        <f t="shared" si="16"/>
        <v>8</v>
      </c>
      <c r="U186" s="38"/>
      <c r="V186" s="36"/>
      <c r="W186" s="36"/>
      <c r="X186" s="38">
        <f t="shared" si="13"/>
        <v>6.8</v>
      </c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</row>
    <row r="187" spans="2:41" x14ac:dyDescent="0.2">
      <c r="B187" s="7"/>
      <c r="C187" s="7"/>
      <c r="D187" s="7"/>
      <c r="E187" s="13" t="s">
        <v>115</v>
      </c>
      <c r="F187" s="13"/>
      <c r="G187" s="36">
        <v>-2.2999999999999998</v>
      </c>
      <c r="H187" s="36">
        <v>1.1000000000000001</v>
      </c>
      <c r="I187" s="36">
        <v>-0.3</v>
      </c>
      <c r="J187" s="38">
        <f t="shared" si="14"/>
        <v>-1.4999999999999998</v>
      </c>
      <c r="K187" s="36"/>
      <c r="L187" s="36">
        <v>0.1</v>
      </c>
      <c r="M187" s="36"/>
      <c r="N187" s="36">
        <v>-1.2</v>
      </c>
      <c r="O187" s="38">
        <f t="shared" si="15"/>
        <v>-1.0999999999999999</v>
      </c>
      <c r="P187" s="36"/>
      <c r="Q187" s="36">
        <v>-1.4</v>
      </c>
      <c r="R187" s="36"/>
      <c r="S187" s="36"/>
      <c r="T187" s="38">
        <f t="shared" si="16"/>
        <v>-1.4</v>
      </c>
      <c r="U187" s="38"/>
      <c r="V187" s="36"/>
      <c r="W187" s="36"/>
      <c r="X187" s="38">
        <f t="shared" si="13"/>
        <v>-4</v>
      </c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</row>
    <row r="188" spans="2:41" x14ac:dyDescent="0.2">
      <c r="B188" s="7"/>
      <c r="C188" s="7"/>
      <c r="E188" s="13" t="s">
        <v>116</v>
      </c>
      <c r="F188" s="13"/>
      <c r="G188" s="36"/>
      <c r="H188" s="36"/>
      <c r="I188" s="36">
        <v>1.3</v>
      </c>
      <c r="J188" s="38">
        <f t="shared" si="14"/>
        <v>1.3</v>
      </c>
      <c r="K188" s="36"/>
      <c r="L188" s="36"/>
      <c r="M188" s="36"/>
      <c r="N188" s="36"/>
      <c r="O188" s="38">
        <f t="shared" si="15"/>
        <v>0</v>
      </c>
      <c r="P188" s="36"/>
      <c r="Q188" s="36"/>
      <c r="R188" s="36">
        <v>0.2</v>
      </c>
      <c r="S188" s="36"/>
      <c r="T188" s="38">
        <f t="shared" si="16"/>
        <v>0.2</v>
      </c>
      <c r="U188" s="38"/>
      <c r="V188" s="36">
        <v>4.9000000000000004</v>
      </c>
      <c r="W188" s="36"/>
      <c r="X188" s="38">
        <f t="shared" si="13"/>
        <v>6.4</v>
      </c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</row>
    <row r="189" spans="2:41" x14ac:dyDescent="0.2">
      <c r="B189" s="7"/>
      <c r="C189" s="7"/>
      <c r="D189" s="7"/>
      <c r="E189" s="13" t="s">
        <v>117</v>
      </c>
      <c r="F189" s="13"/>
      <c r="G189" s="36"/>
      <c r="H189" s="36"/>
      <c r="I189" s="36"/>
      <c r="J189" s="38">
        <f t="shared" si="14"/>
        <v>0</v>
      </c>
      <c r="K189" s="36"/>
      <c r="L189" s="36"/>
      <c r="M189" s="36">
        <v>1.5</v>
      </c>
      <c r="N189" s="36"/>
      <c r="O189" s="38">
        <f t="shared" si="15"/>
        <v>1.5</v>
      </c>
      <c r="P189" s="36"/>
      <c r="Q189" s="36"/>
      <c r="R189" s="36"/>
      <c r="S189" s="36"/>
      <c r="T189" s="38">
        <f t="shared" si="16"/>
        <v>0</v>
      </c>
      <c r="U189" s="38"/>
      <c r="V189" s="36"/>
      <c r="W189" s="36"/>
      <c r="X189" s="38">
        <f t="shared" si="13"/>
        <v>1.5</v>
      </c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</row>
    <row r="190" spans="2:41" x14ac:dyDescent="0.2">
      <c r="B190" s="7"/>
      <c r="C190" s="7"/>
      <c r="D190" s="7"/>
      <c r="E190" s="13" t="s">
        <v>118</v>
      </c>
      <c r="F190" s="13"/>
      <c r="G190" s="36"/>
      <c r="H190" s="36"/>
      <c r="I190" s="36"/>
      <c r="J190" s="38">
        <f t="shared" si="14"/>
        <v>0</v>
      </c>
      <c r="K190" s="36"/>
      <c r="L190" s="36"/>
      <c r="M190" s="36"/>
      <c r="N190" s="36"/>
      <c r="O190" s="38">
        <f t="shared" si="15"/>
        <v>0</v>
      </c>
      <c r="P190" s="36"/>
      <c r="Q190" s="36"/>
      <c r="R190" s="36"/>
      <c r="S190" s="36"/>
      <c r="T190" s="38">
        <f t="shared" si="16"/>
        <v>0</v>
      </c>
      <c r="U190" s="38"/>
      <c r="V190" s="36"/>
      <c r="W190" s="36"/>
      <c r="X190" s="38">
        <f t="shared" si="13"/>
        <v>0</v>
      </c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</row>
    <row r="191" spans="2:41" x14ac:dyDescent="0.2">
      <c r="B191" s="7"/>
      <c r="C191" s="7"/>
      <c r="D191" s="7"/>
      <c r="E191" s="13" t="s">
        <v>119</v>
      </c>
      <c r="F191" s="13"/>
      <c r="G191" s="36"/>
      <c r="H191" s="36"/>
      <c r="I191" s="36">
        <v>1</v>
      </c>
      <c r="J191" s="38">
        <f t="shared" si="14"/>
        <v>1</v>
      </c>
      <c r="K191" s="36"/>
      <c r="L191" s="36"/>
      <c r="M191" s="36">
        <v>10.8</v>
      </c>
      <c r="N191" s="36"/>
      <c r="O191" s="38">
        <f t="shared" si="15"/>
        <v>10.8</v>
      </c>
      <c r="P191" s="36"/>
      <c r="Q191" s="36"/>
      <c r="R191" s="36"/>
      <c r="S191" s="36"/>
      <c r="T191" s="38">
        <f t="shared" si="16"/>
        <v>0</v>
      </c>
      <c r="U191" s="38"/>
      <c r="V191" s="36">
        <v>2.1</v>
      </c>
      <c r="W191" s="36"/>
      <c r="X191" s="38">
        <f t="shared" si="13"/>
        <v>13.9</v>
      </c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</row>
    <row r="192" spans="2:41" x14ac:dyDescent="0.2">
      <c r="B192" s="7"/>
      <c r="C192" s="7"/>
      <c r="D192" s="7"/>
      <c r="E192" s="13" t="s">
        <v>120</v>
      </c>
      <c r="F192" s="13"/>
      <c r="G192" s="36">
        <v>-21.9</v>
      </c>
      <c r="H192" s="36">
        <v>19.899999999999999</v>
      </c>
      <c r="I192" s="36">
        <v>6.6</v>
      </c>
      <c r="J192" s="38">
        <f t="shared" si="14"/>
        <v>4.5999999999999996</v>
      </c>
      <c r="K192" s="36"/>
      <c r="L192" s="36">
        <v>-9.8000000000000007</v>
      </c>
      <c r="M192" s="36">
        <v>-1</v>
      </c>
      <c r="N192" s="36">
        <v>3.4</v>
      </c>
      <c r="O192" s="38">
        <f t="shared" si="15"/>
        <v>-7.4</v>
      </c>
      <c r="P192" s="36"/>
      <c r="Q192" s="36">
        <v>0.5</v>
      </c>
      <c r="R192" s="36">
        <v>2.8</v>
      </c>
      <c r="S192" s="36">
        <v>0.5</v>
      </c>
      <c r="T192" s="38">
        <f t="shared" si="16"/>
        <v>3.8</v>
      </c>
      <c r="U192" s="38"/>
      <c r="V192" s="36"/>
      <c r="W192" s="36"/>
      <c r="X192" s="38">
        <f t="shared" si="13"/>
        <v>0.99999999999999911</v>
      </c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</row>
    <row r="193" spans="2:41" x14ac:dyDescent="0.2">
      <c r="B193" s="7"/>
      <c r="C193" s="7"/>
      <c r="D193" s="7"/>
      <c r="E193" s="13" t="s">
        <v>121</v>
      </c>
      <c r="F193" s="13"/>
      <c r="G193" s="36"/>
      <c r="H193" s="36"/>
      <c r="I193" s="36">
        <v>-0.6</v>
      </c>
      <c r="J193" s="38">
        <f t="shared" si="14"/>
        <v>-0.6</v>
      </c>
      <c r="K193" s="36"/>
      <c r="L193" s="36">
        <v>-0.2</v>
      </c>
      <c r="M193" s="36"/>
      <c r="N193" s="36"/>
      <c r="O193" s="38">
        <f t="shared" si="15"/>
        <v>-0.2</v>
      </c>
      <c r="P193" s="36"/>
      <c r="Q193" s="36"/>
      <c r="R193" s="36"/>
      <c r="S193" s="36"/>
      <c r="T193" s="38">
        <f t="shared" si="16"/>
        <v>0</v>
      </c>
      <c r="U193" s="38"/>
      <c r="V193" s="36"/>
      <c r="W193" s="36"/>
      <c r="X193" s="38">
        <f t="shared" si="13"/>
        <v>-0.8</v>
      </c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</row>
    <row r="194" spans="2:41" x14ac:dyDescent="0.2">
      <c r="B194" s="7"/>
      <c r="C194" s="7"/>
      <c r="D194" s="7"/>
      <c r="E194" s="13" t="s">
        <v>122</v>
      </c>
      <c r="F194" s="13"/>
      <c r="G194" s="36"/>
      <c r="H194" s="36"/>
      <c r="I194" s="36"/>
      <c r="J194" s="38">
        <f t="shared" si="14"/>
        <v>0</v>
      </c>
      <c r="K194" s="36"/>
      <c r="L194" s="36"/>
      <c r="M194" s="36">
        <v>-5.4</v>
      </c>
      <c r="N194" s="36"/>
      <c r="O194" s="38">
        <f t="shared" si="15"/>
        <v>-5.4</v>
      </c>
      <c r="P194" s="36"/>
      <c r="Q194" s="36"/>
      <c r="R194" s="36"/>
      <c r="S194" s="36"/>
      <c r="T194" s="38">
        <f t="shared" si="16"/>
        <v>0</v>
      </c>
      <c r="U194" s="38"/>
      <c r="V194" s="36"/>
      <c r="W194" s="36"/>
      <c r="X194" s="38">
        <f t="shared" si="13"/>
        <v>-5.4</v>
      </c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</row>
    <row r="195" spans="2:41" x14ac:dyDescent="0.2">
      <c r="B195" s="7"/>
      <c r="C195" s="7"/>
      <c r="D195" s="7"/>
      <c r="E195" s="13" t="s">
        <v>123</v>
      </c>
      <c r="F195" s="13"/>
      <c r="G195" s="36"/>
      <c r="H195" s="36"/>
      <c r="I195" s="36"/>
      <c r="J195" s="38">
        <f t="shared" si="14"/>
        <v>0</v>
      </c>
      <c r="K195" s="36"/>
      <c r="L195" s="36"/>
      <c r="M195" s="36">
        <v>1</v>
      </c>
      <c r="N195" s="36"/>
      <c r="O195" s="38">
        <f t="shared" si="15"/>
        <v>1</v>
      </c>
      <c r="P195" s="36"/>
      <c r="Q195" s="36">
        <v>3.6</v>
      </c>
      <c r="R195" s="36"/>
      <c r="S195" s="36"/>
      <c r="T195" s="38">
        <f t="shared" si="16"/>
        <v>3.6</v>
      </c>
      <c r="U195" s="38"/>
      <c r="V195" s="36"/>
      <c r="W195" s="36"/>
      <c r="X195" s="38">
        <f t="shared" si="13"/>
        <v>4.5999999999999996</v>
      </c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</row>
    <row r="196" spans="2:41" x14ac:dyDescent="0.2">
      <c r="B196" s="7"/>
      <c r="C196" s="7"/>
      <c r="D196" s="7"/>
      <c r="E196" s="13" t="s">
        <v>124</v>
      </c>
      <c r="F196" s="13"/>
      <c r="G196" s="36">
        <v>32.799999999999997</v>
      </c>
      <c r="H196" s="36"/>
      <c r="I196" s="36"/>
      <c r="J196" s="38">
        <f t="shared" si="14"/>
        <v>32.799999999999997</v>
      </c>
      <c r="K196" s="36"/>
      <c r="L196" s="36"/>
      <c r="M196" s="36"/>
      <c r="N196" s="36"/>
      <c r="O196" s="38">
        <f t="shared" si="15"/>
        <v>0</v>
      </c>
      <c r="P196" s="36"/>
      <c r="Q196" s="36"/>
      <c r="R196" s="36"/>
      <c r="S196" s="36"/>
      <c r="T196" s="38">
        <f t="shared" si="16"/>
        <v>0</v>
      </c>
      <c r="U196" s="38"/>
      <c r="V196" s="36"/>
      <c r="W196" s="36"/>
      <c r="X196" s="38">
        <f t="shared" si="13"/>
        <v>32.799999999999997</v>
      </c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</row>
    <row r="197" spans="2:41" x14ac:dyDescent="0.2">
      <c r="B197" s="7"/>
      <c r="C197" s="7"/>
      <c r="D197" s="7"/>
      <c r="E197" s="13" t="s">
        <v>72</v>
      </c>
      <c r="F197" s="13"/>
      <c r="G197" s="36"/>
      <c r="H197" s="36">
        <v>-0.8</v>
      </c>
      <c r="I197" s="36">
        <v>-1.2</v>
      </c>
      <c r="J197" s="38">
        <f t="shared" si="14"/>
        <v>-2</v>
      </c>
      <c r="K197" s="36"/>
      <c r="L197" s="36">
        <v>-0.9</v>
      </c>
      <c r="M197" s="36">
        <v>2.6</v>
      </c>
      <c r="N197" s="36"/>
      <c r="O197" s="38">
        <f t="shared" si="15"/>
        <v>1.7000000000000002</v>
      </c>
      <c r="P197" s="36"/>
      <c r="Q197" s="36"/>
      <c r="R197" s="36">
        <v>-3.4</v>
      </c>
      <c r="S197" s="36"/>
      <c r="T197" s="38">
        <f t="shared" si="16"/>
        <v>-3.4</v>
      </c>
      <c r="U197" s="38"/>
      <c r="V197" s="36"/>
      <c r="W197" s="36"/>
      <c r="X197" s="38">
        <f t="shared" si="13"/>
        <v>-3.6999999999999997</v>
      </c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</row>
    <row r="198" spans="2:41" x14ac:dyDescent="0.2">
      <c r="B198" s="7"/>
      <c r="C198" s="7"/>
      <c r="E198" s="13" t="s">
        <v>125</v>
      </c>
      <c r="F198" s="13"/>
      <c r="G198" s="36">
        <v>-2.7</v>
      </c>
      <c r="H198" s="36">
        <v>-2.2000000000000002</v>
      </c>
      <c r="I198" s="36">
        <v>-4.2</v>
      </c>
      <c r="J198" s="38">
        <f t="shared" si="14"/>
        <v>-9.1000000000000014</v>
      </c>
      <c r="K198" s="36"/>
      <c r="L198" s="36">
        <v>85.5</v>
      </c>
      <c r="M198" s="36"/>
      <c r="N198" s="36"/>
      <c r="O198" s="38">
        <f>SUM(L198:N198)</f>
        <v>85.5</v>
      </c>
      <c r="P198" s="36"/>
      <c r="Q198" s="36"/>
      <c r="R198" s="36"/>
      <c r="S198" s="36"/>
      <c r="T198" s="38">
        <f>SUM(Q198:S198)</f>
        <v>0</v>
      </c>
      <c r="U198" s="38"/>
      <c r="V198" s="36"/>
      <c r="W198" s="36"/>
      <c r="X198" s="38">
        <f t="shared" si="13"/>
        <v>76.400000000000006</v>
      </c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</row>
    <row r="199" spans="2:41" x14ac:dyDescent="0.2">
      <c r="B199" s="7"/>
      <c r="C199" s="7"/>
      <c r="D199" s="7"/>
      <c r="E199" s="13" t="s">
        <v>209</v>
      </c>
      <c r="F199" s="13"/>
      <c r="G199" s="36">
        <v>-0.3</v>
      </c>
      <c r="H199" s="36">
        <v>-1</v>
      </c>
      <c r="I199" s="36">
        <v>495.3</v>
      </c>
      <c r="J199" s="38">
        <f>SUM(G199:I199)</f>
        <v>494</v>
      </c>
      <c r="K199" s="36"/>
      <c r="L199" s="36"/>
      <c r="M199" s="36">
        <v>1036.8</v>
      </c>
      <c r="N199" s="36"/>
      <c r="O199" s="38">
        <f t="shared" ref="O199:O204" si="17">SUM(L199:N199)</f>
        <v>1036.8</v>
      </c>
      <c r="P199" s="36"/>
      <c r="Q199" s="36"/>
      <c r="R199" s="36"/>
      <c r="S199" s="36">
        <v>135</v>
      </c>
      <c r="T199" s="38">
        <f t="shared" ref="T199:T205" si="18">SUM(Q199:S199)</f>
        <v>135</v>
      </c>
      <c r="U199" s="38"/>
      <c r="V199" s="36">
        <v>-1.3</v>
      </c>
      <c r="W199" s="36"/>
      <c r="X199" s="38">
        <f t="shared" si="13"/>
        <v>1664.5</v>
      </c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</row>
    <row r="200" spans="2:41" x14ac:dyDescent="0.2">
      <c r="B200" s="7"/>
      <c r="C200" s="7"/>
      <c r="E200" s="13" t="s">
        <v>126</v>
      </c>
      <c r="F200" s="13"/>
      <c r="G200" s="36">
        <v>-0.6</v>
      </c>
      <c r="H200" s="36"/>
      <c r="I200" s="36"/>
      <c r="J200" s="38">
        <f t="shared" si="14"/>
        <v>-0.6</v>
      </c>
      <c r="K200" s="36"/>
      <c r="L200" s="36">
        <v>-0.1</v>
      </c>
      <c r="M200" s="36"/>
      <c r="N200" s="36"/>
      <c r="O200" s="38">
        <f t="shared" si="17"/>
        <v>-0.1</v>
      </c>
      <c r="P200" s="36"/>
      <c r="Q200" s="36">
        <v>-0.7</v>
      </c>
      <c r="R200" s="36"/>
      <c r="S200" s="36"/>
      <c r="T200" s="38">
        <f t="shared" si="18"/>
        <v>-0.7</v>
      </c>
      <c r="U200" s="38"/>
      <c r="V200" s="36"/>
      <c r="W200" s="36"/>
      <c r="X200" s="38">
        <f t="shared" si="13"/>
        <v>-1.4</v>
      </c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</row>
    <row r="201" spans="2:41" x14ac:dyDescent="0.2">
      <c r="B201" s="7"/>
      <c r="C201" s="7"/>
      <c r="E201" s="13" t="s">
        <v>127</v>
      </c>
      <c r="F201" s="13"/>
      <c r="G201" s="36">
        <v>-1</v>
      </c>
      <c r="H201" s="36"/>
      <c r="I201" s="36"/>
      <c r="J201" s="38">
        <f t="shared" si="14"/>
        <v>-1</v>
      </c>
      <c r="K201" s="36"/>
      <c r="L201" s="36">
        <v>14.9</v>
      </c>
      <c r="M201" s="36"/>
      <c r="N201" s="36"/>
      <c r="O201" s="38">
        <f t="shared" si="17"/>
        <v>14.9</v>
      </c>
      <c r="P201" s="36"/>
      <c r="Q201" s="36"/>
      <c r="R201" s="36"/>
      <c r="S201" s="36"/>
      <c r="T201" s="38">
        <f t="shared" si="18"/>
        <v>0</v>
      </c>
      <c r="U201" s="38"/>
      <c r="V201" s="36"/>
      <c r="W201" s="36"/>
      <c r="X201" s="38">
        <f t="shared" si="13"/>
        <v>13.9</v>
      </c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</row>
    <row r="202" spans="2:41" x14ac:dyDescent="0.2">
      <c r="B202" s="7"/>
      <c r="C202" s="7"/>
      <c r="E202" s="13" t="s">
        <v>128</v>
      </c>
      <c r="F202" s="13"/>
      <c r="G202" s="36"/>
      <c r="H202" s="36"/>
      <c r="I202" s="36"/>
      <c r="J202" s="38">
        <f t="shared" si="14"/>
        <v>0</v>
      </c>
      <c r="K202" s="36"/>
      <c r="L202" s="36"/>
      <c r="M202" s="36"/>
      <c r="N202" s="36"/>
      <c r="O202" s="38">
        <f t="shared" si="17"/>
        <v>0</v>
      </c>
      <c r="P202" s="36"/>
      <c r="Q202" s="36"/>
      <c r="R202" s="36"/>
      <c r="S202" s="36"/>
      <c r="T202" s="38">
        <f t="shared" si="18"/>
        <v>0</v>
      </c>
      <c r="U202" s="38"/>
      <c r="V202" s="36">
        <v>2</v>
      </c>
      <c r="W202" s="36"/>
      <c r="X202" s="38">
        <f t="shared" si="13"/>
        <v>2</v>
      </c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</row>
    <row r="203" spans="2:41" x14ac:dyDescent="0.2">
      <c r="B203" s="7"/>
      <c r="C203" s="7"/>
      <c r="E203" s="13" t="s">
        <v>129</v>
      </c>
      <c r="F203" s="13"/>
      <c r="G203" s="36"/>
      <c r="H203" s="36">
        <v>-10.6</v>
      </c>
      <c r="I203" s="36">
        <v>-8.1</v>
      </c>
      <c r="J203" s="38">
        <f t="shared" si="14"/>
        <v>-18.7</v>
      </c>
      <c r="K203" s="36"/>
      <c r="L203" s="36"/>
      <c r="M203" s="36"/>
      <c r="N203" s="36"/>
      <c r="O203" s="38">
        <f t="shared" si="17"/>
        <v>0</v>
      </c>
      <c r="P203" s="36"/>
      <c r="Q203" s="36"/>
      <c r="R203" s="36"/>
      <c r="S203" s="36"/>
      <c r="T203" s="38">
        <f t="shared" si="18"/>
        <v>0</v>
      </c>
      <c r="U203" s="38"/>
      <c r="V203" s="36"/>
      <c r="W203" s="36"/>
      <c r="X203" s="38">
        <f t="shared" si="13"/>
        <v>-18.7</v>
      </c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</row>
    <row r="204" spans="2:41" x14ac:dyDescent="0.2">
      <c r="B204" s="7"/>
      <c r="C204" s="7"/>
      <c r="E204" s="13" t="s">
        <v>145</v>
      </c>
      <c r="F204" s="13"/>
      <c r="G204" s="36">
        <f>-3</f>
        <v>-3</v>
      </c>
      <c r="H204" s="36">
        <v>-3.6</v>
      </c>
      <c r="I204" s="36">
        <v>-0.5</v>
      </c>
      <c r="J204" s="38">
        <f>SUM(G204:I204)</f>
        <v>-7.1</v>
      </c>
      <c r="K204" s="36"/>
      <c r="L204" s="36">
        <v>-0.6</v>
      </c>
      <c r="M204" s="36"/>
      <c r="N204" s="36"/>
      <c r="O204" s="38">
        <f t="shared" si="17"/>
        <v>-0.6</v>
      </c>
      <c r="P204" s="36"/>
      <c r="Q204" s="36"/>
      <c r="R204" s="36"/>
      <c r="S204" s="36"/>
      <c r="T204" s="38">
        <f t="shared" si="18"/>
        <v>0</v>
      </c>
      <c r="U204" s="38"/>
      <c r="V204" s="36"/>
      <c r="W204" s="36"/>
      <c r="X204" s="38">
        <f t="shared" si="13"/>
        <v>-7.6999999999999993</v>
      </c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</row>
    <row r="205" spans="2:41" x14ac:dyDescent="0.2">
      <c r="B205" s="7"/>
      <c r="C205" s="7"/>
      <c r="E205" s="13" t="s">
        <v>130</v>
      </c>
      <c r="F205" s="13"/>
      <c r="G205" s="36"/>
      <c r="H205" s="36"/>
      <c r="I205" s="36"/>
      <c r="J205" s="38"/>
      <c r="K205" s="36"/>
      <c r="L205" s="36"/>
      <c r="M205" s="36"/>
      <c r="N205" s="36"/>
      <c r="O205" s="38"/>
      <c r="P205" s="36"/>
      <c r="Q205" s="36">
        <v>25.1</v>
      </c>
      <c r="R205" s="36"/>
      <c r="S205" s="36"/>
      <c r="T205" s="38">
        <f t="shared" si="18"/>
        <v>25.1</v>
      </c>
      <c r="U205" s="38"/>
      <c r="V205" s="36"/>
      <c r="W205" s="36"/>
      <c r="X205" s="38">
        <f>T205+O205+J205+V205</f>
        <v>25.1</v>
      </c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</row>
    <row r="206" spans="2:41" x14ac:dyDescent="0.2">
      <c r="B206" s="7"/>
      <c r="C206" s="7"/>
      <c r="D206" s="2" t="s">
        <v>131</v>
      </c>
      <c r="G206" s="37">
        <f>SUM(G184:G205)</f>
        <v>-3.0000000000000022</v>
      </c>
      <c r="H206" s="37">
        <f>SUM(H184:H205)</f>
        <v>-7.3000000000000025</v>
      </c>
      <c r="I206" s="37">
        <f>SUM(I184:I205)</f>
        <v>489.2</v>
      </c>
      <c r="J206" s="40">
        <f>SUM(J184:J205)</f>
        <v>478.9</v>
      </c>
      <c r="K206" s="36"/>
      <c r="L206" s="37">
        <f>SUM(L184:L205)</f>
        <v>92.000000000000014</v>
      </c>
      <c r="M206" s="37">
        <f>SUM(M184:M205)</f>
        <v>1044.5999999999999</v>
      </c>
      <c r="N206" s="37">
        <f>SUM(N184:N205)</f>
        <v>-0.50000000000000044</v>
      </c>
      <c r="O206" s="40">
        <f>SUM(O184:O205)</f>
        <v>1136.1000000000001</v>
      </c>
      <c r="P206" s="36"/>
      <c r="Q206" s="37">
        <f>SUM(Q184:Q205)</f>
        <v>57.9</v>
      </c>
      <c r="R206" s="37">
        <f>SUM(R184:R205)</f>
        <v>-1.2000000000000002</v>
      </c>
      <c r="S206" s="37">
        <f>SUM(S184:S205)</f>
        <v>139.30000000000001</v>
      </c>
      <c r="T206" s="40">
        <f>SUM(T184:T205)</f>
        <v>196</v>
      </c>
      <c r="U206" s="53"/>
      <c r="V206" s="37">
        <f>SUM(V184:V205)</f>
        <v>7.7</v>
      </c>
      <c r="W206" s="36"/>
      <c r="X206" s="40">
        <f>SUM(X184:X205)</f>
        <v>1818.6999999999998</v>
      </c>
      <c r="Y206" s="38">
        <f>SUM(T206+O206+J206)</f>
        <v>1811</v>
      </c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</row>
    <row r="207" spans="2:41" x14ac:dyDescent="0.2">
      <c r="B207" s="7"/>
      <c r="C207" s="7"/>
      <c r="G207" s="36"/>
      <c r="H207" s="36"/>
      <c r="I207" s="36"/>
      <c r="J207" s="38"/>
      <c r="K207" s="36"/>
      <c r="L207" s="36"/>
      <c r="M207" s="36"/>
      <c r="N207" s="36"/>
      <c r="O207" s="38"/>
      <c r="P207" s="36"/>
      <c r="Q207" s="36"/>
      <c r="R207" s="36"/>
      <c r="S207" s="36"/>
      <c r="T207" s="38"/>
      <c r="U207" s="38"/>
      <c r="V207" s="36"/>
      <c r="W207" s="36"/>
      <c r="X207" s="38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</row>
    <row r="208" spans="2:41" x14ac:dyDescent="0.2">
      <c r="B208" s="7"/>
      <c r="C208" s="7"/>
      <c r="D208" s="7" t="s">
        <v>132</v>
      </c>
      <c r="G208" s="36"/>
      <c r="H208" s="36"/>
      <c r="I208" s="36"/>
      <c r="J208" s="38"/>
      <c r="K208" s="36"/>
      <c r="L208" s="36"/>
      <c r="M208" s="36"/>
      <c r="N208" s="36">
        <v>-186</v>
      </c>
      <c r="O208" s="38">
        <f>SUM(L208:N208)</f>
        <v>-186</v>
      </c>
      <c r="P208" s="36"/>
      <c r="Q208" s="36"/>
      <c r="R208" s="36"/>
      <c r="S208" s="36"/>
      <c r="T208" s="38"/>
      <c r="U208" s="38"/>
      <c r="V208" s="36"/>
      <c r="W208" s="36"/>
      <c r="X208" s="38">
        <f>T208+O208+J208</f>
        <v>-186</v>
      </c>
      <c r="Y208" s="38">
        <f>SUM(T208+O208+J208)</f>
        <v>-186</v>
      </c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</row>
    <row r="209" spans="2:41" x14ac:dyDescent="0.2">
      <c r="B209" s="7"/>
      <c r="C209" s="7"/>
      <c r="G209" s="36"/>
      <c r="H209" s="36"/>
      <c r="I209" s="36"/>
      <c r="J209" s="38"/>
      <c r="K209" s="36"/>
      <c r="L209" s="36"/>
      <c r="M209" s="36"/>
      <c r="N209" s="36"/>
      <c r="O209" s="38"/>
      <c r="P209" s="36"/>
      <c r="Q209" s="36"/>
      <c r="R209" s="36"/>
      <c r="S209" s="36"/>
      <c r="T209" s="38"/>
      <c r="U209" s="38"/>
      <c r="V209" s="36"/>
      <c r="W209" s="36"/>
      <c r="X209" s="38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</row>
    <row r="210" spans="2:41" s="7" customFormat="1" x14ac:dyDescent="0.2">
      <c r="C210" s="7" t="s">
        <v>133</v>
      </c>
      <c r="G210" s="38">
        <f>G208+G206+G179</f>
        <v>-45.5</v>
      </c>
      <c r="H210" s="38">
        <f>H208+H206+H179</f>
        <v>-7.3000000000000025</v>
      </c>
      <c r="I210" s="38">
        <f>I208+I206+I179</f>
        <v>489.2</v>
      </c>
      <c r="J210" s="38">
        <f>J208+J206+J179</f>
        <v>436.4</v>
      </c>
      <c r="K210" s="38"/>
      <c r="L210" s="38">
        <f>L208+L206+L179</f>
        <v>92.000000000000014</v>
      </c>
      <c r="M210" s="38">
        <f>M208+M206+M179</f>
        <v>1001.1999999999999</v>
      </c>
      <c r="N210" s="38">
        <f>N208+N206+N179</f>
        <v>540.1</v>
      </c>
      <c r="O210" s="38">
        <f>O208+O206+O179</f>
        <v>1633.3000000000002</v>
      </c>
      <c r="P210" s="38"/>
      <c r="Q210" s="38">
        <f>Q208+Q206+Q179</f>
        <v>15</v>
      </c>
      <c r="R210" s="38">
        <f>R208+R206+R179</f>
        <v>-1.2000000000000002</v>
      </c>
      <c r="S210" s="38">
        <f>S208+S206+S179</f>
        <v>139.30000000000001</v>
      </c>
      <c r="T210" s="38">
        <f>T208+T206+T179</f>
        <v>153.1</v>
      </c>
      <c r="U210" s="38"/>
      <c r="V210" s="38">
        <f>V208+V206+V179</f>
        <v>7.7</v>
      </c>
      <c r="W210" s="38"/>
      <c r="X210" s="38">
        <f>X208+X206+X179+V210</f>
        <v>2238.1999999999998</v>
      </c>
      <c r="Y210" s="38">
        <f>SUM(Y179:Y209)</f>
        <v>2222.8000000000002</v>
      </c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</row>
    <row r="211" spans="2:41" x14ac:dyDescent="0.2">
      <c r="B211" s="7"/>
      <c r="C211" s="7"/>
      <c r="G211" s="36"/>
      <c r="H211" s="36"/>
      <c r="I211" s="36"/>
      <c r="J211" s="38"/>
      <c r="K211" s="36"/>
      <c r="L211" s="36"/>
      <c r="M211" s="36"/>
      <c r="N211" s="36"/>
      <c r="O211" s="38"/>
      <c r="P211" s="36"/>
      <c r="Q211" s="36"/>
      <c r="R211" s="36"/>
      <c r="S211" s="36"/>
      <c r="T211" s="38"/>
      <c r="U211" s="38"/>
      <c r="V211" s="36"/>
      <c r="W211" s="36"/>
      <c r="X211" s="38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</row>
    <row r="212" spans="2:41" x14ac:dyDescent="0.2">
      <c r="B212" s="7"/>
      <c r="C212" s="7" t="s">
        <v>134</v>
      </c>
      <c r="G212" s="36"/>
      <c r="H212" s="36"/>
      <c r="I212" s="36"/>
      <c r="J212" s="38"/>
      <c r="K212" s="36"/>
      <c r="L212" s="36"/>
      <c r="M212" s="36"/>
      <c r="N212" s="36"/>
      <c r="O212" s="38"/>
      <c r="P212" s="36"/>
      <c r="Q212" s="36"/>
      <c r="R212" s="36"/>
      <c r="S212" s="36"/>
      <c r="T212" s="38"/>
      <c r="U212" s="38"/>
      <c r="V212" s="36"/>
      <c r="W212" s="36"/>
      <c r="X212" s="38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</row>
    <row r="213" spans="2:41" x14ac:dyDescent="0.2">
      <c r="B213" s="7"/>
      <c r="C213" s="7"/>
      <c r="G213" s="36"/>
      <c r="H213" s="36"/>
      <c r="I213" s="36"/>
      <c r="J213" s="38"/>
      <c r="K213" s="36"/>
      <c r="L213" s="36"/>
      <c r="M213" s="36"/>
      <c r="N213" s="36"/>
      <c r="O213" s="38"/>
      <c r="P213" s="36"/>
      <c r="Q213" s="36"/>
      <c r="R213" s="36"/>
      <c r="S213" s="36"/>
      <c r="T213" s="38"/>
      <c r="U213" s="38"/>
      <c r="V213" s="36"/>
      <c r="W213" s="36"/>
      <c r="X213" s="38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</row>
    <row r="214" spans="2:41" x14ac:dyDescent="0.2">
      <c r="B214" s="7"/>
      <c r="C214" s="7" t="s">
        <v>135</v>
      </c>
      <c r="G214" s="36"/>
      <c r="H214" s="36"/>
      <c r="I214" s="36"/>
      <c r="J214" s="38"/>
      <c r="K214" s="36"/>
      <c r="L214" s="36"/>
      <c r="M214" s="36"/>
      <c r="N214" s="36"/>
      <c r="O214" s="38"/>
      <c r="P214" s="36"/>
      <c r="Q214" s="36"/>
      <c r="R214" s="36"/>
      <c r="S214" s="36"/>
      <c r="T214" s="38"/>
      <c r="U214" s="38"/>
      <c r="V214" s="36"/>
      <c r="W214" s="36"/>
      <c r="X214" s="38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</row>
    <row r="215" spans="2:41" x14ac:dyDescent="0.2">
      <c r="B215" s="7"/>
      <c r="C215" s="7"/>
      <c r="G215" s="36"/>
      <c r="H215" s="36"/>
      <c r="I215" s="36"/>
      <c r="J215" s="38"/>
      <c r="K215" s="36"/>
      <c r="L215" s="36"/>
      <c r="M215" s="36"/>
      <c r="N215" s="36"/>
      <c r="O215" s="38"/>
      <c r="P215" s="36"/>
      <c r="Q215" s="36"/>
      <c r="R215" s="36"/>
      <c r="S215" s="36"/>
      <c r="T215" s="38"/>
      <c r="U215" s="38"/>
      <c r="V215" s="36"/>
      <c r="W215" s="36"/>
      <c r="X215" s="38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</row>
    <row r="216" spans="2:41" x14ac:dyDescent="0.2">
      <c r="B216" s="7"/>
      <c r="C216" s="7" t="s">
        <v>136</v>
      </c>
      <c r="G216" s="36"/>
      <c r="H216" s="36"/>
      <c r="I216" s="36"/>
      <c r="J216" s="38"/>
      <c r="K216" s="36"/>
      <c r="L216" s="36"/>
      <c r="M216" s="36"/>
      <c r="N216" s="36"/>
      <c r="O216" s="38"/>
      <c r="P216" s="36"/>
      <c r="Q216" s="36"/>
      <c r="R216" s="36"/>
      <c r="S216" s="36"/>
      <c r="T216" s="38"/>
      <c r="U216" s="38"/>
      <c r="V216" s="36"/>
      <c r="W216" s="36"/>
      <c r="X216" s="38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</row>
    <row r="217" spans="2:41" x14ac:dyDescent="0.2">
      <c r="B217" s="2"/>
      <c r="C217" s="16" t="s">
        <v>137</v>
      </c>
      <c r="G217" s="36"/>
      <c r="H217" s="36"/>
      <c r="I217" s="36"/>
      <c r="J217" s="38"/>
      <c r="K217" s="36"/>
      <c r="L217" s="36"/>
      <c r="M217" s="36"/>
      <c r="N217" s="36"/>
      <c r="O217" s="38"/>
      <c r="P217" s="36"/>
      <c r="Q217" s="36"/>
      <c r="R217" s="36"/>
      <c r="S217" s="36"/>
      <c r="T217" s="38"/>
      <c r="U217" s="38"/>
      <c r="V217" s="36"/>
      <c r="W217" s="36"/>
      <c r="X217" s="38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</row>
    <row r="218" spans="2:41" x14ac:dyDescent="0.2">
      <c r="B218" s="2"/>
      <c r="C218" s="16"/>
      <c r="D218" s="2" t="s">
        <v>206</v>
      </c>
      <c r="G218" s="36"/>
      <c r="H218" s="36"/>
      <c r="I218" s="36"/>
      <c r="J218" s="38"/>
      <c r="K218" s="36"/>
      <c r="L218" s="36"/>
      <c r="M218" s="36"/>
      <c r="N218" s="36"/>
      <c r="O218" s="38"/>
      <c r="P218" s="36"/>
      <c r="Q218" s="36"/>
      <c r="R218" s="36"/>
      <c r="S218" s="36">
        <v>140</v>
      </c>
      <c r="T218" s="38">
        <f t="shared" ref="T218:T224" si="19">SUM(Q218:S218)</f>
        <v>140</v>
      </c>
      <c r="U218" s="38"/>
      <c r="V218" s="36">
        <v>0</v>
      </c>
      <c r="W218" s="36"/>
      <c r="X218" s="38">
        <f>T218+O218+J218+V218</f>
        <v>140</v>
      </c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</row>
    <row r="219" spans="2:41" x14ac:dyDescent="0.2">
      <c r="B219" s="7"/>
      <c r="C219" s="7"/>
      <c r="D219" s="17" t="s">
        <v>138</v>
      </c>
      <c r="G219" s="36">
        <v>71.2</v>
      </c>
      <c r="H219" s="36"/>
      <c r="I219" s="36">
        <v>-2.5</v>
      </c>
      <c r="J219" s="38">
        <f t="shared" ref="J219:J224" si="20">SUM(G219:I219)</f>
        <v>68.7</v>
      </c>
      <c r="K219" s="36"/>
      <c r="L219" s="36"/>
      <c r="M219" s="36">
        <v>-110.7</v>
      </c>
      <c r="N219" s="36">
        <v>-39.5</v>
      </c>
      <c r="O219" s="38">
        <f t="shared" ref="O219:O224" si="21">SUM(L219:N219)</f>
        <v>-150.19999999999999</v>
      </c>
      <c r="P219" s="36"/>
      <c r="Q219" s="36">
        <v>33.5</v>
      </c>
      <c r="R219" s="36">
        <v>-45.3</v>
      </c>
      <c r="S219" s="36">
        <v>0.7</v>
      </c>
      <c r="T219" s="38">
        <f t="shared" si="19"/>
        <v>-11.099999999999998</v>
      </c>
      <c r="U219" s="38"/>
      <c r="V219" s="36">
        <v>0</v>
      </c>
      <c r="W219" s="36"/>
      <c r="X219" s="38">
        <f t="shared" ref="X219:X224" si="22">T219+O219+J219+V219</f>
        <v>-92.59999999999998</v>
      </c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</row>
    <row r="220" spans="2:41" x14ac:dyDescent="0.2">
      <c r="B220" s="7"/>
      <c r="C220" s="7"/>
      <c r="D220" s="18" t="s">
        <v>139</v>
      </c>
      <c r="G220" s="36">
        <v>-2.1</v>
      </c>
      <c r="H220" s="36">
        <v>13</v>
      </c>
      <c r="I220" s="36">
        <v>-88</v>
      </c>
      <c r="J220" s="38">
        <f t="shared" si="20"/>
        <v>-77.099999999999994</v>
      </c>
      <c r="K220" s="36"/>
      <c r="L220" s="36">
        <v>-315.10000000000002</v>
      </c>
      <c r="M220" s="36"/>
      <c r="N220" s="36"/>
      <c r="O220" s="38">
        <f t="shared" si="21"/>
        <v>-315.10000000000002</v>
      </c>
      <c r="P220" s="36"/>
      <c r="Q220" s="36"/>
      <c r="R220" s="36"/>
      <c r="S220" s="36"/>
      <c r="T220" s="38">
        <f t="shared" si="19"/>
        <v>0</v>
      </c>
      <c r="U220" s="38"/>
      <c r="V220" s="36">
        <v>0</v>
      </c>
      <c r="W220" s="36"/>
      <c r="X220" s="38">
        <f t="shared" si="22"/>
        <v>-392.20000000000005</v>
      </c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</row>
    <row r="221" spans="2:41" x14ac:dyDescent="0.2">
      <c r="B221" s="7"/>
      <c r="C221" s="7"/>
      <c r="D221" s="18" t="s">
        <v>140</v>
      </c>
      <c r="G221" s="36"/>
      <c r="H221" s="36"/>
      <c r="I221" s="36"/>
      <c r="J221" s="38">
        <f t="shared" si="20"/>
        <v>0</v>
      </c>
      <c r="K221" s="36"/>
      <c r="L221" s="36">
        <v>3.1</v>
      </c>
      <c r="M221" s="36"/>
      <c r="N221" s="36"/>
      <c r="O221" s="38">
        <f t="shared" si="21"/>
        <v>3.1</v>
      </c>
      <c r="P221" s="36"/>
      <c r="Q221" s="36"/>
      <c r="R221" s="36"/>
      <c r="S221" s="36"/>
      <c r="T221" s="38">
        <f t="shared" si="19"/>
        <v>0</v>
      </c>
      <c r="U221" s="38"/>
      <c r="V221" s="36">
        <v>0</v>
      </c>
      <c r="W221" s="36"/>
      <c r="X221" s="38">
        <f t="shared" si="22"/>
        <v>3.1</v>
      </c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</row>
    <row r="222" spans="2:41" x14ac:dyDescent="0.2">
      <c r="B222" s="7"/>
      <c r="C222" s="7"/>
      <c r="D222" s="18" t="s">
        <v>141</v>
      </c>
      <c r="G222" s="36"/>
      <c r="H222" s="36"/>
      <c r="I222" s="36"/>
      <c r="J222" s="38">
        <f t="shared" si="20"/>
        <v>0</v>
      </c>
      <c r="K222" s="36"/>
      <c r="L222" s="36"/>
      <c r="M222" s="36"/>
      <c r="N222" s="36"/>
      <c r="O222" s="38">
        <f t="shared" si="21"/>
        <v>0</v>
      </c>
      <c r="P222" s="36"/>
      <c r="Q222" s="36">
        <v>0.6</v>
      </c>
      <c r="R222" s="36"/>
      <c r="S222" s="36"/>
      <c r="T222" s="38">
        <f t="shared" si="19"/>
        <v>0.6</v>
      </c>
      <c r="U222" s="38"/>
      <c r="V222" s="36">
        <v>0</v>
      </c>
      <c r="W222" s="36"/>
      <c r="X222" s="38">
        <f t="shared" si="22"/>
        <v>0.6</v>
      </c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</row>
    <row r="223" spans="2:41" x14ac:dyDescent="0.2">
      <c r="B223" s="7"/>
      <c r="C223" s="7"/>
      <c r="D223" s="18" t="s">
        <v>142</v>
      </c>
      <c r="G223" s="36"/>
      <c r="H223" s="36"/>
      <c r="I223" s="36"/>
      <c r="J223" s="38">
        <f t="shared" si="20"/>
        <v>0</v>
      </c>
      <c r="K223" s="36"/>
      <c r="L223" s="36">
        <v>-0.7</v>
      </c>
      <c r="M223" s="36"/>
      <c r="N223" s="36"/>
      <c r="O223" s="38">
        <f t="shared" si="21"/>
        <v>-0.7</v>
      </c>
      <c r="P223" s="36"/>
      <c r="Q223" s="36"/>
      <c r="R223" s="36"/>
      <c r="S223" s="36"/>
      <c r="T223" s="38">
        <f t="shared" si="19"/>
        <v>0</v>
      </c>
      <c r="U223" s="38"/>
      <c r="V223" s="36">
        <v>0</v>
      </c>
      <c r="W223" s="36"/>
      <c r="X223" s="38">
        <f t="shared" si="22"/>
        <v>-0.7</v>
      </c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</row>
    <row r="224" spans="2:41" x14ac:dyDescent="0.2">
      <c r="B224" s="7"/>
      <c r="C224" s="7"/>
      <c r="D224" s="18" t="s">
        <v>145</v>
      </c>
      <c r="G224" s="39">
        <f>67.5-G219-G220</f>
        <v>-1.6000000000000028</v>
      </c>
      <c r="H224" s="36">
        <f>20-H220</f>
        <v>7</v>
      </c>
      <c r="I224" s="36">
        <f>-89.5-I220-+I219</f>
        <v>1</v>
      </c>
      <c r="J224" s="38">
        <f t="shared" si="20"/>
        <v>6.3999999999999968</v>
      </c>
      <c r="K224" s="36"/>
      <c r="L224" s="36"/>
      <c r="M224" s="36"/>
      <c r="N224" s="36"/>
      <c r="O224" s="38">
        <f t="shared" si="21"/>
        <v>0</v>
      </c>
      <c r="P224" s="36"/>
      <c r="Q224" s="36"/>
      <c r="R224" s="36"/>
      <c r="S224" s="36">
        <v>31.2</v>
      </c>
      <c r="T224" s="38">
        <f t="shared" si="19"/>
        <v>31.2</v>
      </c>
      <c r="U224" s="38"/>
      <c r="V224" s="36">
        <v>0</v>
      </c>
      <c r="W224" s="36"/>
      <c r="X224" s="38">
        <f t="shared" si="22"/>
        <v>37.599999999999994</v>
      </c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</row>
    <row r="225" spans="2:41" x14ac:dyDescent="0.2">
      <c r="B225" s="7"/>
      <c r="C225" s="7"/>
      <c r="D225" s="2" t="s">
        <v>143</v>
      </c>
      <c r="G225" s="37">
        <f>SUM(G219:G224)</f>
        <v>67.5</v>
      </c>
      <c r="H225" s="37">
        <f>SUM(H219:H224)</f>
        <v>20</v>
      </c>
      <c r="I225" s="37">
        <f>SUM(I219:I224)</f>
        <v>-89.5</v>
      </c>
      <c r="J225" s="40">
        <f>SUM(J219:J224)</f>
        <v>-1.9999999999999947</v>
      </c>
      <c r="K225" s="36"/>
      <c r="L225" s="37">
        <f>SUM(L219:L224)</f>
        <v>-312.7</v>
      </c>
      <c r="M225" s="37">
        <f>SUM(M219:M224)</f>
        <v>-110.7</v>
      </c>
      <c r="N225" s="37">
        <f>SUM(N219:N224)</f>
        <v>-39.5</v>
      </c>
      <c r="O225" s="40">
        <f>SUM(O219:O224)</f>
        <v>-462.9</v>
      </c>
      <c r="P225" s="36"/>
      <c r="Q225" s="37">
        <f>SUM(Q219:Q224)</f>
        <v>34.1</v>
      </c>
      <c r="R225" s="37">
        <f>SUM(R219:R224)</f>
        <v>-45.3</v>
      </c>
      <c r="S225" s="37">
        <f>SUM(S217:S224)</f>
        <v>171.89999999999998</v>
      </c>
      <c r="T225" s="40">
        <f>SUM(T217:T224)</f>
        <v>160.69999999999999</v>
      </c>
      <c r="U225" s="53"/>
      <c r="V225" s="37">
        <f>SUM(V218:V224)</f>
        <v>0</v>
      </c>
      <c r="W225" s="36"/>
      <c r="X225" s="40">
        <f>SUM(X218:X224)</f>
        <v>-304.19999999999993</v>
      </c>
      <c r="Y225" s="36">
        <f>T225+O225+J225</f>
        <v>-304.2</v>
      </c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</row>
    <row r="226" spans="2:41" x14ac:dyDescent="0.2">
      <c r="B226" s="7"/>
      <c r="C226" s="7"/>
      <c r="D226" s="17"/>
      <c r="G226" s="36"/>
      <c r="H226" s="36"/>
      <c r="I226" s="36"/>
      <c r="J226" s="38"/>
      <c r="K226" s="36"/>
      <c r="L226" s="36"/>
      <c r="M226" s="36"/>
      <c r="N226" s="36"/>
      <c r="O226" s="38"/>
      <c r="P226" s="36"/>
      <c r="Q226" s="36"/>
      <c r="R226" s="36"/>
      <c r="S226" s="36"/>
      <c r="T226" s="38"/>
      <c r="U226" s="38"/>
      <c r="V226" s="36"/>
      <c r="W226" s="36"/>
      <c r="X226" s="38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</row>
    <row r="227" spans="2:41" s="7" customFormat="1" x14ac:dyDescent="0.2">
      <c r="C227" s="7" t="s">
        <v>144</v>
      </c>
      <c r="D227" s="19"/>
      <c r="G227" s="38">
        <f>G225</f>
        <v>67.5</v>
      </c>
      <c r="H227" s="38">
        <f>H225</f>
        <v>20</v>
      </c>
      <c r="I227" s="38">
        <f>I225</f>
        <v>-89.5</v>
      </c>
      <c r="J227" s="38">
        <f>SUM(G227:I227)</f>
        <v>-2</v>
      </c>
      <c r="K227" s="38"/>
      <c r="L227" s="38">
        <f>SUM(L225)</f>
        <v>-312.7</v>
      </c>
      <c r="M227" s="38">
        <f>SUM(M225)</f>
        <v>-110.7</v>
      </c>
      <c r="N227" s="38">
        <f>SUM(N225)</f>
        <v>-39.5</v>
      </c>
      <c r="O227" s="38">
        <f>SUM(O225)</f>
        <v>-462.9</v>
      </c>
      <c r="P227" s="38"/>
      <c r="Q227" s="38">
        <f>Q225</f>
        <v>34.1</v>
      </c>
      <c r="R227" s="38">
        <f>R225</f>
        <v>-45.3</v>
      </c>
      <c r="S227" s="38">
        <f>S225</f>
        <v>171.89999999999998</v>
      </c>
      <c r="T227" s="38">
        <f>T225</f>
        <v>160.69999999999999</v>
      </c>
      <c r="U227" s="38"/>
      <c r="V227" s="38">
        <f>V225</f>
        <v>0</v>
      </c>
      <c r="W227" s="38"/>
      <c r="X227" s="38">
        <f>X225</f>
        <v>-304.19999999999993</v>
      </c>
      <c r="Y227" s="36">
        <f>T227+O227+J227</f>
        <v>-304.2</v>
      </c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</row>
    <row r="228" spans="2:41" x14ac:dyDescent="0.2">
      <c r="B228" s="16" t="s">
        <v>145</v>
      </c>
      <c r="C228" s="7"/>
      <c r="D228" s="17"/>
      <c r="G228" s="36"/>
      <c r="H228" s="36"/>
      <c r="I228" s="36"/>
      <c r="J228" s="38"/>
      <c r="K228" s="36"/>
      <c r="L228" s="36"/>
      <c r="M228" s="36"/>
      <c r="N228" s="36"/>
      <c r="O228" s="38"/>
      <c r="P228" s="36"/>
      <c r="Q228" s="36"/>
      <c r="R228" s="36"/>
      <c r="S228" s="36"/>
      <c r="T228" s="38"/>
      <c r="U228" s="38"/>
      <c r="V228" s="36"/>
      <c r="W228" s="36"/>
      <c r="X228" s="38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</row>
    <row r="229" spans="2:41" hidden="1" x14ac:dyDescent="0.2">
      <c r="B229" s="7"/>
      <c r="C229" s="7"/>
      <c r="D229" s="13" t="s">
        <v>146</v>
      </c>
      <c r="F229" s="13"/>
      <c r="G229" s="36"/>
      <c r="H229" s="36"/>
      <c r="I229" s="36"/>
      <c r="J229" s="38"/>
      <c r="K229" s="36"/>
      <c r="L229" s="36"/>
      <c r="M229" s="36"/>
      <c r="N229" s="36"/>
      <c r="O229" s="38"/>
      <c r="P229" s="36"/>
      <c r="Q229" s="36"/>
      <c r="R229" s="36"/>
      <c r="S229" s="36"/>
      <c r="T229" s="38"/>
      <c r="U229" s="38"/>
      <c r="V229" s="36"/>
      <c r="W229" s="36"/>
      <c r="X229" s="38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</row>
    <row r="230" spans="2:41" hidden="1" x14ac:dyDescent="0.2">
      <c r="B230" s="7"/>
      <c r="C230" s="7"/>
      <c r="D230" s="13" t="s">
        <v>147</v>
      </c>
      <c r="F230" s="13"/>
      <c r="G230" s="36"/>
      <c r="H230" s="36"/>
      <c r="I230" s="36"/>
      <c r="J230" s="38"/>
      <c r="K230" s="36"/>
      <c r="L230" s="36"/>
      <c r="M230" s="36"/>
      <c r="N230" s="36"/>
      <c r="O230" s="38"/>
      <c r="P230" s="36"/>
      <c r="Q230" s="36"/>
      <c r="R230" s="36"/>
      <c r="S230" s="36"/>
      <c r="T230" s="38"/>
      <c r="U230" s="38"/>
      <c r="V230" s="36"/>
      <c r="W230" s="36"/>
      <c r="X230" s="38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</row>
    <row r="231" spans="2:41" hidden="1" x14ac:dyDescent="0.2">
      <c r="B231" s="7"/>
      <c r="C231" s="7"/>
      <c r="D231" s="13" t="s">
        <v>148</v>
      </c>
      <c r="F231" s="13"/>
      <c r="G231" s="36"/>
      <c r="H231" s="36"/>
      <c r="I231" s="36"/>
      <c r="J231" s="38"/>
      <c r="K231" s="36"/>
      <c r="L231" s="36"/>
      <c r="M231" s="36"/>
      <c r="N231" s="36"/>
      <c r="O231" s="38"/>
      <c r="P231" s="36"/>
      <c r="Q231" s="36"/>
      <c r="R231" s="36"/>
      <c r="S231" s="36"/>
      <c r="T231" s="38"/>
      <c r="U231" s="38"/>
      <c r="V231" s="36"/>
      <c r="W231" s="36"/>
      <c r="X231" s="38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</row>
    <row r="232" spans="2:41" hidden="1" x14ac:dyDescent="0.2">
      <c r="B232" s="7"/>
      <c r="C232" s="7"/>
      <c r="D232" s="13" t="s">
        <v>149</v>
      </c>
      <c r="F232" s="13"/>
      <c r="G232" s="36"/>
      <c r="H232" s="36"/>
      <c r="I232" s="36"/>
      <c r="J232" s="38"/>
      <c r="K232" s="36"/>
      <c r="L232" s="36"/>
      <c r="M232" s="36"/>
      <c r="N232" s="36"/>
      <c r="O232" s="38"/>
      <c r="P232" s="36"/>
      <c r="Q232" s="36"/>
      <c r="R232" s="36"/>
      <c r="S232" s="36"/>
      <c r="T232" s="38"/>
      <c r="U232" s="38"/>
      <c r="V232" s="36"/>
      <c r="W232" s="36"/>
      <c r="X232" s="38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</row>
    <row r="233" spans="2:41" hidden="1" x14ac:dyDescent="0.2">
      <c r="B233" s="7"/>
      <c r="C233" s="7"/>
      <c r="D233" s="13" t="s">
        <v>150</v>
      </c>
      <c r="F233" s="13"/>
      <c r="G233" s="36"/>
      <c r="H233" s="36"/>
      <c r="I233" s="36"/>
      <c r="J233" s="38"/>
      <c r="K233" s="36"/>
      <c r="L233" s="36"/>
      <c r="M233" s="36"/>
      <c r="N233" s="36"/>
      <c r="O233" s="38"/>
      <c r="P233" s="36"/>
      <c r="Q233" s="36"/>
      <c r="R233" s="36"/>
      <c r="S233" s="36"/>
      <c r="T233" s="38"/>
      <c r="U233" s="38"/>
      <c r="V233" s="36"/>
      <c r="W233" s="36"/>
      <c r="X233" s="38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</row>
    <row r="234" spans="2:41" hidden="1" x14ac:dyDescent="0.2">
      <c r="B234" s="7"/>
      <c r="C234" s="7"/>
      <c r="D234" s="13" t="s">
        <v>151</v>
      </c>
      <c r="F234" s="13"/>
      <c r="G234" s="36"/>
      <c r="H234" s="36"/>
      <c r="I234" s="36"/>
      <c r="J234" s="38"/>
      <c r="K234" s="36"/>
      <c r="L234" s="36"/>
      <c r="M234" s="36"/>
      <c r="N234" s="36"/>
      <c r="O234" s="38"/>
      <c r="P234" s="36"/>
      <c r="Q234" s="36"/>
      <c r="R234" s="36"/>
      <c r="S234" s="36"/>
      <c r="T234" s="38"/>
      <c r="U234" s="38"/>
      <c r="V234" s="36"/>
      <c r="W234" s="36"/>
      <c r="X234" s="38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</row>
    <row r="235" spans="2:41" hidden="1" x14ac:dyDescent="0.2">
      <c r="B235" s="7"/>
      <c r="C235" s="7"/>
      <c r="D235" s="13" t="s">
        <v>152</v>
      </c>
      <c r="F235" s="13"/>
      <c r="G235" s="36"/>
      <c r="H235" s="36"/>
      <c r="I235" s="36"/>
      <c r="J235" s="38"/>
      <c r="K235" s="36"/>
      <c r="L235" s="36"/>
      <c r="M235" s="36"/>
      <c r="N235" s="36"/>
      <c r="O235" s="38"/>
      <c r="P235" s="36"/>
      <c r="Q235" s="36"/>
      <c r="R235" s="36"/>
      <c r="S235" s="36"/>
      <c r="T235" s="38"/>
      <c r="U235" s="38"/>
      <c r="V235" s="36"/>
      <c r="W235" s="36"/>
      <c r="X235" s="38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</row>
    <row r="236" spans="2:41" hidden="1" x14ac:dyDescent="0.2">
      <c r="B236" s="7"/>
      <c r="C236" s="7"/>
      <c r="D236" s="13" t="s">
        <v>153</v>
      </c>
      <c r="F236" s="13"/>
      <c r="G236" s="36"/>
      <c r="H236" s="36"/>
      <c r="I236" s="36"/>
      <c r="J236" s="38"/>
      <c r="K236" s="36"/>
      <c r="L236" s="36"/>
      <c r="M236" s="36"/>
      <c r="N236" s="36"/>
      <c r="O236" s="38"/>
      <c r="P236" s="36"/>
      <c r="Q236" s="36"/>
      <c r="R236" s="36"/>
      <c r="S236" s="36"/>
      <c r="T236" s="38"/>
      <c r="U236" s="38"/>
      <c r="V236" s="36"/>
      <c r="W236" s="36"/>
      <c r="X236" s="38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</row>
    <row r="237" spans="2:41" hidden="1" x14ac:dyDescent="0.2">
      <c r="B237" s="7"/>
      <c r="C237" s="7"/>
      <c r="D237" s="13" t="s">
        <v>154</v>
      </c>
      <c r="F237" s="13"/>
      <c r="G237" s="36"/>
      <c r="H237" s="36"/>
      <c r="I237" s="36"/>
      <c r="J237" s="38"/>
      <c r="K237" s="36"/>
      <c r="L237" s="36"/>
      <c r="M237" s="36"/>
      <c r="N237" s="36"/>
      <c r="O237" s="38"/>
      <c r="P237" s="36"/>
      <c r="Q237" s="36"/>
      <c r="R237" s="36"/>
      <c r="S237" s="36"/>
      <c r="T237" s="38"/>
      <c r="U237" s="38"/>
      <c r="V237" s="36"/>
      <c r="W237" s="36"/>
      <c r="X237" s="38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</row>
    <row r="238" spans="2:41" hidden="1" x14ac:dyDescent="0.2">
      <c r="B238" s="7"/>
      <c r="C238" s="7"/>
      <c r="D238" s="13" t="s">
        <v>155</v>
      </c>
      <c r="F238" s="13"/>
      <c r="G238" s="36"/>
      <c r="H238" s="36"/>
      <c r="I238" s="36"/>
      <c r="J238" s="38"/>
      <c r="K238" s="36"/>
      <c r="L238" s="36"/>
      <c r="M238" s="36"/>
      <c r="N238" s="36"/>
      <c r="O238" s="38"/>
      <c r="P238" s="36"/>
      <c r="Q238" s="36"/>
      <c r="R238" s="36"/>
      <c r="S238" s="36"/>
      <c r="T238" s="38"/>
      <c r="U238" s="38"/>
      <c r="V238" s="36"/>
      <c r="W238" s="36"/>
      <c r="X238" s="38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</row>
    <row r="239" spans="2:41" hidden="1" x14ac:dyDescent="0.2">
      <c r="B239" s="7"/>
      <c r="C239" s="7"/>
      <c r="D239" s="13" t="s">
        <v>157</v>
      </c>
      <c r="F239" s="13"/>
      <c r="G239" s="36"/>
      <c r="H239" s="36"/>
      <c r="I239" s="36"/>
      <c r="J239" s="38"/>
      <c r="K239" s="36"/>
      <c r="L239" s="36"/>
      <c r="M239" s="36"/>
      <c r="N239" s="36"/>
      <c r="O239" s="38"/>
      <c r="P239" s="36"/>
      <c r="Q239" s="36"/>
      <c r="R239" s="36"/>
      <c r="S239" s="36"/>
      <c r="T239" s="38"/>
      <c r="U239" s="38"/>
      <c r="V239" s="36"/>
      <c r="W239" s="36"/>
      <c r="X239" s="38">
        <f t="shared" ref="X239:X244" si="23">T239+O239+J239</f>
        <v>0</v>
      </c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</row>
    <row r="240" spans="2:41" hidden="1" x14ac:dyDescent="0.2">
      <c r="B240" s="7"/>
      <c r="C240" s="7"/>
      <c r="D240" s="13" t="s">
        <v>158</v>
      </c>
      <c r="F240" s="13"/>
      <c r="G240" s="36"/>
      <c r="H240" s="36"/>
      <c r="I240" s="36"/>
      <c r="J240" s="38"/>
      <c r="K240" s="36"/>
      <c r="L240" s="36"/>
      <c r="M240" s="36"/>
      <c r="N240" s="36"/>
      <c r="O240" s="38"/>
      <c r="P240" s="36"/>
      <c r="Q240" s="36"/>
      <c r="R240" s="36"/>
      <c r="S240" s="36"/>
      <c r="T240" s="38"/>
      <c r="U240" s="38"/>
      <c r="V240" s="36"/>
      <c r="W240" s="36"/>
      <c r="X240" s="38">
        <f t="shared" si="23"/>
        <v>0</v>
      </c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</row>
    <row r="241" spans="2:41" hidden="1" x14ac:dyDescent="0.2">
      <c r="B241" s="7"/>
      <c r="C241" s="7"/>
      <c r="D241" s="13" t="s">
        <v>159</v>
      </c>
      <c r="F241" s="13"/>
      <c r="G241" s="36"/>
      <c r="H241" s="36"/>
      <c r="I241" s="36"/>
      <c r="J241" s="38"/>
      <c r="K241" s="36"/>
      <c r="L241" s="36"/>
      <c r="M241" s="36"/>
      <c r="N241" s="36"/>
      <c r="O241" s="38"/>
      <c r="P241" s="36"/>
      <c r="Q241" s="36"/>
      <c r="R241" s="36"/>
      <c r="S241" s="36"/>
      <c r="T241" s="38"/>
      <c r="U241" s="38"/>
      <c r="V241" s="36"/>
      <c r="W241" s="36"/>
      <c r="X241" s="38">
        <f t="shared" si="23"/>
        <v>0</v>
      </c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</row>
    <row r="242" spans="2:41" hidden="1" x14ac:dyDescent="0.2">
      <c r="B242" s="7"/>
      <c r="C242" s="7"/>
      <c r="D242" s="13" t="s">
        <v>27</v>
      </c>
      <c r="F242" s="13"/>
      <c r="G242" s="36"/>
      <c r="H242" s="36"/>
      <c r="I242" s="36"/>
      <c r="J242" s="38"/>
      <c r="K242" s="36"/>
      <c r="L242" s="36"/>
      <c r="M242" s="36"/>
      <c r="N242" s="36"/>
      <c r="O242" s="38"/>
      <c r="P242" s="36"/>
      <c r="Q242" s="36"/>
      <c r="R242" s="36"/>
      <c r="S242" s="36"/>
      <c r="T242" s="38"/>
      <c r="U242" s="38"/>
      <c r="V242" s="36"/>
      <c r="W242" s="36"/>
      <c r="X242" s="38">
        <f t="shared" si="23"/>
        <v>0</v>
      </c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</row>
    <row r="243" spans="2:41" hidden="1" x14ac:dyDescent="0.2">
      <c r="B243" s="7"/>
      <c r="C243" s="7"/>
      <c r="D243" s="13" t="s">
        <v>160</v>
      </c>
      <c r="F243" s="13"/>
      <c r="G243" s="36"/>
      <c r="H243" s="36"/>
      <c r="I243" s="36"/>
      <c r="J243" s="38"/>
      <c r="K243" s="36"/>
      <c r="L243" s="36"/>
      <c r="M243" s="36"/>
      <c r="N243" s="36"/>
      <c r="O243" s="38"/>
      <c r="P243" s="36"/>
      <c r="Q243" s="36"/>
      <c r="R243" s="36"/>
      <c r="S243" s="36"/>
      <c r="T243" s="38"/>
      <c r="U243" s="38"/>
      <c r="V243" s="36"/>
      <c r="W243" s="36"/>
      <c r="X243" s="38">
        <f t="shared" si="23"/>
        <v>0</v>
      </c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</row>
    <row r="244" spans="2:41" hidden="1" x14ac:dyDescent="0.2">
      <c r="B244" s="7"/>
      <c r="C244" s="7"/>
      <c r="D244" s="13" t="s">
        <v>161</v>
      </c>
      <c r="F244" s="13"/>
      <c r="G244" s="36"/>
      <c r="H244" s="36"/>
      <c r="I244" s="36"/>
      <c r="J244" s="38"/>
      <c r="K244" s="36"/>
      <c r="L244" s="36"/>
      <c r="M244" s="36"/>
      <c r="N244" s="36"/>
      <c r="O244" s="38"/>
      <c r="P244" s="36"/>
      <c r="Q244" s="36"/>
      <c r="R244" s="36"/>
      <c r="S244" s="36"/>
      <c r="T244" s="38"/>
      <c r="U244" s="38"/>
      <c r="V244" s="36"/>
      <c r="W244" s="36"/>
      <c r="X244" s="38">
        <f t="shared" si="23"/>
        <v>0</v>
      </c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</row>
    <row r="245" spans="2:41" x14ac:dyDescent="0.2">
      <c r="B245" s="7"/>
      <c r="C245" s="7"/>
      <c r="D245" s="13" t="s">
        <v>145</v>
      </c>
      <c r="F245" s="13"/>
      <c r="G245" s="36">
        <f>-42.9-G177+17.1</f>
        <v>16.700000000000003</v>
      </c>
      <c r="H245" s="36">
        <v>6</v>
      </c>
      <c r="I245" s="36">
        <v>27.6</v>
      </c>
      <c r="J245" s="38">
        <f>SUM(G245:I245)</f>
        <v>50.300000000000004</v>
      </c>
      <c r="K245" s="36"/>
      <c r="L245" s="36">
        <f>-15+15.9</f>
        <v>0.90000000000000036</v>
      </c>
      <c r="M245" s="36">
        <v>28.9</v>
      </c>
      <c r="N245" s="36">
        <f>-7+19.9+3.8+8.5</f>
        <v>25.2</v>
      </c>
      <c r="O245" s="38">
        <f>SUM(L245:N245)</f>
        <v>55</v>
      </c>
      <c r="P245" s="36"/>
      <c r="Q245" s="36">
        <f>-44+42.9+0.6</f>
        <v>-0.50000000000000144</v>
      </c>
      <c r="R245" s="36">
        <v>0</v>
      </c>
      <c r="S245" s="36">
        <v>0</v>
      </c>
      <c r="T245" s="38">
        <f>SUM(Q245:S245)</f>
        <v>-0.50000000000000144</v>
      </c>
      <c r="U245" s="38"/>
      <c r="V245" s="36">
        <v>-3.4</v>
      </c>
      <c r="W245" s="36"/>
      <c r="X245" s="38">
        <f>T245+O245+J245+V245</f>
        <v>101.4</v>
      </c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</row>
    <row r="246" spans="2:41" s="7" customFormat="1" x14ac:dyDescent="0.2">
      <c r="D246" s="7" t="s">
        <v>162</v>
      </c>
      <c r="G246" s="40">
        <f>SUM(G245)</f>
        <v>16.700000000000003</v>
      </c>
      <c r="H246" s="40">
        <f>SUM(H245)</f>
        <v>6</v>
      </c>
      <c r="I246" s="40">
        <f>SUM(I245)</f>
        <v>27.6</v>
      </c>
      <c r="J246" s="40">
        <f>SUM(J245)</f>
        <v>50.300000000000004</v>
      </c>
      <c r="K246" s="38"/>
      <c r="L246" s="40">
        <f>SUM(L245)</f>
        <v>0.90000000000000036</v>
      </c>
      <c r="M246" s="40">
        <f>SUM(M245)</f>
        <v>28.9</v>
      </c>
      <c r="N246" s="40">
        <f>SUM(N245)</f>
        <v>25.2</v>
      </c>
      <c r="O246" s="40">
        <f>SUM(O245)</f>
        <v>55</v>
      </c>
      <c r="P246" s="38"/>
      <c r="Q246" s="40">
        <f>SUM(Q245)</f>
        <v>-0.50000000000000144</v>
      </c>
      <c r="R246" s="40">
        <f>SUM(R245)</f>
        <v>0</v>
      </c>
      <c r="S246" s="40">
        <f>SUM(S245)</f>
        <v>0</v>
      </c>
      <c r="T246" s="40">
        <f>SUM(T245)</f>
        <v>-0.50000000000000144</v>
      </c>
      <c r="U246" s="53"/>
      <c r="V246" s="37">
        <f>SUM(V245)</f>
        <v>-3.4</v>
      </c>
      <c r="W246" s="38"/>
      <c r="X246" s="40">
        <f>SUM(X239:X245)</f>
        <v>101.4</v>
      </c>
      <c r="Y246" s="36">
        <f>T246+O246+J246</f>
        <v>104.80000000000001</v>
      </c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</row>
    <row r="247" spans="2:41" x14ac:dyDescent="0.2">
      <c r="G247" s="36"/>
      <c r="H247" s="36"/>
      <c r="I247" s="36"/>
      <c r="J247" s="38"/>
      <c r="K247" s="36"/>
      <c r="L247" s="36"/>
      <c r="M247" s="36"/>
      <c r="N247" s="36"/>
      <c r="O247" s="38"/>
      <c r="P247" s="36"/>
      <c r="Q247" s="36"/>
      <c r="R247" s="36"/>
      <c r="S247" s="36"/>
      <c r="T247" s="38"/>
      <c r="U247" s="38"/>
      <c r="V247" s="36"/>
      <c r="W247" s="36"/>
      <c r="X247" s="38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</row>
    <row r="248" spans="2:41" s="48" customFormat="1" x14ac:dyDescent="0.2">
      <c r="B248" s="45" t="s">
        <v>163</v>
      </c>
      <c r="C248" s="45"/>
      <c r="D248" s="45"/>
      <c r="E248" s="45"/>
      <c r="F248" s="45"/>
      <c r="G248" s="46">
        <f>G246+G227+G210+G165</f>
        <v>1211.7000000000014</v>
      </c>
      <c r="H248" s="46">
        <f>H246+H227+H210+H165</f>
        <v>-68.599999999999739</v>
      </c>
      <c r="I248" s="46">
        <f>I246+I227+I210+I165</f>
        <v>284.40000000000009</v>
      </c>
      <c r="J248" s="46">
        <f>SUM(G248:I248)</f>
        <v>1427.5000000000018</v>
      </c>
      <c r="K248" s="46"/>
      <c r="L248" s="46">
        <f>L246+L227+L210+L165</f>
        <v>-838.40000000000009</v>
      </c>
      <c r="M248" s="46">
        <f>M246+M227+M210+M165</f>
        <v>1106.4000000000001</v>
      </c>
      <c r="N248" s="46">
        <f>N246+N227+N210+N165</f>
        <v>-179.90000000000009</v>
      </c>
      <c r="O248" s="46">
        <f>O246+O227+O210+O165</f>
        <v>88.100000000000136</v>
      </c>
      <c r="P248" s="46"/>
      <c r="Q248" s="46">
        <f>Q246+Q227+Q210+Q165</f>
        <v>-32.400000000000112</v>
      </c>
      <c r="R248" s="46">
        <f>R246+R227+R210+R165</f>
        <v>-153.40000000000046</v>
      </c>
      <c r="S248" s="46">
        <f>S246+S227+S210+S165</f>
        <v>1546.3999999999994</v>
      </c>
      <c r="T248" s="46">
        <f>T246+T227+T210+T165</f>
        <v>1365.1000000000024</v>
      </c>
      <c r="U248" s="46"/>
      <c r="V248" s="46">
        <f>V246+V227+V210+V165</f>
        <v>-678.39999999999986</v>
      </c>
      <c r="W248" s="46"/>
      <c r="X248" s="46">
        <f>X246+X227+X210+X165</f>
        <v>2210.0000000000045</v>
      </c>
      <c r="Y248" s="47">
        <f>T248+O248+J248</f>
        <v>2880.7000000000044</v>
      </c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</row>
    <row r="249" spans="2:41" ht="18.75" customHeight="1" x14ac:dyDescent="0.2">
      <c r="B249" s="20"/>
      <c r="C249" s="20"/>
      <c r="D249" s="21"/>
      <c r="E249" s="21"/>
      <c r="F249" s="22"/>
      <c r="G249" s="36"/>
      <c r="H249" s="36"/>
      <c r="I249" s="36"/>
      <c r="J249" s="38"/>
      <c r="K249" s="36"/>
      <c r="L249" s="36"/>
      <c r="M249" s="36"/>
      <c r="N249" s="36"/>
      <c r="O249" s="38"/>
      <c r="P249" s="36"/>
      <c r="Q249" s="36"/>
      <c r="R249" s="36"/>
      <c r="S249" s="36"/>
      <c r="T249" s="38"/>
      <c r="U249" s="38"/>
      <c r="V249" s="36"/>
      <c r="W249" s="36"/>
      <c r="X249" s="38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</row>
    <row r="250" spans="2:41" hidden="1" x14ac:dyDescent="0.2">
      <c r="B250" s="20"/>
      <c r="C250" s="20"/>
      <c r="D250" s="21"/>
      <c r="E250" s="21"/>
      <c r="F250" s="21" t="s">
        <v>164</v>
      </c>
      <c r="G250" s="36"/>
      <c r="H250" s="36"/>
      <c r="I250" s="36"/>
      <c r="J250" s="38"/>
      <c r="K250" s="36"/>
      <c r="L250" s="36"/>
      <c r="M250" s="36"/>
      <c r="N250" s="36"/>
      <c r="O250" s="38"/>
      <c r="P250" s="36"/>
      <c r="Q250" s="36"/>
      <c r="R250" s="36"/>
      <c r="S250" s="36"/>
      <c r="T250" s="38"/>
      <c r="U250" s="38"/>
      <c r="V250" s="36"/>
      <c r="W250" s="36"/>
      <c r="X250" s="38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</row>
    <row r="251" spans="2:41" hidden="1" x14ac:dyDescent="0.2">
      <c r="B251" s="20"/>
      <c r="C251" s="20"/>
      <c r="D251" s="21"/>
      <c r="E251" s="21"/>
      <c r="F251" s="23" t="s">
        <v>165</v>
      </c>
      <c r="G251" s="36"/>
      <c r="H251" s="36"/>
      <c r="I251" s="36"/>
      <c r="J251" s="38"/>
      <c r="K251" s="36"/>
      <c r="L251" s="36"/>
      <c r="M251" s="36"/>
      <c r="N251" s="36"/>
      <c r="O251" s="38"/>
      <c r="P251" s="36"/>
      <c r="Q251" s="36"/>
      <c r="R251" s="36"/>
      <c r="S251" s="36"/>
      <c r="T251" s="38"/>
      <c r="U251" s="38"/>
      <c r="V251" s="36"/>
      <c r="W251" s="36"/>
      <c r="X251" s="38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</row>
    <row r="252" spans="2:41" hidden="1" x14ac:dyDescent="0.2">
      <c r="B252" s="20"/>
      <c r="C252" s="20"/>
      <c r="D252" s="21"/>
      <c r="E252" s="21"/>
      <c r="F252" s="21" t="s">
        <v>166</v>
      </c>
      <c r="G252" s="36"/>
      <c r="H252" s="36"/>
      <c r="I252" s="36"/>
      <c r="J252" s="38"/>
      <c r="K252" s="36"/>
      <c r="L252" s="36"/>
      <c r="M252" s="36"/>
      <c r="N252" s="36"/>
      <c r="O252" s="38"/>
      <c r="P252" s="36"/>
      <c r="Q252" s="36"/>
      <c r="R252" s="36"/>
      <c r="S252" s="36"/>
      <c r="T252" s="38"/>
      <c r="U252" s="38"/>
      <c r="V252" s="36"/>
      <c r="W252" s="36"/>
      <c r="X252" s="38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</row>
    <row r="253" spans="2:41" hidden="1" x14ac:dyDescent="0.2">
      <c r="B253" s="20"/>
      <c r="C253" s="20"/>
      <c r="D253" s="21"/>
      <c r="E253" s="21"/>
      <c r="F253" s="24" t="s">
        <v>167</v>
      </c>
      <c r="G253" s="36"/>
      <c r="H253" s="36"/>
      <c r="I253" s="36"/>
      <c r="J253" s="38"/>
      <c r="K253" s="36"/>
      <c r="L253" s="36"/>
      <c r="M253" s="36"/>
      <c r="N253" s="36"/>
      <c r="O253" s="38"/>
      <c r="P253" s="36"/>
      <c r="Q253" s="36"/>
      <c r="R253" s="36"/>
      <c r="S253" s="36"/>
      <c r="T253" s="38"/>
      <c r="U253" s="38"/>
      <c r="V253" s="36"/>
      <c r="W253" s="36"/>
      <c r="X253" s="38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</row>
    <row r="254" spans="2:41" hidden="1" x14ac:dyDescent="0.2">
      <c r="B254" s="20"/>
      <c r="C254" s="20"/>
      <c r="D254" s="21"/>
      <c r="E254" s="21"/>
      <c r="F254" s="25" t="s">
        <v>168</v>
      </c>
      <c r="G254" s="36"/>
      <c r="H254" s="36"/>
      <c r="I254" s="36"/>
      <c r="J254" s="38"/>
      <c r="K254" s="36"/>
      <c r="L254" s="36"/>
      <c r="M254" s="36"/>
      <c r="N254" s="36"/>
      <c r="O254" s="38"/>
      <c r="P254" s="36"/>
      <c r="Q254" s="36"/>
      <c r="R254" s="36"/>
      <c r="S254" s="36"/>
      <c r="T254" s="38"/>
      <c r="U254" s="38"/>
      <c r="V254" s="36"/>
      <c r="W254" s="36"/>
      <c r="X254" s="38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</row>
    <row r="255" spans="2:41" hidden="1" x14ac:dyDescent="0.2">
      <c r="B255" s="20"/>
      <c r="C255" s="20"/>
      <c r="D255" s="21"/>
      <c r="E255" s="21"/>
      <c r="F255" s="25"/>
      <c r="G255" s="36"/>
      <c r="H255" s="36"/>
      <c r="I255" s="36"/>
      <c r="J255" s="38"/>
      <c r="K255" s="36"/>
      <c r="L255" s="36"/>
      <c r="M255" s="36"/>
      <c r="N255" s="36"/>
      <c r="O255" s="38"/>
      <c r="P255" s="36"/>
      <c r="Q255" s="36"/>
      <c r="R255" s="36"/>
      <c r="S255" s="36"/>
      <c r="T255" s="38"/>
      <c r="U255" s="38"/>
      <c r="V255" s="36"/>
      <c r="W255" s="36"/>
      <c r="X255" s="38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</row>
    <row r="256" spans="2:41" hidden="1" x14ac:dyDescent="0.2">
      <c r="B256" s="20"/>
      <c r="C256" s="20"/>
      <c r="D256" s="21"/>
      <c r="E256" s="21"/>
      <c r="F256" s="25" t="s">
        <v>169</v>
      </c>
      <c r="G256" s="36"/>
      <c r="H256" s="36"/>
      <c r="I256" s="36"/>
      <c r="J256" s="38"/>
      <c r="K256" s="36"/>
      <c r="L256" s="36"/>
      <c r="M256" s="36"/>
      <c r="N256" s="36"/>
      <c r="O256" s="38"/>
      <c r="P256" s="36"/>
      <c r="Q256" s="36"/>
      <c r="R256" s="36"/>
      <c r="S256" s="36"/>
      <c r="T256" s="38"/>
      <c r="U256" s="38"/>
      <c r="V256" s="36"/>
      <c r="W256" s="36"/>
      <c r="X256" s="38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</row>
    <row r="257" spans="2:41" hidden="1" x14ac:dyDescent="0.2">
      <c r="B257" s="20"/>
      <c r="C257" s="20"/>
      <c r="D257" s="21"/>
      <c r="E257" s="21"/>
      <c r="F257" s="25"/>
      <c r="G257" s="36"/>
      <c r="H257" s="36"/>
      <c r="I257" s="36"/>
      <c r="J257" s="38"/>
      <c r="K257" s="36"/>
      <c r="L257" s="36"/>
      <c r="M257" s="36"/>
      <c r="N257" s="36"/>
      <c r="O257" s="38"/>
      <c r="P257" s="36"/>
      <c r="Q257" s="36"/>
      <c r="R257" s="36"/>
      <c r="S257" s="36"/>
      <c r="T257" s="38"/>
      <c r="U257" s="38"/>
      <c r="V257" s="36"/>
      <c r="W257" s="36"/>
      <c r="X257" s="38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</row>
    <row r="258" spans="2:41" hidden="1" x14ac:dyDescent="0.2">
      <c r="B258" s="20"/>
      <c r="C258" s="20"/>
      <c r="D258" s="21"/>
      <c r="E258" s="21"/>
      <c r="F258" s="25"/>
      <c r="G258" s="36"/>
      <c r="H258" s="36"/>
      <c r="I258" s="36"/>
      <c r="J258" s="38"/>
      <c r="K258" s="36"/>
      <c r="L258" s="36"/>
      <c r="M258" s="36"/>
      <c r="N258" s="36"/>
      <c r="O258" s="38"/>
      <c r="P258" s="36"/>
      <c r="Q258" s="36"/>
      <c r="R258" s="36"/>
      <c r="S258" s="36"/>
      <c r="T258" s="38"/>
      <c r="U258" s="38"/>
      <c r="V258" s="36"/>
      <c r="W258" s="36"/>
      <c r="X258" s="38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</row>
    <row r="259" spans="2:41" hidden="1" x14ac:dyDescent="0.2">
      <c r="B259" s="20"/>
      <c r="C259" s="20"/>
      <c r="D259" s="21"/>
      <c r="E259" s="21"/>
      <c r="F259" s="25"/>
      <c r="G259" s="36"/>
      <c r="H259" s="36"/>
      <c r="I259" s="36"/>
      <c r="J259" s="38"/>
      <c r="K259" s="36"/>
      <c r="L259" s="36"/>
      <c r="M259" s="36"/>
      <c r="N259" s="36"/>
      <c r="O259" s="38"/>
      <c r="P259" s="36"/>
      <c r="Q259" s="36"/>
      <c r="R259" s="36"/>
      <c r="S259" s="36"/>
      <c r="T259" s="38"/>
      <c r="U259" s="38"/>
      <c r="V259" s="36"/>
      <c r="W259" s="36"/>
      <c r="X259" s="38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</row>
    <row r="260" spans="2:41" hidden="1" x14ac:dyDescent="0.2">
      <c r="B260" s="20"/>
      <c r="C260" s="20"/>
      <c r="D260" s="21"/>
      <c r="E260" s="21"/>
      <c r="F260" s="25"/>
      <c r="G260" s="36"/>
      <c r="H260" s="36"/>
      <c r="I260" s="36"/>
      <c r="J260" s="38"/>
      <c r="K260" s="36"/>
      <c r="L260" s="36"/>
      <c r="M260" s="36"/>
      <c r="N260" s="36"/>
      <c r="O260" s="38"/>
      <c r="P260" s="36"/>
      <c r="Q260" s="36"/>
      <c r="R260" s="36"/>
      <c r="S260" s="36"/>
      <c r="T260" s="38"/>
      <c r="U260" s="38"/>
      <c r="V260" s="36"/>
      <c r="W260" s="36"/>
      <c r="X260" s="38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</row>
    <row r="261" spans="2:41" hidden="1" x14ac:dyDescent="0.2">
      <c r="B261" s="20"/>
      <c r="C261" s="20"/>
      <c r="D261" s="21"/>
      <c r="E261" s="21"/>
      <c r="F261" s="25"/>
      <c r="G261" s="36"/>
      <c r="H261" s="36"/>
      <c r="I261" s="36"/>
      <c r="J261" s="38"/>
      <c r="K261" s="36"/>
      <c r="L261" s="36"/>
      <c r="M261" s="36"/>
      <c r="N261" s="36"/>
      <c r="O261" s="38"/>
      <c r="P261" s="36"/>
      <c r="Q261" s="36"/>
      <c r="R261" s="36"/>
      <c r="S261" s="36"/>
      <c r="T261" s="38"/>
      <c r="U261" s="38"/>
      <c r="V261" s="36"/>
      <c r="W261" s="36"/>
      <c r="X261" s="38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</row>
    <row r="262" spans="2:41" hidden="1" x14ac:dyDescent="0.2">
      <c r="B262" s="20"/>
      <c r="C262" s="20"/>
      <c r="D262" s="21"/>
      <c r="E262" s="21"/>
      <c r="F262" s="25"/>
      <c r="G262" s="36"/>
      <c r="H262" s="36"/>
      <c r="I262" s="36"/>
      <c r="J262" s="38"/>
      <c r="K262" s="36"/>
      <c r="L262" s="36"/>
      <c r="M262" s="36"/>
      <c r="N262" s="36"/>
      <c r="O262" s="38"/>
      <c r="P262" s="36"/>
      <c r="Q262" s="36"/>
      <c r="R262" s="36"/>
      <c r="S262" s="36"/>
      <c r="T262" s="38"/>
      <c r="U262" s="38"/>
      <c r="V262" s="36"/>
      <c r="W262" s="36"/>
      <c r="X262" s="38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</row>
    <row r="263" spans="2:41" hidden="1" x14ac:dyDescent="0.2">
      <c r="B263" s="20"/>
      <c r="C263" s="20"/>
      <c r="D263" s="21"/>
      <c r="E263" s="21"/>
      <c r="F263" s="25"/>
      <c r="G263" s="36"/>
      <c r="H263" s="36"/>
      <c r="I263" s="36"/>
      <c r="J263" s="38"/>
      <c r="K263" s="36"/>
      <c r="L263" s="36"/>
      <c r="M263" s="36"/>
      <c r="N263" s="36"/>
      <c r="O263" s="38"/>
      <c r="P263" s="36"/>
      <c r="Q263" s="36"/>
      <c r="R263" s="36"/>
      <c r="S263" s="36"/>
      <c r="T263" s="38"/>
      <c r="U263" s="38"/>
      <c r="V263" s="36"/>
      <c r="W263" s="36"/>
      <c r="X263" s="38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</row>
    <row r="264" spans="2:41" hidden="1" x14ac:dyDescent="0.2">
      <c r="B264" s="20"/>
      <c r="C264" s="20"/>
      <c r="D264" s="21"/>
      <c r="E264" s="21"/>
      <c r="F264" s="25"/>
      <c r="G264" s="36"/>
      <c r="H264" s="36"/>
      <c r="I264" s="36"/>
      <c r="J264" s="38"/>
      <c r="K264" s="36"/>
      <c r="L264" s="36"/>
      <c r="M264" s="36"/>
      <c r="N264" s="36"/>
      <c r="O264" s="38"/>
      <c r="P264" s="36"/>
      <c r="Q264" s="36"/>
      <c r="R264" s="36"/>
      <c r="S264" s="36"/>
      <c r="T264" s="38"/>
      <c r="U264" s="38"/>
      <c r="V264" s="36"/>
      <c r="W264" s="36"/>
      <c r="X264" s="38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</row>
    <row r="265" spans="2:41" hidden="1" x14ac:dyDescent="0.2">
      <c r="B265" s="20"/>
      <c r="C265" s="20"/>
      <c r="D265" s="21"/>
      <c r="E265" s="21"/>
      <c r="F265" s="25"/>
      <c r="G265" s="36"/>
      <c r="H265" s="36"/>
      <c r="I265" s="36"/>
      <c r="J265" s="38"/>
      <c r="K265" s="36"/>
      <c r="L265" s="36"/>
      <c r="M265" s="36"/>
      <c r="N265" s="36"/>
      <c r="O265" s="38"/>
      <c r="P265" s="36"/>
      <c r="Q265" s="36"/>
      <c r="R265" s="36"/>
      <c r="S265" s="36"/>
      <c r="T265" s="38"/>
      <c r="U265" s="38"/>
      <c r="V265" s="36"/>
      <c r="W265" s="36"/>
      <c r="X265" s="38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</row>
    <row r="266" spans="2:41" x14ac:dyDescent="0.2">
      <c r="B266" s="7" t="s">
        <v>170</v>
      </c>
      <c r="C266" s="7"/>
      <c r="G266" s="36"/>
      <c r="H266" s="36"/>
      <c r="I266" s="36"/>
      <c r="J266" s="38"/>
      <c r="K266" s="36"/>
      <c r="L266" s="36"/>
      <c r="M266" s="36"/>
      <c r="N266" s="36"/>
      <c r="O266" s="38"/>
      <c r="P266" s="36"/>
      <c r="Q266" s="36"/>
      <c r="R266" s="36"/>
      <c r="S266" s="36"/>
      <c r="T266" s="38"/>
      <c r="U266" s="38"/>
      <c r="V266" s="36"/>
      <c r="W266" s="36"/>
      <c r="X266" s="38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</row>
    <row r="267" spans="2:41" x14ac:dyDescent="0.2">
      <c r="C267" s="2" t="s">
        <v>171</v>
      </c>
      <c r="G267" s="36">
        <v>-4.218</v>
      </c>
      <c r="H267" s="36">
        <v>-9.0510000000000002</v>
      </c>
      <c r="I267" s="36">
        <v>-1.8480000000000001</v>
      </c>
      <c r="J267" s="38">
        <f>SUM(G267:I267)</f>
        <v>-15.117000000000001</v>
      </c>
      <c r="K267" s="36"/>
      <c r="L267" s="36">
        <v>-8.7050000000000001</v>
      </c>
      <c r="M267" s="36">
        <v>-7.1</v>
      </c>
      <c r="N267" s="36">
        <v>-10.3</v>
      </c>
      <c r="O267" s="38">
        <f>SUM(L267:N267)</f>
        <v>-26.105</v>
      </c>
      <c r="P267" s="36"/>
      <c r="Q267" s="36">
        <v>-6.1</v>
      </c>
      <c r="R267" s="36">
        <v>-6.4</v>
      </c>
      <c r="S267" s="36">
        <v>-7.1</v>
      </c>
      <c r="T267" s="38">
        <f>SUM(Q267:S267)</f>
        <v>-19.600000000000001</v>
      </c>
      <c r="U267" s="38"/>
      <c r="V267" s="36">
        <v>-2.8</v>
      </c>
      <c r="W267" s="36"/>
      <c r="X267" s="38">
        <f>T267+O267+J267+V267</f>
        <v>-63.622</v>
      </c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</row>
    <row r="268" spans="2:41" x14ac:dyDescent="0.2">
      <c r="C268" s="2" t="s">
        <v>172</v>
      </c>
      <c r="G268" s="36">
        <f>-0.027-0.029</f>
        <v>-5.6000000000000001E-2</v>
      </c>
      <c r="H268" s="36">
        <f>-0.027-0.031</f>
        <v>-5.7999999999999996E-2</v>
      </c>
      <c r="I268" s="36">
        <f>-0.026-0.033</f>
        <v>-5.8999999999999997E-2</v>
      </c>
      <c r="J268" s="38">
        <f>SUM(G268:I268)</f>
        <v>-0.17299999999999999</v>
      </c>
      <c r="K268" s="36"/>
      <c r="L268" s="36">
        <f>-0.028-0.033</f>
        <v>-6.0999999999999999E-2</v>
      </c>
      <c r="M268" s="36">
        <v>-0.1</v>
      </c>
      <c r="N268" s="36">
        <v>-0.1</v>
      </c>
      <c r="O268" s="38">
        <f>SUM(L268:N268)</f>
        <v>-0.26100000000000001</v>
      </c>
      <c r="P268" s="36"/>
      <c r="Q268" s="36">
        <v>-0.1</v>
      </c>
      <c r="R268" s="36">
        <v>-0.1</v>
      </c>
      <c r="S268" s="36">
        <v>-0.1</v>
      </c>
      <c r="T268" s="38">
        <f>SUM(Q268:S268)</f>
        <v>-0.30000000000000004</v>
      </c>
      <c r="U268" s="38"/>
      <c r="V268" s="36"/>
      <c r="W268" s="36"/>
      <c r="X268" s="38">
        <f>T268+O268+J268+V268</f>
        <v>-0.73399999999999999</v>
      </c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</row>
    <row r="269" spans="2:41" x14ac:dyDescent="0.2">
      <c r="C269" s="2" t="s">
        <v>173</v>
      </c>
      <c r="G269" s="36">
        <f>-0.598</f>
        <v>-0.59799999999999998</v>
      </c>
      <c r="H269" s="36">
        <v>-5.3730000000000002</v>
      </c>
      <c r="I269" s="36">
        <v>-0.57499999999999996</v>
      </c>
      <c r="J269" s="38">
        <f>SUM(G269:I269)</f>
        <v>-6.5460000000000003</v>
      </c>
      <c r="K269" s="36"/>
      <c r="L269" s="36">
        <v>-0.56000000000000005</v>
      </c>
      <c r="M269" s="36">
        <v>-0.5</v>
      </c>
      <c r="N269" s="36">
        <v>-0.7</v>
      </c>
      <c r="O269" s="38">
        <f>SUM(L269:N269)</f>
        <v>-1.76</v>
      </c>
      <c r="P269" s="36"/>
      <c r="Q269" s="36">
        <v>-0.7</v>
      </c>
      <c r="R269" s="36">
        <v>-0.7</v>
      </c>
      <c r="S269" s="36">
        <v>-0.9</v>
      </c>
      <c r="T269" s="38">
        <f>SUM(Q269:S269)</f>
        <v>-2.2999999999999998</v>
      </c>
      <c r="U269" s="38"/>
      <c r="V269" s="36"/>
      <c r="W269" s="36"/>
      <c r="X269" s="38">
        <f>T269+O269+J269+V269</f>
        <v>-10.606</v>
      </c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</row>
    <row r="270" spans="2:41" x14ac:dyDescent="0.2">
      <c r="C270" s="2" t="s">
        <v>174</v>
      </c>
      <c r="G270" s="36">
        <f>-0.275-0.02-0.26</f>
        <v>-0.55500000000000005</v>
      </c>
      <c r="H270" s="36">
        <f>-0.01-0.223-0.005</f>
        <v>-0.23800000000000002</v>
      </c>
      <c r="I270" s="36">
        <f>-0.04-0.076-0.005</f>
        <v>-0.121</v>
      </c>
      <c r="J270" s="38">
        <f>SUM(G270:I270)</f>
        <v>-0.91400000000000003</v>
      </c>
      <c r="K270" s="36"/>
      <c r="L270" s="36">
        <f>-0.051-2.978</f>
        <v>-3.0290000000000004</v>
      </c>
      <c r="M270" s="36">
        <v>-0.4</v>
      </c>
      <c r="N270" s="36">
        <v>-0.9</v>
      </c>
      <c r="O270" s="38">
        <f>SUM(L270:N270)</f>
        <v>-4.3290000000000006</v>
      </c>
      <c r="P270" s="36"/>
      <c r="Q270" s="36">
        <v>-0.7</v>
      </c>
      <c r="R270" s="36">
        <v>-0.1</v>
      </c>
      <c r="S270" s="36">
        <v>-0.7</v>
      </c>
      <c r="T270" s="38">
        <f>SUM(Q270:S270)</f>
        <v>-1.5</v>
      </c>
      <c r="U270" s="38"/>
      <c r="V270" s="36">
        <v>-0.5</v>
      </c>
      <c r="W270" s="36"/>
      <c r="X270" s="38">
        <f>T270+O270+J270+V270</f>
        <v>-7.2430000000000003</v>
      </c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</row>
    <row r="271" spans="2:41" x14ac:dyDescent="0.2">
      <c r="C271" s="2" t="s">
        <v>207</v>
      </c>
      <c r="G271" s="36">
        <v>0</v>
      </c>
      <c r="H271" s="36">
        <v>0</v>
      </c>
      <c r="I271" s="36">
        <v>0</v>
      </c>
      <c r="J271" s="38">
        <f>SUM(G271:I271)</f>
        <v>0</v>
      </c>
      <c r="K271" s="36"/>
      <c r="L271" s="44">
        <v>3.4</v>
      </c>
      <c r="M271" s="44">
        <v>-233.7</v>
      </c>
      <c r="N271" s="44">
        <v>5.9</v>
      </c>
      <c r="O271" s="38">
        <f>SUM(L271:N271)</f>
        <v>-224.39999999999998</v>
      </c>
      <c r="P271" s="36"/>
      <c r="Q271" s="36">
        <v>-247.2</v>
      </c>
      <c r="R271" s="36">
        <v>-96</v>
      </c>
      <c r="S271" s="36">
        <v>-62.1</v>
      </c>
      <c r="T271" s="38">
        <f>SUM(Q271:S271)</f>
        <v>-405.3</v>
      </c>
      <c r="U271" s="38"/>
      <c r="V271" s="36">
        <v>-113.3</v>
      </c>
      <c r="W271" s="36"/>
      <c r="X271" s="38">
        <f>T271+O271+J271+V271</f>
        <v>-743</v>
      </c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</row>
    <row r="272" spans="2:41" x14ac:dyDescent="0.2">
      <c r="B272" s="26"/>
      <c r="C272" s="2" t="s">
        <v>175</v>
      </c>
      <c r="D272" s="27"/>
      <c r="E272" s="27"/>
      <c r="F272" s="27"/>
      <c r="G272" s="37">
        <f>SUM(G267:G271)</f>
        <v>-5.4269999999999996</v>
      </c>
      <c r="H272" s="37">
        <f>SUM(H267:H271)</f>
        <v>-14.719999999999999</v>
      </c>
      <c r="I272" s="37">
        <f>SUM(I267:I271)</f>
        <v>-2.6030000000000002</v>
      </c>
      <c r="J272" s="40">
        <f>SUM(J267:J271)</f>
        <v>-22.750000000000004</v>
      </c>
      <c r="K272" s="36"/>
      <c r="L272" s="37">
        <f>SUM(L267:L271)</f>
        <v>-8.9550000000000001</v>
      </c>
      <c r="M272" s="37">
        <f>SUM(M267:M271)</f>
        <v>-241.79999999999998</v>
      </c>
      <c r="N272" s="37">
        <f>SUM(N267:N271)</f>
        <v>-6.1</v>
      </c>
      <c r="O272" s="40">
        <f>SUM(O267:O271)</f>
        <v>-256.85499999999996</v>
      </c>
      <c r="P272" s="36"/>
      <c r="Q272" s="37">
        <f>SUM(Q267:Q271)</f>
        <v>-254.79999999999998</v>
      </c>
      <c r="R272" s="37">
        <f>SUM(R267:R271)</f>
        <v>-103.3</v>
      </c>
      <c r="S272" s="37">
        <f>SUM(S267:S271)</f>
        <v>-70.900000000000006</v>
      </c>
      <c r="T272" s="40">
        <f>SUM(T267:T271)</f>
        <v>-429</v>
      </c>
      <c r="U272" s="53"/>
      <c r="V272" s="37">
        <f>SUM(V267:V271)</f>
        <v>-116.6</v>
      </c>
      <c r="W272" s="36"/>
      <c r="X272" s="40">
        <f>SUM(X267:X271)</f>
        <v>-825.20499999999993</v>
      </c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</row>
    <row r="273" spans="2:41" x14ac:dyDescent="0.2">
      <c r="B273" s="26"/>
      <c r="C273" s="27"/>
      <c r="D273" s="27"/>
      <c r="E273" s="27"/>
      <c r="F273" s="27"/>
      <c r="G273" s="36"/>
      <c r="H273" s="36"/>
      <c r="I273" s="36"/>
      <c r="J273" s="38"/>
      <c r="K273" s="36"/>
      <c r="L273" s="36"/>
      <c r="M273" s="36"/>
      <c r="N273" s="36"/>
      <c r="O273" s="38"/>
      <c r="P273" s="36"/>
      <c r="Q273" s="36"/>
      <c r="R273" s="36"/>
      <c r="S273" s="36"/>
      <c r="T273" s="38"/>
      <c r="U273" s="38"/>
      <c r="V273" s="36"/>
      <c r="W273" s="36"/>
      <c r="X273" s="38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</row>
    <row r="274" spans="2:41" s="7" customFormat="1" x14ac:dyDescent="0.2">
      <c r="B274" s="8" t="s">
        <v>176</v>
      </c>
      <c r="C274" s="28"/>
      <c r="D274" s="8"/>
      <c r="E274" s="8"/>
      <c r="F274" s="8"/>
      <c r="G274" s="38">
        <f>G272+G248</f>
        <v>1206.2730000000015</v>
      </c>
      <c r="H274" s="38">
        <f>H272+H248</f>
        <v>-83.319999999999737</v>
      </c>
      <c r="I274" s="38">
        <f>I272+I248</f>
        <v>281.79700000000008</v>
      </c>
      <c r="J274" s="38">
        <f>J272+J248</f>
        <v>1404.7500000000018</v>
      </c>
      <c r="K274" s="38"/>
      <c r="L274" s="38">
        <f>L272+L248</f>
        <v>-847.35500000000013</v>
      </c>
      <c r="M274" s="38">
        <f>M272+M248</f>
        <v>864.60000000000014</v>
      </c>
      <c r="N274" s="38">
        <f>N272+N248</f>
        <v>-186.00000000000009</v>
      </c>
      <c r="O274" s="38">
        <f>O272+O248</f>
        <v>-168.75499999999982</v>
      </c>
      <c r="P274" s="38"/>
      <c r="Q274" s="38">
        <f t="shared" ref="Q274:X274" si="24">Q272+Q248</f>
        <v>-287.2000000000001</v>
      </c>
      <c r="R274" s="38">
        <f t="shared" si="24"/>
        <v>-256.70000000000044</v>
      </c>
      <c r="S274" s="38">
        <f t="shared" si="24"/>
        <v>1475.4999999999993</v>
      </c>
      <c r="T274" s="38">
        <f t="shared" si="24"/>
        <v>936.10000000000241</v>
      </c>
      <c r="U274" s="38"/>
      <c r="V274" s="38">
        <f t="shared" si="24"/>
        <v>-794.99999999999989</v>
      </c>
      <c r="W274" s="38"/>
      <c r="X274" s="38">
        <f t="shared" si="24"/>
        <v>1384.7950000000046</v>
      </c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</row>
    <row r="275" spans="2:41" x14ac:dyDescent="0.2">
      <c r="B275" s="7"/>
      <c r="G275" s="36"/>
      <c r="H275" s="36"/>
      <c r="I275" s="36"/>
      <c r="J275" s="38"/>
      <c r="K275" s="36"/>
      <c r="L275" s="36"/>
      <c r="M275" s="36"/>
      <c r="N275" s="36"/>
      <c r="O275" s="38"/>
      <c r="P275" s="36"/>
      <c r="Q275" s="36"/>
      <c r="R275" s="36"/>
      <c r="S275" s="36"/>
      <c r="T275" s="38"/>
      <c r="U275" s="38"/>
      <c r="V275" s="36"/>
      <c r="W275" s="36"/>
      <c r="X275" s="38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</row>
    <row r="276" spans="2:41" x14ac:dyDescent="0.2">
      <c r="V276" s="2"/>
    </row>
    <row r="278" spans="2:41" x14ac:dyDescent="0.2">
      <c r="C278" s="29"/>
    </row>
    <row r="279" spans="2:41" x14ac:dyDescent="0.2">
      <c r="B279" s="29"/>
      <c r="C279" s="29"/>
    </row>
    <row r="280" spans="2:41" x14ac:dyDescent="0.2">
      <c r="B280" s="2"/>
      <c r="C280" s="2"/>
    </row>
    <row r="281" spans="2:41" x14ac:dyDescent="0.2">
      <c r="B281" s="2"/>
      <c r="C281" s="2"/>
    </row>
    <row r="282" spans="2:41" x14ac:dyDescent="0.2">
      <c r="B282" s="2"/>
      <c r="C282" s="2"/>
    </row>
    <row r="283" spans="2:41" x14ac:dyDescent="0.2">
      <c r="B283" s="2"/>
      <c r="C283" s="2"/>
    </row>
    <row r="284" spans="2:41" x14ac:dyDescent="0.2">
      <c r="B284" s="2"/>
      <c r="C284" s="2"/>
    </row>
    <row r="285" spans="2:41" x14ac:dyDescent="0.2">
      <c r="B285" s="2"/>
      <c r="C285" s="2"/>
    </row>
    <row r="286" spans="2:41" x14ac:dyDescent="0.2">
      <c r="B286" s="2"/>
      <c r="C286" s="2"/>
    </row>
    <row r="287" spans="2:41" x14ac:dyDescent="0.2">
      <c r="B287" s="2"/>
      <c r="C287" s="2"/>
    </row>
    <row r="288" spans="2:41" x14ac:dyDescent="0.2">
      <c r="B288" s="2"/>
      <c r="C288" s="2"/>
    </row>
    <row r="289" spans="2:6" x14ac:dyDescent="0.2">
      <c r="B289" s="2"/>
      <c r="C289" s="2"/>
    </row>
    <row r="290" spans="2:6" x14ac:dyDescent="0.2">
      <c r="B290" s="2"/>
      <c r="C290" s="2"/>
    </row>
    <row r="291" spans="2:6" x14ac:dyDescent="0.2">
      <c r="B291" s="2"/>
      <c r="C291" s="2"/>
    </row>
    <row r="292" spans="2:6" x14ac:dyDescent="0.2">
      <c r="B292" s="2"/>
      <c r="C292" s="2"/>
    </row>
    <row r="293" spans="2:6" x14ac:dyDescent="0.2">
      <c r="B293" s="2"/>
      <c r="C293" s="2"/>
    </row>
    <row r="294" spans="2:6" x14ac:dyDescent="0.2">
      <c r="B294" s="2"/>
      <c r="C294" s="2"/>
      <c r="F294" s="30" t="s">
        <v>177</v>
      </c>
    </row>
    <row r="295" spans="2:6" x14ac:dyDescent="0.2">
      <c r="B295" s="2"/>
      <c r="C295" s="2"/>
    </row>
    <row r="296" spans="2:6" x14ac:dyDescent="0.2">
      <c r="B296" s="2"/>
      <c r="C296" s="2"/>
    </row>
    <row r="297" spans="2:6" x14ac:dyDescent="0.2">
      <c r="B297" s="2"/>
      <c r="C297" s="2"/>
    </row>
    <row r="298" spans="2:6" x14ac:dyDescent="0.2">
      <c r="B298" s="2"/>
      <c r="C298" s="2"/>
    </row>
    <row r="299" spans="2:6" x14ac:dyDescent="0.2">
      <c r="B299" s="2"/>
      <c r="C299" s="2"/>
    </row>
    <row r="300" spans="2:6" x14ac:dyDescent="0.2">
      <c r="B300" s="2"/>
      <c r="C300" s="2"/>
    </row>
    <row r="301" spans="2:6" x14ac:dyDescent="0.2">
      <c r="B301" s="2"/>
      <c r="C301" s="2"/>
    </row>
    <row r="302" spans="2:6" x14ac:dyDescent="0.2">
      <c r="B302" s="29" t="str">
        <f ca="1">CELL("filename")</f>
        <v>O:\Fin_Ops\Finrpt\Lindsay\[DCFby QTR.xls]Sheet1</v>
      </c>
      <c r="C302" s="2"/>
    </row>
    <row r="303" spans="2:6" x14ac:dyDescent="0.2">
      <c r="B303" s="31"/>
      <c r="C303" s="31"/>
      <c r="D303" s="32"/>
      <c r="E303" s="32"/>
      <c r="F303" s="32"/>
    </row>
    <row r="304" spans="2:6" x14ac:dyDescent="0.2">
      <c r="D304" s="33" t="s">
        <v>178</v>
      </c>
    </row>
    <row r="305" spans="4:6" x14ac:dyDescent="0.2">
      <c r="D305" s="2">
        <v>1</v>
      </c>
      <c r="E305" s="13" t="s">
        <v>179</v>
      </c>
    </row>
    <row r="306" spans="4:6" x14ac:dyDescent="0.2">
      <c r="D306" s="2">
        <v>2</v>
      </c>
      <c r="E306" s="2" t="s">
        <v>180</v>
      </c>
    </row>
    <row r="307" spans="4:6" x14ac:dyDescent="0.2">
      <c r="D307" s="2">
        <v>3</v>
      </c>
      <c r="E307" s="2" t="s">
        <v>181</v>
      </c>
    </row>
    <row r="308" spans="4:6" x14ac:dyDescent="0.2">
      <c r="D308" s="2">
        <v>4</v>
      </c>
      <c r="E308" s="2" t="s">
        <v>190</v>
      </c>
    </row>
    <row r="309" spans="4:6" x14ac:dyDescent="0.2">
      <c r="F309" s="2" t="s">
        <v>182</v>
      </c>
    </row>
    <row r="310" spans="4:6" x14ac:dyDescent="0.2">
      <c r="F310" s="2" t="s">
        <v>183</v>
      </c>
    </row>
    <row r="311" spans="4:6" x14ac:dyDescent="0.2">
      <c r="F311" s="2" t="s">
        <v>184</v>
      </c>
    </row>
    <row r="312" spans="4:6" x14ac:dyDescent="0.2">
      <c r="D312" s="2">
        <v>5</v>
      </c>
      <c r="E312" s="2" t="s">
        <v>185</v>
      </c>
    </row>
    <row r="313" spans="4:6" x14ac:dyDescent="0.2">
      <c r="F313" s="2" t="s">
        <v>186</v>
      </c>
    </row>
    <row r="314" spans="4:6" x14ac:dyDescent="0.2">
      <c r="F314" s="2" t="s">
        <v>187</v>
      </c>
    </row>
    <row r="315" spans="4:6" x14ac:dyDescent="0.2">
      <c r="F315" s="2" t="s">
        <v>188</v>
      </c>
    </row>
    <row r="316" spans="4:6" x14ac:dyDescent="0.2">
      <c r="D316" s="2">
        <v>6</v>
      </c>
    </row>
  </sheetData>
  <mergeCells count="3">
    <mergeCell ref="B1:X1"/>
    <mergeCell ref="B2:X2"/>
    <mergeCell ref="B3:X3"/>
  </mergeCells>
  <phoneticPr fontId="0" type="noConversion"/>
  <pageMargins left="0.75" right="0.75" top="1" bottom="1" header="0.5" footer="0.5"/>
  <pageSetup scale="54" fitToHeight="0" orientation="landscape" r:id="rId1"/>
  <headerFooter alignWithMargins="0"/>
  <rowBreaks count="1" manualBreakCount="1"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llong</dc:creator>
  <cp:lastModifiedBy>Jan Havlíček</cp:lastModifiedBy>
  <cp:lastPrinted>2001-10-24T19:34:40Z</cp:lastPrinted>
  <dcterms:created xsi:type="dcterms:W3CDTF">2001-10-05T20:50:56Z</dcterms:created>
  <dcterms:modified xsi:type="dcterms:W3CDTF">2023-09-16T23:30:51Z</dcterms:modified>
</cp:coreProperties>
</file>