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A5F6EB-5010-4F68-966E-A5FB11F60925}" xr6:coauthVersionLast="47" xr6:coauthVersionMax="47" xr10:uidLastSave="{00000000-0000-0000-0000-000000000000}"/>
  <bookViews>
    <workbookView xWindow="-120" yWindow="-120" windowWidth="38640" windowHeight="15720"/>
  </bookViews>
  <sheets>
    <sheet name="Weekly Report" sheetId="9" r:id="rId1"/>
    <sheet name="Data" sheetId="7" state="hidden" r:id="rId2"/>
    <sheet name="EIM New Deals" sheetId="12" state="hidden" r:id="rId3"/>
    <sheet name="WE 2-22 EOL Data" sheetId="16" state="hidden" r:id="rId4"/>
    <sheet name="WE 2-15 EOL Data" sheetId="14" state="hidden" r:id="rId5"/>
    <sheet name="WE 2-8 EOL Data" sheetId="13" state="hidden" r:id="rId6"/>
    <sheet name="WE 2-1 EOL Data" sheetId="11" state="hidden" r:id="rId7"/>
    <sheet name="template from individuals" sheetId="3" state="hidden" r:id="rId8"/>
    <sheet name="template from eol" sheetId="10" state="hidden" r:id="rId9"/>
    <sheet name="Data People" sheetId="1" state="hidden" r:id="rId10"/>
  </sheets>
  <externalReferences>
    <externalReference r:id="rId11"/>
    <externalReference r:id="rId12"/>
  </externalReferences>
  <definedNames>
    <definedName name="_xlnm._FilterDatabase" localSheetId="1" hidden="1">Data!$A$53:$G$77</definedName>
    <definedName name="_xlnm.Print_Area" localSheetId="2">'EIM New Deals'!$A$1:$Q$33</definedName>
    <definedName name="_xlnm.Print_Area" localSheetId="7">'template from individuals'!$A$1:$I$33</definedName>
    <definedName name="_xlnm.Print_Area" localSheetId="0">'Weekly Report'!$A$1:$W$87</definedName>
    <definedName name="_xlnm.Print_Titles" localSheetId="2">'EIM New Deals'!$A:$A</definedName>
  </definedNames>
  <calcPr calcId="0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L12" i="7"/>
  <c r="M12" i="7"/>
  <c r="F13" i="7"/>
  <c r="G13" i="7"/>
  <c r="H13" i="7"/>
  <c r="I13" i="7"/>
  <c r="J13" i="7"/>
  <c r="K13" i="7"/>
  <c r="L13" i="7"/>
  <c r="M13" i="7"/>
  <c r="K14" i="7"/>
  <c r="L14" i="7"/>
  <c r="M14" i="7"/>
  <c r="F15" i="7"/>
  <c r="G15" i="7"/>
  <c r="H15" i="7"/>
  <c r="I15" i="7"/>
  <c r="J15" i="7"/>
  <c r="K15" i="7"/>
  <c r="L15" i="7"/>
  <c r="M15" i="7"/>
  <c r="F16" i="7"/>
  <c r="G16" i="7"/>
  <c r="H16" i="7"/>
  <c r="I16" i="7"/>
  <c r="J16" i="7"/>
  <c r="K16" i="7"/>
  <c r="L16" i="7"/>
  <c r="M16" i="7"/>
  <c r="F17" i="7"/>
  <c r="G17" i="7"/>
  <c r="H17" i="7"/>
  <c r="I17" i="7"/>
  <c r="J17" i="7"/>
  <c r="K17" i="7"/>
  <c r="L17" i="7"/>
  <c r="M17" i="7"/>
  <c r="F18" i="7"/>
  <c r="G18" i="7"/>
  <c r="H18" i="7"/>
  <c r="I18" i="7"/>
  <c r="J18" i="7"/>
  <c r="K18" i="7"/>
  <c r="L18" i="7"/>
  <c r="M18" i="7"/>
  <c r="F19" i="7"/>
  <c r="G19" i="7"/>
  <c r="H19" i="7"/>
  <c r="I19" i="7"/>
  <c r="J19" i="7"/>
  <c r="K19" i="7"/>
  <c r="L19" i="7"/>
  <c r="M19" i="7"/>
  <c r="K20" i="7"/>
  <c r="L20" i="7"/>
  <c r="M20" i="7"/>
  <c r="F21" i="7"/>
  <c r="G21" i="7"/>
  <c r="H21" i="7"/>
  <c r="I21" i="7"/>
  <c r="J21" i="7"/>
  <c r="K21" i="7"/>
  <c r="L21" i="7"/>
  <c r="M21" i="7"/>
  <c r="F22" i="7"/>
  <c r="G22" i="7"/>
  <c r="H22" i="7"/>
  <c r="I22" i="7"/>
  <c r="J22" i="7"/>
  <c r="K22" i="7"/>
  <c r="L22" i="7"/>
  <c r="M22" i="7"/>
  <c r="F23" i="7"/>
  <c r="G23" i="7"/>
  <c r="H23" i="7"/>
  <c r="I23" i="7"/>
  <c r="J23" i="7"/>
  <c r="K23" i="7"/>
  <c r="L23" i="7"/>
  <c r="M23" i="7"/>
  <c r="F24" i="7"/>
  <c r="J24" i="7"/>
  <c r="K24" i="7"/>
  <c r="L24" i="7"/>
  <c r="M24" i="7"/>
  <c r="K27" i="7"/>
  <c r="L27" i="7"/>
  <c r="M27" i="7"/>
  <c r="F28" i="7"/>
  <c r="G28" i="7"/>
  <c r="H28" i="7"/>
  <c r="I28" i="7"/>
  <c r="J28" i="7"/>
  <c r="K28" i="7"/>
  <c r="L28" i="7"/>
  <c r="M28" i="7"/>
  <c r="F29" i="7"/>
  <c r="G29" i="7"/>
  <c r="H29" i="7"/>
  <c r="I29" i="7"/>
  <c r="J29" i="7"/>
  <c r="K29" i="7"/>
  <c r="L29" i="7"/>
  <c r="M29" i="7"/>
  <c r="K30" i="7"/>
  <c r="L30" i="7"/>
  <c r="M30" i="7"/>
  <c r="F31" i="7"/>
  <c r="G31" i="7"/>
  <c r="H31" i="7"/>
  <c r="I31" i="7"/>
  <c r="J31" i="7"/>
  <c r="K31" i="7"/>
  <c r="L31" i="7"/>
  <c r="M31" i="7"/>
  <c r="K36" i="7"/>
  <c r="L36" i="7"/>
  <c r="M36" i="7"/>
  <c r="F37" i="7"/>
  <c r="G37" i="7"/>
  <c r="H37" i="7"/>
  <c r="I37" i="7"/>
  <c r="J37" i="7"/>
  <c r="K37" i="7"/>
  <c r="L37" i="7"/>
  <c r="M37" i="7"/>
  <c r="F38" i="7"/>
  <c r="G38" i="7"/>
  <c r="H38" i="7"/>
  <c r="I38" i="7"/>
  <c r="J38" i="7"/>
  <c r="K38" i="7"/>
  <c r="L38" i="7"/>
  <c r="M38" i="7"/>
  <c r="H39" i="7"/>
  <c r="I39" i="7"/>
  <c r="J39" i="7"/>
  <c r="K39" i="7"/>
  <c r="L39" i="7"/>
  <c r="M39" i="7"/>
  <c r="J40" i="7"/>
  <c r="K40" i="7"/>
  <c r="L40" i="7"/>
  <c r="M40" i="7"/>
  <c r="J41" i="7"/>
  <c r="K41" i="7"/>
  <c r="L41" i="7"/>
  <c r="M41" i="7"/>
  <c r="E54" i="7"/>
  <c r="E62" i="7"/>
  <c r="E70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4"/>
  <c r="C6" i="14"/>
  <c r="B7" i="14"/>
  <c r="C7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6" i="14"/>
  <c r="C16" i="14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25" i="16"/>
  <c r="B45" i="16"/>
  <c r="C55" i="16"/>
  <c r="C58" i="16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W26" i="9"/>
</calcChain>
</file>

<file path=xl/sharedStrings.xml><?xml version="1.0" encoding="utf-8"?>
<sst xmlns="http://schemas.openxmlformats.org/spreadsheetml/2006/main" count="933" uniqueCount="156">
  <si>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</si>
  <si>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</si>
  <si>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</si>
  <si>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</si>
  <si>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</si>
  <si>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</si>
  <si>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</si>
  <si>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</si>
  <si>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</si>
  <si>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</si>
  <si>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</si>
  <si>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</si>
  <si>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</si>
  <si>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</si>
  <si>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</si>
  <si>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</si>
  <si>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</si>
  <si>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</si>
  <si>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</si>
  <si>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</si>
  <si>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</si>
  <si>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</si>
  <si>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</si>
  <si>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</si>
  <si>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</si>
  <si>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</si>
  <si>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</si>
  <si>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</si>
  <si>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</si>
  <si>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</si>
  <si>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</si>
  <si>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</si>
  <si>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</si>
  <si>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</si>
  <si>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</si>
  <si>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</si>
  <si>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</si>
  <si>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</si>
  <si>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</si>
  <si>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</si>
  <si>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</si>
  <si>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</si>
  <si>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</si>
  <si>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</si>
  <si>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</si>
  <si>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</si>
  <si>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</si>
  <si>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</si>
  <si>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</si>
  <si>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</si>
  <si>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</si>
  <si>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</si>
  <si>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</si>
  <si>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</si>
  <si>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</si>
  <si>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</si>
  <si>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</si>
  <si>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</si>
  <si>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</si>
  <si>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</si>
  <si>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</si>
  <si>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</si>
  <si>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</si>
  <si>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</si>
  <si>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</si>
  <si>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</si>
  <si>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</si>
  <si>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</si>
  <si>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</si>
  <si>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</si>
  <si>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</si>
  <si>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</si>
  <si>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</si>
  <si>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</si>
  <si>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</si>
  <si>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</si>
  <si>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</si>
  <si>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</si>
  <si>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</si>
  <si>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</si>
  <si>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</si>
  <si>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</si>
  <si>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</si>
  <si>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</si>
  <si>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</si>
  <si>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</si>
  <si>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</si>
  <si>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</si>
  <si>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</si>
  <si>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</si>
  <si>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</si>
  <si>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</si>
  <si>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</si>
  <si>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</si>
  <si>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</si>
  <si>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</si>
  <si>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</si>
  <si>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</si>
  <si>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</si>
  <si>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</si>
  <si>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</si>
  <si>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</si>
  <si>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</si>
  <si>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</si>
  <si>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</si>
  <si>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</si>
  <si>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</si>
  <si>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</si>
  <si>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</si>
  <si>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</si>
  <si>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</si>
  <si>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</si>
  <si>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</si>
  <si>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</si>
  <si>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</si>
  <si>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</si>
  <si>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</si>
  <si>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</si>
  <si>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</si>
  <si>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</si>
  <si>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</si>
  <si>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</si>
  <si>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</si>
  <si>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</si>
  <si>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</si>
  <si>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</si>
  <si>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</si>
  <si>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</si>
  <si>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</si>
  <si>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</si>
  <si>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</si>
  <si>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</si>
  <si>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</si>
  <si>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</si>
  <si>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</si>
  <si>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</si>
  <si>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</si>
  <si>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</si>
  <si>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</si>
  <si>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</si>
  <si>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</si>
  <si>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</si>
  <si>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</si>
  <si>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</si>
  <si>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2/2 -2/8</t>
  </si>
  <si>
    <t>1/26 - 2/1</t>
  </si>
  <si>
    <t>2/2 - 2/8</t>
  </si>
  <si>
    <t>Week ending 2/8</t>
  </si>
  <si>
    <t>2/9 - 2/15</t>
  </si>
  <si>
    <t>2/9 -2/15</t>
  </si>
  <si>
    <t>Week ending 2/15</t>
  </si>
  <si>
    <t>2/16-2/22</t>
  </si>
  <si>
    <t>Week ending 2/22</t>
  </si>
  <si>
    <t>Week Ending 22</t>
  </si>
  <si>
    <t>2/16 - 2/22</t>
  </si>
  <si>
    <t>Production of management information regarding 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</si>
</sst>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7" fillId="0" borderId="10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5946662884511982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6885298915171147E-2"/>
          <c:y val="0.13305147982913276"/>
          <c:w val="0.88588932227233319"/>
          <c:h val="0.74036710550081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3510139706458075"/>
                  <c:y val="0.79830887897479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C6-431C-8242-74259DEC346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057562820698523"/>
                  <c:y val="0.79830887897479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C6-431C-8242-74259DEC34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071715954083002"/>
                  <c:y val="0.8004548705849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C6-431C-8242-74259DEC34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596959081086144"/>
                  <c:y val="0.80260086219509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C6-431C-8242-74259DEC34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951838876883061"/>
                  <c:y val="0.8004548705849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C6-431C-8242-74259DEC34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Data!$I$15:$M$15</c:f>
              <c:numCache>
                <c:formatCode>#,##0</c:formatCode>
                <c:ptCount val="5"/>
                <c:pt idx="0" formatCode="_(* #,##0_);_(* \(#,##0\);_(* &quot;-&quot;??_);_(@_)">
                  <c:v>169</c:v>
                </c:pt>
                <c:pt idx="1">
                  <c:v>145</c:v>
                </c:pt>
                <c:pt idx="2">
                  <c:v>153</c:v>
                </c:pt>
                <c:pt idx="3">
                  <c:v>122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6-431C-8242-74259DEC3467}"/>
            </c:ext>
          </c:extLst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7701732737741021"/>
                  <c:y val="0.5171839780454998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C6-431C-8242-74259DEC3467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Data!$I$16:$M$16</c:f>
              <c:numCache>
                <c:formatCode>#,##0</c:formatCode>
                <c:ptCount val="5"/>
                <c:pt idx="0" formatCode="_(* #,##0_);_(* \(#,##0\);_(* &quot;-&quot;??_);_(@_)">
                  <c:v>3063</c:v>
                </c:pt>
                <c:pt idx="1">
                  <c:v>3322</c:v>
                </c:pt>
                <c:pt idx="2">
                  <c:v>3375</c:v>
                </c:pt>
                <c:pt idx="3">
                  <c:v>3353</c:v>
                </c:pt>
                <c:pt idx="4">
                  <c:v>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C6-431C-8242-74259DEC3467}"/>
            </c:ext>
          </c:extLst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702683024901601"/>
                  <c:y val="0.2746869260988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C6-431C-8242-74259DEC346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739016145523394"/>
                  <c:y val="0.22532911906546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C6-431C-8242-74259DEC34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753169278907879"/>
                  <c:y val="0.20816118618428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C6-431C-8242-74259DEC34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108049074704796"/>
                  <c:y val="0.23391308550605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C6-431C-8242-74259DEC34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655472188945242"/>
                  <c:y val="0.2661029596582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C6-431C-8242-74259DEC34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Data!$I$17:$M$17</c:f>
              <c:numCache>
                <c:formatCode>#,##0</c:formatCode>
                <c:ptCount val="5"/>
                <c:pt idx="0" formatCode="_(* #,##0_);_(* \(#,##0\);_(* &quot;-&quot;??_);_(@_)">
                  <c:v>75</c:v>
                </c:pt>
                <c:pt idx="1">
                  <c:v>83</c:v>
                </c:pt>
                <c:pt idx="2">
                  <c:v>52</c:v>
                </c:pt>
                <c:pt idx="3">
                  <c:v>58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C6-431C-8242-74259DEC3467}"/>
            </c:ext>
          </c:extLst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73616528404165"/>
                  <c:y val="0.25751899321767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C6-431C-8242-74259DEC346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109949649025956"/>
                  <c:y val="0.22532911906546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C6-431C-8242-74259DEC34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4975919438441531"/>
                  <c:y val="0.214599161014730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DC6-431C-8242-74259DEC34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330799234238453"/>
                  <c:y val="0.23391308550605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C6-431C-8242-74259DEC34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344952367622943"/>
                  <c:y val="0.25751899321767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C6-431C-8242-74259DEC34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Data!$I$18:$M$18</c:f>
              <c:numCache>
                <c:formatCode>#,##0</c:formatCode>
                <c:ptCount val="5"/>
                <c:pt idx="0" formatCode="_(* #,##0_);_(* \(#,##0\);_(* &quot;-&quot;??_);_(@_)">
                  <c:v>36</c:v>
                </c:pt>
                <c:pt idx="1">
                  <c:v>19</c:v>
                </c:pt>
                <c:pt idx="2">
                  <c:v>24</c:v>
                </c:pt>
                <c:pt idx="3">
                  <c:v>39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C6-431C-8242-74259DEC3467}"/>
            </c:ext>
          </c:extLst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717786445446665"/>
                  <c:y val="0.20386920296399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C6-431C-8242-74259DEC346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457752878130639"/>
                  <c:y val="0.18455527847266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C6-431C-8242-74259DEC34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620089355484033"/>
                  <c:y val="0.16094937076104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DC6-431C-8242-74259DEC34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974969151280951"/>
                  <c:y val="0.1673873455914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C6-431C-8242-74259DEC34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81665603108969"/>
                  <c:y val="0.214599161014730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C6-431C-8242-74259DEC34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Data!$I$14:$M$14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Data!$I$19:$M$19</c:f>
              <c:numCache>
                <c:formatCode>#,##0</c:formatCode>
                <c:ptCount val="5"/>
                <c:pt idx="0" formatCode="_(* #,##0_);_(* \(#,##0\);_(* &quot;-&quot;??_);_(@_)">
                  <c:v>13</c:v>
                </c:pt>
                <c:pt idx="1">
                  <c:v>14</c:v>
                </c:pt>
                <c:pt idx="2">
                  <c:v>33</c:v>
                </c:pt>
                <c:pt idx="3">
                  <c:v>20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DC6-431C-8242-74259DEC34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3774735"/>
        <c:axId val="1"/>
        <c:axId val="0"/>
      </c:bar3DChart>
      <c:catAx>
        <c:axId val="192377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774735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843789802178268"/>
          <c:y val="0.93350635041407659"/>
          <c:w val="0.71041509112992873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3578008314456938"/>
          <c:w val="0.89408937554840306"/>
          <c:h val="0.752178555832614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72911365518333"/>
                  <c:y val="0.6185537121030382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22-4C2E-AC9A-CDCA6EE86FB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782710297770883"/>
                  <c:y val="0.5883803602931340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22-4C2E-AC9A-CDCA6EE86FB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7925283543263"/>
                  <c:y val="0.6120879938580587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22-4C2E-AC9A-CDCA6EE86FB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52164200950969"/>
                  <c:y val="0.6185537121030382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22-4C2E-AC9A-CDCA6EE86FB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383000610958778"/>
                  <c:y val="0.6875213733828194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22-4C2E-AC9A-CDCA6EE86FB6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Data!$I$11:$M$11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Data!$I$12:$M$12</c:f>
              <c:numCache>
                <c:formatCode>#,##0</c:formatCode>
                <c:ptCount val="5"/>
                <c:pt idx="0" formatCode="_(* #,##0_);_(* \(#,##0\);_(* &quot;-&quot;??_);_(@_)">
                  <c:v>16623</c:v>
                </c:pt>
                <c:pt idx="1">
                  <c:v>19791</c:v>
                </c:pt>
                <c:pt idx="2">
                  <c:v>18521</c:v>
                </c:pt>
                <c:pt idx="3">
                  <c:v>17223</c:v>
                </c:pt>
                <c:pt idx="4">
                  <c:v>12660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22-4C2E-AC9A-CDCA6EE86FB6}"/>
            </c:ext>
          </c:extLst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Data!$I$11:$M$11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Data!$I$13:$M$13</c:f>
              <c:numCache>
                <c:formatCode>#,##0</c:formatCode>
                <c:ptCount val="5"/>
                <c:pt idx="0" formatCode="_(* #,##0_);_(* \(#,##0\);_(* &quot;-&quot;??_);_(@_)">
                  <c:v>3695</c:v>
                </c:pt>
                <c:pt idx="1">
                  <c:v>4599</c:v>
                </c:pt>
                <c:pt idx="2">
                  <c:v>4631</c:v>
                </c:pt>
                <c:pt idx="3">
                  <c:v>4587</c:v>
                </c:pt>
                <c:pt idx="4">
                  <c:v>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22-4C2E-AC9A-CDCA6EE86F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3777135"/>
        <c:axId val="1"/>
        <c:axId val="0"/>
      </c:bar3DChart>
      <c:catAx>
        <c:axId val="192377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777135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08647241652417"/>
          <c:y val="0.9375291455220266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087229524620591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7816954806123564E-2"/>
          <c:y val="0.13276642507584865"/>
          <c:w val="0.90896825933110292"/>
          <c:h val="0.7516292774455303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6798894919908"/>
                  <c:y val="0.794457156502255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7B-45C5-A702-B122F356D31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948796132219671"/>
                  <c:y val="0.79017436859658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7B-45C5-A702-B122F356D3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439674364091521"/>
                  <c:y val="0.80730552021927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7B-45C5-A702-B122F356D3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Data!$I$21:$M$21</c:f>
              <c:numCache>
                <c:formatCode>#,##0</c:formatCode>
                <c:ptCount val="5"/>
                <c:pt idx="0" formatCode="_(* #,##0_);_(* \(#,##0\);_(* &quot;-&quot;??_);_(@_)">
                  <c:v>24</c:v>
                </c:pt>
                <c:pt idx="1">
                  <c:v>4</c:v>
                </c:pt>
                <c:pt idx="2">
                  <c:v>12</c:v>
                </c:pt>
                <c:pt idx="3">
                  <c:v>30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B-45C5-A702-B122F356D313}"/>
            </c:ext>
          </c:extLst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19070850716703"/>
                  <c:y val="0.71094279234164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7B-45C5-A702-B122F356D3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Data!$I$22:$M$22</c:f>
              <c:numCache>
                <c:formatCode>#,##0</c:formatCode>
                <c:ptCount val="5"/>
                <c:pt idx="0" formatCode="_(* #,##0_);_(* \(#,##0\);_(* &quot;-&quot;??_);_(@_)">
                  <c:v>19</c:v>
                </c:pt>
                <c:pt idx="1">
                  <c:v>29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B-45C5-A702-B122F356D313}"/>
            </c:ext>
          </c:extLst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6009492807231"/>
                  <c:y val="0.40044066918038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7B-45C5-A702-B122F356D31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941437734585811"/>
                  <c:y val="0.52678291239772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7B-45C5-A702-B122F356D3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Data!$I$23:$M$23</c:f>
              <c:numCache>
                <c:formatCode>#,##0</c:formatCode>
                <c:ptCount val="5"/>
                <c:pt idx="0" formatCode="_(* #,##0_);_(* \(#,##0\);_(* &quot;-&quot;??_);_(@_)">
                  <c:v>124</c:v>
                </c:pt>
                <c:pt idx="1">
                  <c:v>86</c:v>
                </c:pt>
                <c:pt idx="2">
                  <c:v>69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7B-45C5-A702-B122F356D313}"/>
            </c:ext>
          </c:extLst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0430629700686"/>
                  <c:y val="0.1563217585570476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7B-45C5-A702-B122F356D31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424957568823796"/>
                  <c:y val="0.334057456642457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7B-45C5-A702-B122F356D31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816188474794501"/>
                  <c:y val="0.4239960026615812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7B-45C5-A702-B122F356D31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04123347612812"/>
                  <c:y val="0.4796722454353242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7B-45C5-A702-B122F356D3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260922242532712"/>
                  <c:y val="0.4860964272938330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7B-45C5-A702-B122F356D313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Data!$I$20:$M$20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Data!$I$24:$M$24</c:f>
              <c:numCache>
                <c:formatCode>#,##0</c:formatCode>
                <c:ptCount val="5"/>
                <c:pt idx="0" formatCode="_(* #,##0_);_(* \(#,##0\);_(* &quot;-&quot;??_);_(@_)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7B-45C5-A702-B122F356D3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5679599"/>
        <c:axId val="1"/>
        <c:axId val="0"/>
      </c:bar3DChart>
      <c:catAx>
        <c:axId val="192567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6795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808830077160641"/>
          <c:y val="0.94007194529512195"/>
          <c:w val="0.47518012828420131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7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890744008220836E-2"/>
          <c:y val="0.12140311058295988"/>
          <c:w val="0.91468216258559887"/>
          <c:h val="0.7798606595074880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Data!$I$27:$M$27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Data!$I$28:$M$28</c:f>
              <c:numCache>
                <c:formatCode>#,##0</c:formatCode>
                <c:ptCount val="5"/>
                <c:pt idx="0" formatCode="_(* #,##0_);_(* \(#,##0\);_(* &quot;-&quot;??_);_(@_)">
                  <c:v>4952.2060659999997</c:v>
                </c:pt>
                <c:pt idx="1">
                  <c:v>4273.2712199999996</c:v>
                </c:pt>
                <c:pt idx="2">
                  <c:v>3586.1783646399995</c:v>
                </c:pt>
                <c:pt idx="3">
                  <c:v>4250.7380022099987</c:v>
                </c:pt>
                <c:pt idx="4">
                  <c:v>2865.6876510000002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E-49DE-97B5-684841956A96}"/>
            </c:ext>
          </c:extLst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69772752477727"/>
                  <c:y val="9.876863233867923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1E-49DE-97B5-684841956A9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49901425000519"/>
                  <c:y val="0.193421904996580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1E-49DE-97B5-684841956A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939026673649508"/>
                  <c:y val="0.3209980551007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1E-49DE-97B5-684841956A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72553705969487"/>
                  <c:y val="0.193421904996580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1E-49DE-97B5-684841956A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59219682433697"/>
                  <c:y val="0.390959169673938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1E-49DE-97B5-684841956A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Data!$I$27:$M$27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Data!$I$29:$M$29</c:f>
              <c:numCache>
                <c:formatCode>#,##0</c:formatCode>
                <c:ptCount val="5"/>
                <c:pt idx="0" formatCode="_(* #,##0_);_(* \(#,##0\);_(* &quot;-&quot;??_);_(@_)">
                  <c:v>37.589241000000001</c:v>
                </c:pt>
                <c:pt idx="1">
                  <c:v>53.945233000000002</c:v>
                </c:pt>
                <c:pt idx="2">
                  <c:v>51.399965140000006</c:v>
                </c:pt>
                <c:pt idx="3">
                  <c:v>49.091319190000029</c:v>
                </c:pt>
                <c:pt idx="4">
                  <c:v>37.990490000000001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1E-49DE-97B5-684841956A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5676239"/>
        <c:axId val="1"/>
        <c:axId val="0"/>
      </c:bar3DChart>
      <c:catAx>
        <c:axId val="1925676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676239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716114977027559"/>
          <c:y val="0.94447504673862015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082560433133681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054774433647305"/>
          <c:y val="0.11546777796035335"/>
          <c:w val="0.88098048563527753"/>
          <c:h val="0.7876551996581245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97124924058287"/>
                  <c:y val="0.55259579452454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45-4E01-AC8A-73855E5CC55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184764017893976"/>
                  <c:y val="0.51960500082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45-4E01-AC8A-73855E5CC55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511815489126921"/>
                  <c:y val="0.56084349295028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45-4E01-AC8A-73855E5CC55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179013866010551"/>
                  <c:y val="0.51341922700228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45-4E01-AC8A-73855E5CC55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06065337243496"/>
                  <c:y val="0.55465771913098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45-4E01-AC8A-73855E5CC5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Data!$I$36:$M$36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Data!$I$37:$M$37</c:f>
              <c:numCache>
                <c:formatCode>#,##0</c:formatCode>
                <c:ptCount val="5"/>
                <c:pt idx="0" formatCode="_(* #,##0_);_(* \(#,##0\);_(* &quot;-&quot;??_);_(@_)">
                  <c:v>150981.58799999999</c:v>
                </c:pt>
                <c:pt idx="1">
                  <c:v>171949.351</c:v>
                </c:pt>
                <c:pt idx="2">
                  <c:v>154397.51923000001</c:v>
                </c:pt>
                <c:pt idx="3">
                  <c:v>174794.27446999992</c:v>
                </c:pt>
                <c:pt idx="4">
                  <c:v>147649.834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45-4E01-AC8A-73855E5CC55D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53145864075353"/>
                  <c:y val="0.2309355559207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45-4E01-AC8A-73855E5CC55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368730470462508"/>
                  <c:y val="0.14433472245044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45-4E01-AC8A-73855E5CC55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52570848887011"/>
                  <c:y val="0.2309355559207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A45-4E01-AC8A-73855E5CC55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852759960103044"/>
                  <c:y val="0.14433472245044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45-4E01-AC8A-73855E5CC55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17981143133599"/>
                  <c:y val="0.24743095277218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45-4E01-AC8A-73855E5CC5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Data!$I$36:$M$36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Data!$I$38:$M$38</c:f>
              <c:numCache>
                <c:formatCode>#,##0</c:formatCode>
                <c:ptCount val="5"/>
                <c:pt idx="0" formatCode="_(* #,##0_);_(* \(#,##0\);_(* &quot;-&quot;??_);_(@_)">
                  <c:v>3964.01</c:v>
                </c:pt>
                <c:pt idx="1">
                  <c:v>6572.3270000000002</c:v>
                </c:pt>
                <c:pt idx="2">
                  <c:v>5662.4889999999996</c:v>
                </c:pt>
                <c:pt idx="3">
                  <c:v>4037.9499600000008</c:v>
                </c:pt>
                <c:pt idx="4">
                  <c:v>2425.5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45-4E01-AC8A-73855E5CC55D}"/>
            </c:ext>
          </c:extLst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38740886215836"/>
                  <c:y val="0.20206861143061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A45-4E01-AC8A-73855E5CC55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416159621575495"/>
                  <c:y val="0.10722007953461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45-4E01-AC8A-73855E5CC55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253431451284473"/>
                  <c:y val="0.18557321457913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A45-4E01-AC8A-73855E5CC55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560042205565353"/>
                  <c:y val="0.10722007953461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45-4E01-AC8A-73855E5CC55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37460940925015"/>
                  <c:y val="0.21650208367566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45-4E01-AC8A-73855E5CC5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Data!$I$36:$M$36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Data!$I$39:$M$39</c:f>
              <c:numCache>
                <c:formatCode>#,##0</c:formatCode>
                <c:ptCount val="5"/>
                <c:pt idx="0" formatCode="_(* #,##0_);_(* \(#,##0\);_(* &quot;-&quot;??_);_(@_)">
                  <c:v>107.57</c:v>
                </c:pt>
                <c:pt idx="1">
                  <c:v>46.35</c:v>
                </c:pt>
                <c:pt idx="2">
                  <c:v>100.1</c:v>
                </c:pt>
                <c:pt idx="3">
                  <c:v>40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45-4E01-AC8A-73855E5CC5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5674319"/>
        <c:axId val="1"/>
        <c:axId val="0"/>
      </c:bar3DChart>
      <c:catAx>
        <c:axId val="1925674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674319"/>
        <c:crosses val="autoZero"/>
        <c:crossBetween val="between"/>
        <c:majorUnit val="30000"/>
        <c:minorUnit val="357.7444488599998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416159621575495"/>
          <c:y val="0.9443614697471755"/>
          <c:w val="0.4574975881001731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44227910807511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44148145542502"/>
          <c:y val="0.12190465941564146"/>
          <c:w val="0.88432603967157519"/>
          <c:h val="0.7830824731953918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182404553995005"/>
                  <c:y val="0.6632439944478120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5-4BEA-B84C-D72FD160A01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042452413154007"/>
                  <c:y val="0.6549792717755651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5-4BEA-B84C-D72FD160A01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241321924895011"/>
                  <c:y val="0.1694268147810610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5-4BEA-B84C-D72FD160A01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431958957763017"/>
                  <c:y val="0.7272955951577253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5-4BEA-B84C-D72FD160A01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300239295795021"/>
                  <c:y val="0.4814200956583806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5-4BEA-B84C-D72FD160A019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Data!$I$30:$M$30</c:f>
              <c:strCache>
                <c:ptCount val="5"/>
                <c:pt idx="0">
                  <c:v>1/19 - 1/25</c:v>
                </c:pt>
                <c:pt idx="1">
                  <c:v>1/26 - 2/1</c:v>
                </c:pt>
                <c:pt idx="2">
                  <c:v>2/2 - 2/8</c:v>
                </c:pt>
                <c:pt idx="3">
                  <c:v>2/9 - 2/15</c:v>
                </c:pt>
                <c:pt idx="4">
                  <c:v>2/16 - 2/22</c:v>
                </c:pt>
              </c:strCache>
            </c:strRef>
          </c:cat>
          <c:val>
            <c:numRef>
              <c:f>Data!$I$31:$M$31</c:f>
              <c:numCache>
                <c:formatCode>General</c:formatCode>
                <c:ptCount val="5"/>
                <c:pt idx="0" formatCode="_(* #,##0_);_(* \(#,##0\);_(* &quot;-&quot;??_);_(@_)">
                  <c:v>19607.182999999997</c:v>
                </c:pt>
                <c:pt idx="1">
                  <c:v>25872</c:v>
                </c:pt>
                <c:pt idx="2" formatCode="0">
                  <c:v>106865.89999999997</c:v>
                </c:pt>
                <c:pt idx="3" formatCode="0">
                  <c:v>11962.5</c:v>
                </c:pt>
                <c:pt idx="4" formatCode="0">
                  <c:v>56612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45-4BEA-B84C-D72FD160A0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5674799"/>
        <c:axId val="1"/>
        <c:axId val="0"/>
      </c:bar3DChart>
      <c:catAx>
        <c:axId val="192567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674799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100724774659509"/>
          <c:y val="0.94217838463614423"/>
          <c:w val="0.15372396577468503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80C-414D-B909-C7FB1E19ABE5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80C-414D-B909-C7FB1E19ABE5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80C-414D-B909-C7FB1E19ABE5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80C-414D-B909-C7FB1E19AB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3775215"/>
        <c:axId val="1"/>
        <c:axId val="0"/>
      </c:bar3DChart>
      <c:catAx>
        <c:axId val="192377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7752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9FCC57DE-2311-13DF-7E7C-341EC7806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E5C03450-8607-E12E-EF6B-553B705A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C3748485-4035-CFFD-13C2-9900B08D1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C7CD5D68-2E91-1FEB-B2E7-1FC55894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37F64D7D-A91D-6A26-F6D2-F1E43AC35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B8EADAF6-C04F-83A7-0A7D-AA5C058A2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>
          <a:extLst>
            <a:ext uri="{FF2B5EF4-FFF2-40B4-BE49-F238E27FC236}">
              <a16:creationId xmlns:a16="http://schemas.microsoft.com/office/drawing/2014/main" id="{6331E508-C755-9086-5AA0-A0DE146B7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104775"/>
          <a:ext cx="8382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6998A00-0914-C1C0-7C27-8ABB89C5D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595975B8-8C02-392D-D1A1-618674F5ACAF}"/>
            </a:ext>
          </a:extLst>
        </xdr:cNvPr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A9" sqref="A9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1" bestFit="1" customWidth="1"/>
    <col min="15" max="15" width="10.28515625" bestFit="1" customWidth="1"/>
    <col min="16" max="16" width="2.28515625" customWidth="1"/>
    <col min="17" max="17" width="14.5703125" customWidth="1"/>
    <col min="18" max="18" width="12" customWidth="1"/>
    <col min="19" max="19" width="11.5703125" bestFit="1" customWidth="1"/>
    <col min="20" max="21" width="12.42578125" bestFit="1" customWidth="1"/>
    <col min="22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73" t="s">
        <v>63</v>
      </c>
      <c r="J8" s="174"/>
      <c r="K8" s="174"/>
      <c r="L8" s="174"/>
      <c r="M8" s="174"/>
      <c r="N8" s="174"/>
      <c r="O8" s="48"/>
      <c r="P8" s="49"/>
      <c r="Q8" s="173" t="s">
        <v>143</v>
      </c>
      <c r="R8" s="174"/>
      <c r="S8" s="174"/>
      <c r="T8" s="174"/>
      <c r="U8" s="174"/>
      <c r="V8" s="174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5" x14ac:dyDescent="0.25">
      <c r="A10" s="152" t="s">
        <v>105</v>
      </c>
      <c r="B10" s="153"/>
      <c r="C10" s="153"/>
      <c r="D10" s="153"/>
      <c r="E10" s="51"/>
      <c r="F10" s="51"/>
      <c r="G10" s="52"/>
      <c r="H10" s="53"/>
      <c r="I10" s="54"/>
      <c r="J10" s="144" t="s">
        <v>130</v>
      </c>
      <c r="K10" s="144" t="s">
        <v>145</v>
      </c>
      <c r="L10" s="144" t="s">
        <v>144</v>
      </c>
      <c r="M10" s="144" t="s">
        <v>149</v>
      </c>
      <c r="N10" s="144" t="s">
        <v>151</v>
      </c>
      <c r="O10" s="94" t="s">
        <v>31</v>
      </c>
      <c r="P10" s="56"/>
      <c r="Q10" s="54"/>
      <c r="R10" s="144" t="s">
        <v>130</v>
      </c>
      <c r="S10" s="144" t="s">
        <v>145</v>
      </c>
      <c r="T10" s="144" t="s">
        <v>144</v>
      </c>
      <c r="U10" s="144" t="s">
        <v>149</v>
      </c>
      <c r="V10" s="144" t="s">
        <v>151</v>
      </c>
      <c r="W10" s="94" t="s">
        <v>31</v>
      </c>
    </row>
    <row r="11" spans="1:23" ht="16.5" x14ac:dyDescent="0.25">
      <c r="A11" s="154"/>
      <c r="B11" s="155" t="s">
        <v>106</v>
      </c>
      <c r="C11" s="151"/>
      <c r="D11" s="151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O11" s="44"/>
      <c r="P11" s="49"/>
      <c r="Q11" s="143" t="s">
        <v>141</v>
      </c>
      <c r="R11" s="43"/>
      <c r="S11" s="43"/>
      <c r="T11" s="43"/>
      <c r="U11" s="43"/>
      <c r="W11" s="44"/>
    </row>
    <row r="12" spans="1:23" s="20" customFormat="1" ht="16.5" x14ac:dyDescent="0.25">
      <c r="A12" s="156"/>
      <c r="B12" s="145" t="s">
        <v>107</v>
      </c>
      <c r="C12" s="145"/>
      <c r="D12" s="145"/>
      <c r="E12" s="59"/>
      <c r="F12" s="59"/>
      <c r="G12" s="60"/>
      <c r="H12" s="61"/>
      <c r="I12" s="62" t="s">
        <v>64</v>
      </c>
      <c r="J12" s="145">
        <f>Data!I12</f>
        <v>16623</v>
      </c>
      <c r="K12" s="145">
        <f>Data!J12</f>
        <v>19791</v>
      </c>
      <c r="L12" s="145">
        <f>Data!K12</f>
        <v>18521</v>
      </c>
      <c r="M12" s="145">
        <f>Data!L12</f>
        <v>17223</v>
      </c>
      <c r="N12" s="145">
        <f>Data!M12</f>
        <v>12660</v>
      </c>
      <c r="O12" s="146">
        <f>SUM(J12:N12)</f>
        <v>84818</v>
      </c>
      <c r="P12" s="61"/>
      <c r="Q12" s="62" t="s">
        <v>64</v>
      </c>
      <c r="R12" s="148">
        <f>Data!I28</f>
        <v>4952.2060659999997</v>
      </c>
      <c r="S12" s="148">
        <f>Data!J28</f>
        <v>4273.2712199999996</v>
      </c>
      <c r="T12" s="148">
        <f>Data!K28</f>
        <v>3586.1783646399995</v>
      </c>
      <c r="U12" s="148">
        <f>Data!L28</f>
        <v>4250.7380022099987</v>
      </c>
      <c r="V12" s="148">
        <f>Data!M28</f>
        <v>2865.6876510000002</v>
      </c>
      <c r="W12" s="146">
        <f>SUM(R12:V12)</f>
        <v>19928.081303849998</v>
      </c>
    </row>
    <row r="13" spans="1:23" s="20" customFormat="1" ht="16.5" x14ac:dyDescent="0.25">
      <c r="A13" s="156"/>
      <c r="B13" s="145"/>
      <c r="C13" s="145"/>
      <c r="D13" s="145"/>
      <c r="E13" s="59"/>
      <c r="F13" s="59"/>
      <c r="G13" s="60"/>
      <c r="H13" s="61"/>
      <c r="I13" s="62" t="s">
        <v>71</v>
      </c>
      <c r="J13" s="145">
        <f>Data!I13</f>
        <v>3695</v>
      </c>
      <c r="K13" s="145">
        <f>Data!J13</f>
        <v>4599</v>
      </c>
      <c r="L13" s="145">
        <f>Data!K13</f>
        <v>4631</v>
      </c>
      <c r="M13" s="145">
        <f>Data!L13</f>
        <v>4587</v>
      </c>
      <c r="N13" s="145">
        <f>Data!M13</f>
        <v>3656</v>
      </c>
      <c r="O13" s="146">
        <f>SUM(J13:N13)</f>
        <v>21168</v>
      </c>
      <c r="P13" s="61"/>
      <c r="Q13" s="62" t="s">
        <v>71</v>
      </c>
      <c r="R13" s="148">
        <f>Data!I29</f>
        <v>37.589241000000001</v>
      </c>
      <c r="S13" s="148">
        <f>Data!J29</f>
        <v>53.945233000000002</v>
      </c>
      <c r="T13" s="148">
        <f>Data!K29</f>
        <v>51.399965140000006</v>
      </c>
      <c r="U13" s="148">
        <f>Data!L29</f>
        <v>49.091319190000029</v>
      </c>
      <c r="V13" s="148">
        <f>Data!M29</f>
        <v>37.990490000000001</v>
      </c>
      <c r="W13" s="146">
        <f>SUM(R13:V13)</f>
        <v>230.01624833000002</v>
      </c>
    </row>
    <row r="14" spans="1:23" s="20" customFormat="1" ht="16.5" x14ac:dyDescent="0.25">
      <c r="A14" s="152" t="s">
        <v>155</v>
      </c>
      <c r="B14" s="145"/>
      <c r="C14" s="153"/>
      <c r="D14" s="145"/>
      <c r="E14" s="59"/>
      <c r="F14" s="59"/>
      <c r="G14" s="60"/>
      <c r="H14" s="64"/>
      <c r="I14" s="58"/>
      <c r="J14" s="145"/>
      <c r="K14" s="145"/>
      <c r="L14" s="145"/>
      <c r="M14" s="145"/>
      <c r="O14" s="147"/>
      <c r="P14" s="61"/>
      <c r="Q14" s="143" t="s">
        <v>142</v>
      </c>
      <c r="R14" s="145"/>
      <c r="S14" s="145"/>
      <c r="T14" s="145"/>
      <c r="U14" s="145"/>
      <c r="W14" s="146"/>
    </row>
    <row r="15" spans="1:23" s="20" customFormat="1" ht="16.5" x14ac:dyDescent="0.25">
      <c r="A15" s="21"/>
      <c r="B15" s="145"/>
      <c r="C15" s="151"/>
      <c r="D15" s="145"/>
      <c r="E15" s="59"/>
      <c r="F15" s="59"/>
      <c r="G15" s="60"/>
      <c r="H15" s="61"/>
      <c r="I15" s="66" t="s">
        <v>32</v>
      </c>
      <c r="J15" s="145"/>
      <c r="K15" s="145"/>
      <c r="L15" s="145"/>
      <c r="M15" s="145"/>
      <c r="O15" s="146"/>
      <c r="P15" s="61"/>
      <c r="Q15" s="62" t="s">
        <v>5</v>
      </c>
      <c r="R15" s="148">
        <f>+Data!I37</f>
        <v>150981.58799999999</v>
      </c>
      <c r="S15" s="148">
        <f>+Data!J37</f>
        <v>171949.351</v>
      </c>
      <c r="T15" s="148">
        <f>+Data!K37</f>
        <v>154397.51923000001</v>
      </c>
      <c r="U15" s="148">
        <f>+Data!L37</f>
        <v>174794.27446999992</v>
      </c>
      <c r="V15" s="148">
        <f>+Data!M37</f>
        <v>147649.834</v>
      </c>
      <c r="W15" s="146">
        <f>SUM(R15:V15)</f>
        <v>799772.56669999997</v>
      </c>
    </row>
    <row r="16" spans="1:23" s="20" customFormat="1" ht="16.5" x14ac:dyDescent="0.25">
      <c r="A16" s="21"/>
      <c r="B16" s="145"/>
      <c r="C16" s="145"/>
      <c r="D16" s="145"/>
      <c r="E16" s="59"/>
      <c r="F16" s="59"/>
      <c r="G16" s="60"/>
      <c r="H16" s="61"/>
      <c r="I16" s="62" t="s">
        <v>0</v>
      </c>
      <c r="J16" s="145">
        <f>Data!I15</f>
        <v>169</v>
      </c>
      <c r="K16" s="145">
        <f>Data!J15</f>
        <v>145</v>
      </c>
      <c r="L16" s="145">
        <f>Data!K15</f>
        <v>153</v>
      </c>
      <c r="M16" s="145">
        <f>Data!L15</f>
        <v>122</v>
      </c>
      <c r="N16" s="145">
        <f>Data!M15</f>
        <v>142</v>
      </c>
      <c r="O16" s="146">
        <f>SUM(J16:N16)</f>
        <v>731</v>
      </c>
      <c r="P16" s="61"/>
      <c r="Q16" s="62" t="s">
        <v>4</v>
      </c>
      <c r="R16" s="148">
        <f>+Data!I38</f>
        <v>3964.01</v>
      </c>
      <c r="S16" s="148">
        <f>+Data!J38</f>
        <v>6572.3270000000002</v>
      </c>
      <c r="T16" s="148">
        <f>+Data!K38</f>
        <v>5662.4889999999996</v>
      </c>
      <c r="U16" s="148">
        <f>+Data!L38</f>
        <v>4037.9499600000008</v>
      </c>
      <c r="V16" s="148">
        <f>+Data!M38</f>
        <v>2425.5</v>
      </c>
      <c r="W16" s="146">
        <f>SUM(R16:V16)</f>
        <v>22662.275959999999</v>
      </c>
    </row>
    <row r="17" spans="1:23" s="20" customFormat="1" ht="16.5" x14ac:dyDescent="0.25">
      <c r="A17" s="21"/>
      <c r="B17" s="145"/>
      <c r="C17" s="145"/>
      <c r="D17" s="145"/>
      <c r="E17" s="59"/>
      <c r="F17" s="59"/>
      <c r="G17" s="60"/>
      <c r="H17" s="61"/>
      <c r="I17" s="62" t="s">
        <v>5</v>
      </c>
      <c r="J17" s="145">
        <f>Data!I16</f>
        <v>3063</v>
      </c>
      <c r="K17" s="145">
        <f>Data!J16</f>
        <v>3322</v>
      </c>
      <c r="L17" s="145">
        <f>Data!K16</f>
        <v>3375</v>
      </c>
      <c r="M17" s="145">
        <f>Data!L16</f>
        <v>3353</v>
      </c>
      <c r="N17" s="145">
        <f>Data!M16</f>
        <v>3135</v>
      </c>
      <c r="O17" s="146">
        <f>SUM(J17:N17)</f>
        <v>16248</v>
      </c>
      <c r="P17" s="61"/>
      <c r="Q17" s="62" t="s">
        <v>13</v>
      </c>
      <c r="R17" s="148">
        <f>+Data!I39</f>
        <v>107.57</v>
      </c>
      <c r="S17" s="148">
        <f>+Data!J39</f>
        <v>46.35</v>
      </c>
      <c r="T17" s="148">
        <f>+Data!K39</f>
        <v>100.1</v>
      </c>
      <c r="U17" s="148">
        <f>+Data!L39</f>
        <v>40</v>
      </c>
      <c r="V17" s="148">
        <f>+Data!M39</f>
        <v>37.5</v>
      </c>
      <c r="W17" s="146">
        <f>SUM(R17:V17)</f>
        <v>331.52</v>
      </c>
    </row>
    <row r="18" spans="1:23" s="20" customFormat="1" ht="16.5" x14ac:dyDescent="0.25">
      <c r="A18" s="152"/>
      <c r="B18" s="153"/>
      <c r="C18" s="145"/>
      <c r="D18" s="145"/>
      <c r="E18" s="59"/>
      <c r="F18" s="59"/>
      <c r="G18" s="60"/>
      <c r="H18" s="61"/>
      <c r="I18" s="62" t="s">
        <v>4</v>
      </c>
      <c r="J18" s="145">
        <f>Data!I17</f>
        <v>75</v>
      </c>
      <c r="K18" s="145">
        <f>Data!J17</f>
        <v>83</v>
      </c>
      <c r="L18" s="145">
        <f>Data!K17</f>
        <v>52</v>
      </c>
      <c r="M18" s="145">
        <f>Data!L17</f>
        <v>58</v>
      </c>
      <c r="N18" s="145">
        <f>Data!M17</f>
        <v>28</v>
      </c>
      <c r="O18" s="146">
        <f>SUM(J18:N18)</f>
        <v>296</v>
      </c>
      <c r="P18" s="61"/>
      <c r="Q18" s="65" t="s">
        <v>126</v>
      </c>
      <c r="R18" s="145">
        <f>Data!I31</f>
        <v>19607.182999999997</v>
      </c>
      <c r="S18" s="145">
        <f>Data!J31</f>
        <v>25872</v>
      </c>
      <c r="T18" s="145">
        <f>Data!K31</f>
        <v>106865.89999999997</v>
      </c>
      <c r="U18" s="145">
        <f>Data!L31</f>
        <v>11962.5</v>
      </c>
      <c r="V18" s="145">
        <f>Data!M31</f>
        <v>56612</v>
      </c>
      <c r="W18" s="146">
        <f>SUM(R18:V18)</f>
        <v>220919.58299999996</v>
      </c>
    </row>
    <row r="19" spans="1:23" s="20" customFormat="1" ht="16.5" x14ac:dyDescent="0.25">
      <c r="A19" s="154"/>
      <c r="B19" s="155"/>
      <c r="C19" s="145"/>
      <c r="D19" s="145"/>
      <c r="E19" s="59"/>
      <c r="F19" s="59"/>
      <c r="G19" s="60"/>
      <c r="H19" s="61"/>
      <c r="I19" s="62" t="s">
        <v>3</v>
      </c>
      <c r="J19" s="145">
        <f>Data!I18</f>
        <v>36</v>
      </c>
      <c r="K19" s="145">
        <f>Data!J18</f>
        <v>19</v>
      </c>
      <c r="L19" s="145">
        <f>Data!K18</f>
        <v>24</v>
      </c>
      <c r="M19" s="145">
        <f>Data!L18</f>
        <v>39</v>
      </c>
      <c r="N19" s="145">
        <f>Data!M18</f>
        <v>24</v>
      </c>
      <c r="O19" s="146">
        <f>SUM(J19:N19)</f>
        <v>142</v>
      </c>
      <c r="P19" s="61"/>
      <c r="Q19" s="62" t="s">
        <v>40</v>
      </c>
      <c r="R19" s="148">
        <f>Data!H32</f>
        <v>0</v>
      </c>
      <c r="S19" s="148">
        <f>Data!I32</f>
        <v>0</v>
      </c>
      <c r="T19" s="148">
        <f>Data!J32</f>
        <v>0</v>
      </c>
      <c r="U19" s="148">
        <f>Data!K32</f>
        <v>0</v>
      </c>
      <c r="V19" s="148">
        <f>Data!L32</f>
        <v>0</v>
      </c>
      <c r="W19" s="146">
        <f>SUM(R19:U19)</f>
        <v>0</v>
      </c>
    </row>
    <row r="20" spans="1:23" s="20" customFormat="1" ht="16.5" x14ac:dyDescent="0.25">
      <c r="A20" s="156"/>
      <c r="B20" s="145"/>
      <c r="C20" s="145"/>
      <c r="D20" s="145"/>
      <c r="E20" s="59"/>
      <c r="F20" s="59"/>
      <c r="G20" s="60"/>
      <c r="H20" s="61"/>
      <c r="I20" s="62" t="s">
        <v>13</v>
      </c>
      <c r="J20" s="145">
        <f>Data!I19</f>
        <v>13</v>
      </c>
      <c r="K20" s="145">
        <f>Data!J19</f>
        <v>14</v>
      </c>
      <c r="L20" s="145">
        <f>Data!K19</f>
        <v>33</v>
      </c>
      <c r="M20" s="145">
        <f>Data!L19</f>
        <v>20</v>
      </c>
      <c r="N20" s="145">
        <f>Data!M19</f>
        <v>6</v>
      </c>
      <c r="O20" s="146">
        <f>SUM(J20:N20)</f>
        <v>86</v>
      </c>
      <c r="P20" s="61"/>
      <c r="Q20" s="62" t="s">
        <v>70</v>
      </c>
      <c r="R20" s="148">
        <f>Data!H33</f>
        <v>0</v>
      </c>
      <c r="S20" s="148">
        <f>Data!I33</f>
        <v>0</v>
      </c>
      <c r="T20" s="148">
        <f>Data!J33</f>
        <v>0</v>
      </c>
      <c r="U20" s="148">
        <f>Data!K33</f>
        <v>0</v>
      </c>
      <c r="V20" s="148">
        <f>Data!L33</f>
        <v>0</v>
      </c>
      <c r="W20" s="146">
        <f>SUM(R20:U20)</f>
        <v>0</v>
      </c>
    </row>
    <row r="21" spans="1:23" s="20" customFormat="1" ht="16.5" x14ac:dyDescent="0.25">
      <c r="A21" s="156"/>
      <c r="B21" s="145"/>
      <c r="C21" s="145"/>
      <c r="D21" s="145"/>
      <c r="E21" s="59"/>
      <c r="F21" s="59"/>
      <c r="G21" s="60"/>
      <c r="H21" s="61"/>
      <c r="I21" s="58"/>
      <c r="J21" s="145"/>
      <c r="K21" s="145"/>
      <c r="L21" s="145"/>
      <c r="M21" s="145"/>
      <c r="O21" s="146"/>
      <c r="P21" s="61"/>
      <c r="Q21" s="62" t="s">
        <v>39</v>
      </c>
      <c r="R21" s="148">
        <f>Data!H34</f>
        <v>0</v>
      </c>
      <c r="S21" s="148">
        <f>Data!I34</f>
        <v>0</v>
      </c>
      <c r="T21" s="148">
        <f>Data!J34</f>
        <v>0</v>
      </c>
      <c r="U21" s="148">
        <f>Data!K34</f>
        <v>0</v>
      </c>
      <c r="V21" s="148">
        <f>Data!L34</f>
        <v>0</v>
      </c>
      <c r="W21" s="146">
        <f>SUM(R21:U21)</f>
        <v>0</v>
      </c>
    </row>
    <row r="22" spans="1:23" s="20" customFormat="1" ht="16.5" x14ac:dyDescent="0.25">
      <c r="A22" s="152"/>
      <c r="B22" s="145"/>
      <c r="C22" s="145"/>
      <c r="D22" s="145"/>
      <c r="E22" s="59"/>
      <c r="F22" s="59"/>
      <c r="G22" s="60"/>
      <c r="H22" s="61"/>
      <c r="I22" s="66" t="s">
        <v>33</v>
      </c>
      <c r="J22" s="145"/>
      <c r="K22" s="145"/>
      <c r="L22" s="145"/>
      <c r="M22" s="145"/>
      <c r="O22" s="146"/>
      <c r="P22" s="61"/>
      <c r="Q22" s="67" t="s">
        <v>41</v>
      </c>
      <c r="R22" s="149">
        <f>Data!H35</f>
        <v>0</v>
      </c>
      <c r="S22" s="149">
        <f>Data!I35</f>
        <v>0</v>
      </c>
      <c r="T22" s="149">
        <f>Data!J35</f>
        <v>0</v>
      </c>
      <c r="U22" s="149">
        <f>Data!K35</f>
        <v>0</v>
      </c>
      <c r="V22" s="149">
        <f>Data!L35</f>
        <v>0</v>
      </c>
      <c r="W22" s="150">
        <f>SUM(R22:U22)</f>
        <v>0</v>
      </c>
    </row>
    <row r="23" spans="1:23" s="20" customFormat="1" ht="16.5" x14ac:dyDescent="0.25">
      <c r="A23" s="157"/>
      <c r="B23" s="145"/>
      <c r="C23" s="145"/>
      <c r="D23" s="145"/>
      <c r="E23" s="59"/>
      <c r="F23" s="59"/>
      <c r="G23" s="60"/>
      <c r="H23" s="61"/>
      <c r="I23" s="62" t="s">
        <v>40</v>
      </c>
      <c r="J23" s="145">
        <f>Data!I21</f>
        <v>24</v>
      </c>
      <c r="K23" s="145">
        <f>Data!J21</f>
        <v>4</v>
      </c>
      <c r="L23" s="145">
        <f>Data!K21</f>
        <v>12</v>
      </c>
      <c r="M23" s="145">
        <f>Data!L21</f>
        <v>30</v>
      </c>
      <c r="N23" s="145">
        <f>Data!M21</f>
        <v>17</v>
      </c>
      <c r="O23" s="146">
        <f>SUM(J23:N23)</f>
        <v>87</v>
      </c>
      <c r="P23" s="61"/>
      <c r="Q23" s="84" t="s">
        <v>108</v>
      </c>
      <c r="R23" s="59"/>
      <c r="S23" s="59"/>
      <c r="T23" s="59"/>
      <c r="U23" s="59"/>
      <c r="V23" s="59"/>
      <c r="W23" s="59"/>
    </row>
    <row r="24" spans="1:23" s="20" customFormat="1" ht="16.5" x14ac:dyDescent="0.25">
      <c r="A24" s="156"/>
      <c r="B24" s="145"/>
      <c r="C24" s="59"/>
      <c r="D24" s="59"/>
      <c r="E24" s="59"/>
      <c r="F24" s="59"/>
      <c r="G24" s="60"/>
      <c r="H24" s="61"/>
      <c r="I24" s="62" t="s">
        <v>70</v>
      </c>
      <c r="J24" s="145">
        <f>Data!I22</f>
        <v>19</v>
      </c>
      <c r="K24" s="145">
        <f>Data!J22</f>
        <v>29</v>
      </c>
      <c r="L24" s="145">
        <f>Data!K22</f>
        <v>17</v>
      </c>
      <c r="M24" s="145">
        <f>Data!L22</f>
        <v>15</v>
      </c>
      <c r="N24" s="145">
        <f>Data!M22</f>
        <v>23</v>
      </c>
      <c r="O24" s="146">
        <f>SUM(J24:N24)</f>
        <v>103</v>
      </c>
      <c r="P24" s="61"/>
      <c r="Q24" s="68"/>
      <c r="R24" s="175" t="s">
        <v>19</v>
      </c>
      <c r="S24" s="175"/>
      <c r="T24" s="175"/>
      <c r="U24" s="175"/>
      <c r="V24" s="69"/>
      <c r="W24" s="70"/>
    </row>
    <row r="25" spans="1:23" ht="16.5" x14ac:dyDescent="0.25">
      <c r="A25" s="152"/>
      <c r="B25" s="145"/>
      <c r="C25" s="43"/>
      <c r="D25" s="43"/>
      <c r="E25" s="43"/>
      <c r="F25" s="43"/>
      <c r="G25" s="44"/>
      <c r="H25" s="49"/>
      <c r="I25" s="62" t="s">
        <v>39</v>
      </c>
      <c r="J25" s="145">
        <f>Data!I23</f>
        <v>124</v>
      </c>
      <c r="K25" s="145">
        <f>Data!J23</f>
        <v>86</v>
      </c>
      <c r="L25" s="145">
        <f>Data!K23</f>
        <v>69</v>
      </c>
      <c r="M25" s="145">
        <f>Data!L23</f>
        <v>38</v>
      </c>
      <c r="N25" s="145">
        <f>Data!M23</f>
        <v>41</v>
      </c>
      <c r="O25" s="146">
        <f>SUM(J25:N25)</f>
        <v>358</v>
      </c>
      <c r="P25" s="49"/>
      <c r="Q25" s="54"/>
      <c r="R25" s="43"/>
      <c r="S25" s="144" t="s">
        <v>130</v>
      </c>
      <c r="T25" s="144" t="s">
        <v>131</v>
      </c>
      <c r="U25" s="144" t="s">
        <v>144</v>
      </c>
      <c r="V25" s="144" t="s">
        <v>149</v>
      </c>
      <c r="W25" s="172" t="s">
        <v>151</v>
      </c>
    </row>
    <row r="26" spans="1:23" ht="16.5" x14ac:dyDescent="0.25">
      <c r="A26" s="50"/>
      <c r="B26" s="63"/>
      <c r="C26" s="43"/>
      <c r="D26" s="43"/>
      <c r="E26" s="43"/>
      <c r="F26" s="43"/>
      <c r="G26" s="44"/>
      <c r="H26" s="49"/>
      <c r="I26" s="62" t="s">
        <v>41</v>
      </c>
      <c r="J26" s="145">
        <f>Data!I24</f>
        <v>0</v>
      </c>
      <c r="K26" s="145">
        <f>Data!J24</f>
        <v>1</v>
      </c>
      <c r="L26" s="145">
        <f>Data!K24</f>
        <v>1</v>
      </c>
      <c r="M26" s="145">
        <f>Data!L24</f>
        <v>2</v>
      </c>
      <c r="N26" s="145">
        <f>Data!M24</f>
        <v>0</v>
      </c>
      <c r="O26" s="146">
        <f>SUM(J26:N26)</f>
        <v>4</v>
      </c>
      <c r="P26" s="49"/>
      <c r="Q26" s="143" t="s">
        <v>65</v>
      </c>
      <c r="R26" s="92"/>
      <c r="S26" s="151">
        <v>14</v>
      </c>
      <c r="T26" s="151">
        <v>8</v>
      </c>
      <c r="U26" s="151">
        <v>13</v>
      </c>
      <c r="V26" s="151">
        <v>5</v>
      </c>
      <c r="W26" s="44">
        <f>2+15</f>
        <v>17</v>
      </c>
    </row>
    <row r="27" spans="1:23" ht="16.5" x14ac:dyDescent="0.25">
      <c r="A27" s="71"/>
      <c r="B27" s="43"/>
      <c r="C27" s="43"/>
      <c r="D27" s="43"/>
      <c r="E27" s="43"/>
      <c r="F27" s="43"/>
      <c r="G27" s="44"/>
      <c r="H27" s="49"/>
      <c r="I27" s="73"/>
      <c r="J27" s="72"/>
      <c r="K27" s="72"/>
      <c r="L27" s="72"/>
      <c r="M27" s="72"/>
      <c r="N27" s="72"/>
      <c r="O27" s="74"/>
      <c r="P27" s="49"/>
      <c r="Q27" s="75"/>
      <c r="R27" s="55"/>
      <c r="S27" s="151"/>
      <c r="T27" s="151"/>
      <c r="U27" s="151"/>
      <c r="V27" s="151"/>
      <c r="W27" s="44"/>
    </row>
    <row r="28" spans="1:23" ht="16.5" x14ac:dyDescent="0.25">
      <c r="A28" s="71"/>
      <c r="B28" s="43"/>
      <c r="C28" s="43"/>
      <c r="D28" s="43"/>
      <c r="E28" s="43"/>
      <c r="F28" s="43"/>
      <c r="G28" s="44"/>
      <c r="H28" s="49"/>
      <c r="I28" s="73"/>
      <c r="J28" s="72"/>
      <c r="K28" s="72"/>
      <c r="L28" s="72"/>
      <c r="M28" s="72"/>
      <c r="N28" s="72"/>
      <c r="O28" s="74"/>
      <c r="P28" s="49"/>
      <c r="Q28" s="143" t="s">
        <v>80</v>
      </c>
      <c r="R28" s="92"/>
      <c r="S28" s="151">
        <v>22</v>
      </c>
      <c r="T28" s="151">
        <v>33</v>
      </c>
      <c r="U28" s="151">
        <v>13</v>
      </c>
      <c r="V28" s="151">
        <v>26</v>
      </c>
      <c r="W28" s="44">
        <v>104</v>
      </c>
    </row>
    <row r="29" spans="1:23" ht="15" x14ac:dyDescent="0.2">
      <c r="A29" s="76"/>
      <c r="B29" s="77"/>
      <c r="C29" s="77"/>
      <c r="D29" s="77"/>
      <c r="E29" s="77"/>
      <c r="F29" s="77"/>
      <c r="G29" s="78"/>
      <c r="H29" s="49"/>
      <c r="I29" s="79"/>
      <c r="J29" s="80"/>
      <c r="K29" s="80"/>
      <c r="L29" s="80"/>
      <c r="M29" s="80"/>
      <c r="N29" s="80"/>
      <c r="O29" s="81"/>
      <c r="P29" s="49"/>
      <c r="Q29" s="82"/>
      <c r="R29" s="83"/>
      <c r="S29" s="83"/>
      <c r="T29" s="77"/>
      <c r="U29" s="77"/>
      <c r="V29" s="77"/>
      <c r="W29" s="78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&amp;L&amp;"Arial,Bold"&amp;18Global Risk Management Operations
Contact:    Sally Beck x35926&amp;C&amp;"Arial,Bold"&amp;18Weekly Report
Week of February 9 - February 15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E11" workbookViewId="0">
      <selection activeCell="W29" sqref="W29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4.42578125" bestFit="1" customWidth="1"/>
    <col min="7" max="7" width="14.28515625" bestFit="1" customWidth="1"/>
    <col min="8" max="8" width="10.85546875" bestFit="1" customWidth="1"/>
    <col min="9" max="9" width="10.85546875" style="20" bestFit="1" customWidth="1"/>
    <col min="10" max="10" width="9.7109375" bestFit="1" customWidth="1"/>
    <col min="11" max="12" width="9.7109375" customWidth="1"/>
    <col min="13" max="13" width="10.5703125" customWidth="1"/>
    <col min="14" max="14" width="3.28515625" customWidth="1"/>
    <col min="15" max="15" width="13.85546875" bestFit="1" customWidth="1"/>
  </cols>
  <sheetData>
    <row r="1" spans="1:15" hidden="1" x14ac:dyDescent="0.2">
      <c r="A1" s="7" t="s">
        <v>63</v>
      </c>
      <c r="E1" t="s">
        <v>77</v>
      </c>
    </row>
    <row r="2" spans="1:15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5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5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5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5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5" hidden="1" x14ac:dyDescent="0.2">
      <c r="A7" s="7" t="s">
        <v>54</v>
      </c>
      <c r="B7">
        <v>5</v>
      </c>
    </row>
    <row r="8" spans="1:15" hidden="1" x14ac:dyDescent="0.2">
      <c r="A8" s="7" t="s">
        <v>56</v>
      </c>
      <c r="B8">
        <v>10</v>
      </c>
    </row>
    <row r="9" spans="1:15" hidden="1" x14ac:dyDescent="0.2">
      <c r="A9" s="7" t="s">
        <v>55</v>
      </c>
      <c r="B9">
        <v>20</v>
      </c>
    </row>
    <row r="10" spans="1:15" x14ac:dyDescent="0.2">
      <c r="E10" s="101" t="s">
        <v>63</v>
      </c>
    </row>
    <row r="11" spans="1:15" ht="15" x14ac:dyDescent="0.25">
      <c r="A11" s="7" t="s">
        <v>62</v>
      </c>
      <c r="B11">
        <v>50</v>
      </c>
      <c r="F11" s="98" t="s">
        <v>127</v>
      </c>
      <c r="G11" s="98" t="s">
        <v>128</v>
      </c>
      <c r="H11" s="98" t="s">
        <v>129</v>
      </c>
      <c r="I11" s="98" t="s">
        <v>130</v>
      </c>
      <c r="J11" s="98" t="s">
        <v>145</v>
      </c>
      <c r="K11" s="98" t="s">
        <v>146</v>
      </c>
      <c r="L11" s="98" t="s">
        <v>148</v>
      </c>
      <c r="M11" s="98" t="s">
        <v>154</v>
      </c>
    </row>
    <row r="12" spans="1:15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L12" s="39">
        <f>+'WE 2-15 EOL Data'!$B6+'WE 2-15 EOL Data'!$B29</f>
        <v>17223</v>
      </c>
      <c r="M12" s="39">
        <f>+'WE 2-22 EOL Data'!$B6+'WE 2-22 EOL Data'!$B29</f>
        <v>12660</v>
      </c>
      <c r="O12" s="99" t="s">
        <v>81</v>
      </c>
    </row>
    <row r="13" spans="1:15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L13" s="39">
        <f>+'WE 2-15 EOL Data'!$B7+'WE 2-15 EOL Data'!$B30</f>
        <v>4587</v>
      </c>
      <c r="M13" s="39">
        <f>+'WE 2-22 EOL Data'!$B7+'WE 2-22 EOL Data'!$B30</f>
        <v>3656</v>
      </c>
      <c r="O13" s="99" t="s">
        <v>82</v>
      </c>
    </row>
    <row r="14" spans="1:15" ht="15" x14ac:dyDescent="0.25">
      <c r="A14" s="7" t="s">
        <v>57</v>
      </c>
      <c r="B14">
        <v>20</v>
      </c>
      <c r="F14" s="98" t="s">
        <v>127</v>
      </c>
      <c r="G14" s="98" t="s">
        <v>128</v>
      </c>
      <c r="H14" s="98" t="s">
        <v>129</v>
      </c>
      <c r="I14" s="98" t="s">
        <v>130</v>
      </c>
      <c r="J14" s="98" t="s">
        <v>145</v>
      </c>
      <c r="K14" s="98" t="str">
        <f>+K11</f>
        <v>2/2 - 2/8</v>
      </c>
      <c r="L14" s="98" t="str">
        <f>+L11</f>
        <v>2/9 - 2/15</v>
      </c>
      <c r="M14" s="98" t="str">
        <f>+M11</f>
        <v>2/16 - 2/22</v>
      </c>
      <c r="O14" s="100"/>
    </row>
    <row r="15" spans="1:15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L15" s="39">
        <f>+'WE 2-15 EOL Data'!$B13+'WE 2-15 EOL Data'!$B36</f>
        <v>122</v>
      </c>
      <c r="M15" s="39">
        <f>+'WE 2-22 EOL Data'!$B13+'WE 2-22 EOL Data'!$B36</f>
        <v>142</v>
      </c>
      <c r="O15" s="99" t="s">
        <v>99</v>
      </c>
    </row>
    <row r="16" spans="1:15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L16" s="39">
        <f>+'WE 2-15 EOL Data'!$B9+'WE 2-15 EOL Data'!$B32</f>
        <v>3353</v>
      </c>
      <c r="M16" s="39">
        <f>+'WE 2-22 EOL Data'!$B9+'WE 2-22 EOL Data'!$B32</f>
        <v>3135</v>
      </c>
      <c r="O16" s="99" t="s">
        <v>100</v>
      </c>
    </row>
    <row r="17" spans="1:15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L17" s="39">
        <f>+'WE 2-15 EOL Data'!$B10+'WE 2-15 EOL Data'!$B11+'WE 2-15 EOL Data'!$B33+'WE 2-15 EOL Data'!$B34</f>
        <v>58</v>
      </c>
      <c r="M17" s="39">
        <f>+'WE 2-22 EOL Data'!$B10+'WE 2-22 EOL Data'!$B11+'WE 2-22 EOL Data'!$B33+'WE 2-22 EOL Data'!$B34</f>
        <v>28</v>
      </c>
      <c r="O17" s="99" t="s">
        <v>101</v>
      </c>
    </row>
    <row r="18" spans="1:15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L18" s="39">
        <f>+'WE 2-15 EOL Data'!$B12+'WE 2-15 EOL Data'!$B35</f>
        <v>39</v>
      </c>
      <c r="M18" s="39">
        <f>+'WE 2-22 EOL Data'!$B12+'WE 2-22 EOL Data'!$B35</f>
        <v>24</v>
      </c>
      <c r="O18" s="99" t="s">
        <v>102</v>
      </c>
    </row>
    <row r="19" spans="1:15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L19" s="39">
        <f>+'WE 2-15 EOL Data'!$B14+'WE 2-15 EOL Data'!$B37</f>
        <v>20</v>
      </c>
      <c r="M19" s="39">
        <f>+'WE 2-22 EOL Data'!$B14+'WE 2-22 EOL Data'!$B37</f>
        <v>6</v>
      </c>
      <c r="O19" s="99" t="s">
        <v>103</v>
      </c>
    </row>
    <row r="20" spans="1:15" ht="15" x14ac:dyDescent="0.25">
      <c r="A20" s="7" t="s">
        <v>13</v>
      </c>
      <c r="B20">
        <v>10</v>
      </c>
      <c r="F20" s="98" t="s">
        <v>127</v>
      </c>
      <c r="G20" s="98" t="s">
        <v>128</v>
      </c>
      <c r="H20" s="98" t="s">
        <v>129</v>
      </c>
      <c r="I20" s="98" t="s">
        <v>130</v>
      </c>
      <c r="J20" s="98" t="s">
        <v>145</v>
      </c>
      <c r="K20" s="98" t="str">
        <f>+K14</f>
        <v>2/2 - 2/8</v>
      </c>
      <c r="L20" s="98" t="str">
        <f>+L14</f>
        <v>2/9 - 2/15</v>
      </c>
      <c r="M20" s="98" t="str">
        <f>+M14</f>
        <v>2/16 - 2/22</v>
      </c>
      <c r="O20" s="100"/>
    </row>
    <row r="21" spans="1:15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L21" s="39">
        <f>+'EIM New Deals'!N$12+'EIM New Deals'!O$12+'EIM New Deals'!N$28+'EIM New Deals'!O$28</f>
        <v>30</v>
      </c>
      <c r="M21" s="39">
        <f>+'EIM New Deals'!P$12+'EIM New Deals'!Q$12+'EIM New Deals'!P$28+'EIM New Deals'!Q$28</f>
        <v>17</v>
      </c>
      <c r="O21" s="99" t="s">
        <v>100</v>
      </c>
    </row>
    <row r="22" spans="1:15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L22" s="39">
        <f>+'EIM New Deals'!$N13+'EIM New Deals'!$O13+'EIM New Deals'!$N29+'EIM New Deals'!$O29</f>
        <v>15</v>
      </c>
      <c r="M22" s="39">
        <f>+'EIM New Deals'!P13+'EIM New Deals'!Q13+'EIM New Deals'!P29+'EIM New Deals'!Q29</f>
        <v>23</v>
      </c>
      <c r="O22" s="99" t="s">
        <v>100</v>
      </c>
    </row>
    <row r="23" spans="1:15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L23" s="39">
        <f>+'EIM New Deals'!$N11+'EIM New Deals'!$O11+'EIM New Deals'!$N27+'EIM New Deals'!$O27</f>
        <v>38</v>
      </c>
      <c r="M23" s="39">
        <f>+'EIM New Deals'!P11+'EIM New Deals'!Q11+'EIM New Deals'!P27+'EIM New Deals'!Q27</f>
        <v>41</v>
      </c>
      <c r="O23" s="99" t="s">
        <v>100</v>
      </c>
    </row>
    <row r="24" spans="1:15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L24" s="39">
        <f>+'EIM New Deals'!$N14+'EIM New Deals'!$O14+'EIM New Deals'!$N30+'EIM New Deals'!$O30</f>
        <v>2</v>
      </c>
      <c r="M24" s="39">
        <f>+'EIM New Deals'!P14+'EIM New Deals'!Q14+'EIM New Deals'!P30+'EIM New Deals'!Q30</f>
        <v>0</v>
      </c>
      <c r="O24" s="99" t="s">
        <v>100</v>
      </c>
    </row>
    <row r="25" spans="1:15" x14ac:dyDescent="0.2">
      <c r="A25" s="7" t="s">
        <v>69</v>
      </c>
      <c r="B25">
        <v>1</v>
      </c>
      <c r="O25" s="100"/>
    </row>
    <row r="26" spans="1:15" x14ac:dyDescent="0.2">
      <c r="A26" s="7" t="s">
        <v>64</v>
      </c>
      <c r="B26">
        <v>1300</v>
      </c>
      <c r="E26" s="101" t="s">
        <v>94</v>
      </c>
      <c r="O26" s="100"/>
    </row>
    <row r="27" spans="1:15" ht="15" x14ac:dyDescent="0.25">
      <c r="A27" s="7" t="s">
        <v>71</v>
      </c>
      <c r="B27">
        <v>250</v>
      </c>
      <c r="F27" s="98" t="s">
        <v>127</v>
      </c>
      <c r="G27" s="98" t="s">
        <v>128</v>
      </c>
      <c r="H27" s="98" t="s">
        <v>129</v>
      </c>
      <c r="I27" s="98" t="s">
        <v>130</v>
      </c>
      <c r="J27" s="98" t="s">
        <v>145</v>
      </c>
      <c r="K27" s="98" t="str">
        <f>+K20</f>
        <v>2/2 - 2/8</v>
      </c>
      <c r="L27" s="98" t="str">
        <f>+L20</f>
        <v>2/9 - 2/15</v>
      </c>
      <c r="M27" s="98" t="str">
        <f>+M20</f>
        <v>2/16 - 2/22</v>
      </c>
    </row>
    <row r="28" spans="1:15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2">
        <f>(+'WE 2-1 EOL Data'!C6+'WE 2-1 EOL Data'!C29)/1000000</f>
        <v>4273.2712199999996</v>
      </c>
      <c r="K28" s="142">
        <f>(+'WE 2-8 EOL Data'!C6+'WE 2-8 EOL Data'!C29)/1000000</f>
        <v>3586.1783646399995</v>
      </c>
      <c r="L28" s="142">
        <f>(+'WE 2-15 EOL Data'!$C6+'WE 2-15 EOL Data'!$C29)/1000000</f>
        <v>4250.7380022099987</v>
      </c>
      <c r="M28" s="142">
        <f>(+'WE 2-22 EOL Data'!$C6+'WE 2-22 EOL Data'!$C29)/1000000</f>
        <v>2865.6876510000002</v>
      </c>
    </row>
    <row r="29" spans="1:15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2">
        <f>(+'WE 2-1 EOL Data'!C7+'WE 2-1 EOL Data'!C30)/1000000</f>
        <v>53.945233000000002</v>
      </c>
      <c r="K29" s="142">
        <f>(+'WE 2-8 EOL Data'!C7+'WE 2-8 EOL Data'!C30)/1000000</f>
        <v>51.399965140000006</v>
      </c>
      <c r="L29" s="142">
        <f>(+'WE 2-15 EOL Data'!$C7+'WE 2-15 EOL Data'!$C30)/1000000</f>
        <v>49.091319190000029</v>
      </c>
      <c r="M29" s="142">
        <f>(+'WE 2-22 EOL Data'!$C7+'WE 2-22 EOL Data'!$C30)/1000000</f>
        <v>37.990490000000001</v>
      </c>
    </row>
    <row r="30" spans="1:15" ht="15" x14ac:dyDescent="0.25">
      <c r="A30" s="7" t="s">
        <v>71</v>
      </c>
      <c r="B30">
        <v>250</v>
      </c>
      <c r="F30" s="98" t="s">
        <v>127</v>
      </c>
      <c r="G30" s="98" t="s">
        <v>128</v>
      </c>
      <c r="H30" s="98" t="s">
        <v>129</v>
      </c>
      <c r="I30" s="98" t="s">
        <v>130</v>
      </c>
      <c r="J30" s="98" t="s">
        <v>145</v>
      </c>
      <c r="K30" s="98" t="str">
        <f>+K27</f>
        <v>2/2 - 2/8</v>
      </c>
      <c r="L30" s="98" t="str">
        <f>+L27</f>
        <v>2/9 - 2/15</v>
      </c>
      <c r="M30" s="98" t="str">
        <f>+M27</f>
        <v>2/16 - 2/22</v>
      </c>
    </row>
    <row r="31" spans="1:15" x14ac:dyDescent="0.2">
      <c r="E31" t="s">
        <v>123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3">
        <f>+'WE 2-8 EOL Data'!C58</f>
        <v>106865.89999999997</v>
      </c>
      <c r="L31" s="163">
        <f>+'WE 2-15 EOL Data'!$C58</f>
        <v>11962.5</v>
      </c>
      <c r="M31" s="163">
        <f>+'WE 2-22 EOL Data'!$C58</f>
        <v>56612</v>
      </c>
      <c r="O31" s="163"/>
    </row>
    <row r="32" spans="1:15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5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5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5" x14ac:dyDescent="0.2">
      <c r="E35" t="s">
        <v>41</v>
      </c>
      <c r="F35" s="38"/>
      <c r="G35" s="38"/>
      <c r="H35" s="20"/>
    </row>
    <row r="36" spans="1:15" ht="15" x14ac:dyDescent="0.25">
      <c r="A36" s="7" t="s">
        <v>71</v>
      </c>
      <c r="B36">
        <v>250</v>
      </c>
      <c r="F36" s="98" t="s">
        <v>127</v>
      </c>
      <c r="G36" s="98" t="s">
        <v>128</v>
      </c>
      <c r="H36" s="98" t="s">
        <v>129</v>
      </c>
      <c r="I36" s="98" t="s">
        <v>130</v>
      </c>
      <c r="J36" s="98" t="s">
        <v>145</v>
      </c>
      <c r="K36" s="98" t="str">
        <f>+K30</f>
        <v>2/2 - 2/8</v>
      </c>
      <c r="L36" s="98" t="str">
        <f>+L30</f>
        <v>2/9 - 2/15</v>
      </c>
      <c r="M36" s="98" t="str">
        <f>+M30</f>
        <v>2/16 - 2/22</v>
      </c>
    </row>
    <row r="37" spans="1:15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2">
        <f>(+'WE 2-1 EOL Data'!C9+'WE 2-1 EOL Data'!C32)/1000</f>
        <v>171949.351</v>
      </c>
      <c r="K37" s="142">
        <f>(+'WE 2-8 EOL Data'!C9+'WE 2-8 EOL Data'!C32)/1000</f>
        <v>154397.51923000001</v>
      </c>
      <c r="L37" s="142">
        <f>(+'WE 2-15 EOL Data'!$C9+'WE 2-15 EOL Data'!$C32)/1000</f>
        <v>174794.27446999992</v>
      </c>
      <c r="M37" s="142">
        <f>(+'WE 2-22 EOL Data'!$C9+'WE 2-22 EOL Data'!$C32)/1000</f>
        <v>147649.834</v>
      </c>
    </row>
    <row r="38" spans="1:15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2">
        <f>(+'WE 2-1 EOL Data'!C10+'WE 2-1 EOL Data'!C11+'WE 2-1 EOL Data'!C33+'WE 2-1 EOL Data'!C34)/1000</f>
        <v>6572.3270000000002</v>
      </c>
      <c r="K38" s="142">
        <f>(+'WE 2-8 EOL Data'!C10+'WE 2-8 EOL Data'!C11+'WE 2-8 EOL Data'!C33+'WE 2-8 EOL Data'!C34)/1000</f>
        <v>5662.4889999999996</v>
      </c>
      <c r="L38" s="142">
        <f>(+'WE 2-15 EOL Data'!$C10+'WE 2-15 EOL Data'!$C11+'WE 2-15 EOL Data'!$C33+'WE 2-15 EOL Data'!$C34)/1000</f>
        <v>4037.9499600000008</v>
      </c>
      <c r="M38" s="142">
        <f>(+'WE 2-22 EOL Data'!$C10+'WE 2-22 EOL Data'!$C11+'WE 2-22 EOL Data'!$C33+'WE 2-22 EOL Data'!$C34)/1000</f>
        <v>2425.5</v>
      </c>
    </row>
    <row r="39" spans="1:15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2">
        <f>(+'WE 2-1 EOL Data'!C14+'WE 2-1 EOL Data'!C37)/1000</f>
        <v>46.35</v>
      </c>
      <c r="K39" s="142">
        <f>(+'WE 2-8 EOL Data'!C14+'WE 2-8 EOL Data'!C37)/1000</f>
        <v>100.1</v>
      </c>
      <c r="L39" s="142">
        <f>(+'WE 2-15 EOL Data'!$C14+'WE 2-15 EOL Data'!$C37)/1000</f>
        <v>40</v>
      </c>
      <c r="M39" s="142">
        <f>(+'WE 2-22 EOL Data'!$C14+'WE 2-22 EOL Data'!$C37)/1000</f>
        <v>37.5</v>
      </c>
    </row>
    <row r="40" spans="1:15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2">
        <f>+'WE 2-1 EOL Data'!C12+'WE 2-1 EOL Data'!C35</f>
        <v>56000</v>
      </c>
      <c r="K40" s="142">
        <f>+'WE 2-8 EOL Data'!C12+'WE 2-8 EOL Data'!C35</f>
        <v>103400</v>
      </c>
      <c r="L40" s="142">
        <f>+'WE 2-15 EOL Data'!$C12+'WE 2-15 EOL Data'!$C35</f>
        <v>143000</v>
      </c>
      <c r="M40" s="142">
        <f>+'WE 2-22 EOL Data'!$C12+'WE 2-22 EOL Data'!$C35</f>
        <v>377800</v>
      </c>
      <c r="O40" s="142"/>
    </row>
    <row r="41" spans="1:15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2">
        <f>+'WE 2-1 EOL Data'!C13+'WE 2-1 EOL Data'!C36</f>
        <v>5632500</v>
      </c>
      <c r="K41" s="142">
        <f>+'WE 2-8 EOL Data'!C13+'WE 2-8 EOL Data'!C36</f>
        <v>8754250</v>
      </c>
      <c r="L41" s="142">
        <f>+'WE 2-15 EOL Data'!$C13+'WE 2-15 EOL Data'!$C36</f>
        <v>4975000</v>
      </c>
      <c r="M41" s="142">
        <f>+'WE 2-22 EOL Data'!$C13+'WE 2-22 EOL Data'!$C36</f>
        <v>5786000</v>
      </c>
      <c r="O41" s="142"/>
    </row>
    <row r="42" spans="1:15" x14ac:dyDescent="0.2">
      <c r="A42" s="8" t="s">
        <v>3</v>
      </c>
      <c r="B42">
        <v>2</v>
      </c>
      <c r="C42">
        <v>5</v>
      </c>
      <c r="D42">
        <v>2</v>
      </c>
    </row>
    <row r="43" spans="1:15" x14ac:dyDescent="0.2">
      <c r="A43" s="8" t="s">
        <v>13</v>
      </c>
      <c r="B43">
        <v>2</v>
      </c>
      <c r="C43">
        <v>1</v>
      </c>
      <c r="D43">
        <v>10</v>
      </c>
      <c r="O43" s="20"/>
    </row>
    <row r="44" spans="1:15" x14ac:dyDescent="0.2">
      <c r="A44" s="2" t="s">
        <v>34</v>
      </c>
    </row>
    <row r="45" spans="1:15" x14ac:dyDescent="0.2">
      <c r="A45" s="8" t="s">
        <v>64</v>
      </c>
      <c r="B45">
        <v>11000</v>
      </c>
      <c r="C45">
        <v>12500</v>
      </c>
      <c r="D45">
        <v>12000</v>
      </c>
    </row>
    <row r="46" spans="1:15" x14ac:dyDescent="0.2">
      <c r="A46" s="8" t="s">
        <v>71</v>
      </c>
      <c r="B46">
        <v>5500</v>
      </c>
      <c r="C46">
        <v>5000</v>
      </c>
      <c r="D46">
        <v>4055</v>
      </c>
    </row>
    <row r="47" spans="1:15" x14ac:dyDescent="0.2">
      <c r="A47" s="2" t="s">
        <v>33</v>
      </c>
    </row>
    <row r="48" spans="1:15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4" activePane="bottomRight" state="frozen"/>
      <selection activeCell="W29" sqref="W29"/>
      <selection pane="topRight" activeCell="W29" sqref="W29"/>
      <selection pane="bottomLeft" activeCell="W29" sqref="W29"/>
      <selection pane="bottomRight" activeCell="W29" sqref="W29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17" ht="13.5" thickBot="1" x14ac:dyDescent="0.25">
      <c r="A1" s="181" t="s">
        <v>43</v>
      </c>
      <c r="B1" s="176" t="s">
        <v>48</v>
      </c>
      <c r="C1" s="177"/>
      <c r="D1" s="177"/>
      <c r="E1" s="177"/>
      <c r="F1" s="177"/>
      <c r="G1" s="177"/>
      <c r="H1" s="177"/>
      <c r="I1" s="178"/>
      <c r="J1" s="176" t="s">
        <v>133</v>
      </c>
      <c r="K1" s="177"/>
      <c r="L1" s="177"/>
      <c r="M1" s="177"/>
      <c r="N1" s="177"/>
      <c r="O1" s="177"/>
      <c r="P1" s="177"/>
      <c r="Q1" s="178"/>
    </row>
    <row r="2" spans="1:17" x14ac:dyDescent="0.2">
      <c r="A2" s="182"/>
      <c r="B2" s="184" t="s">
        <v>134</v>
      </c>
      <c r="C2" s="180"/>
      <c r="D2" s="180" t="s">
        <v>135</v>
      </c>
      <c r="E2" s="180"/>
      <c r="F2" s="180" t="s">
        <v>136</v>
      </c>
      <c r="G2" s="180"/>
      <c r="H2" s="180" t="s">
        <v>137</v>
      </c>
      <c r="I2" s="185"/>
      <c r="J2" s="179" t="s">
        <v>138</v>
      </c>
      <c r="K2" s="180"/>
      <c r="L2" s="180" t="s">
        <v>139</v>
      </c>
      <c r="M2" s="180"/>
      <c r="N2" s="180" t="s">
        <v>140</v>
      </c>
      <c r="O2" s="180"/>
      <c r="P2" s="180" t="s">
        <v>153</v>
      </c>
      <c r="Q2" s="180"/>
    </row>
    <row r="3" spans="1:17" ht="13.5" thickBot="1" x14ac:dyDescent="0.25">
      <c r="A3" s="183"/>
      <c r="B3" s="102" t="s">
        <v>35</v>
      </c>
      <c r="C3" s="103" t="s">
        <v>30</v>
      </c>
      <c r="D3" s="103" t="s">
        <v>35</v>
      </c>
      <c r="E3" s="103" t="s">
        <v>30</v>
      </c>
      <c r="F3" s="103" t="s">
        <v>35</v>
      </c>
      <c r="G3" s="103" t="s">
        <v>30</v>
      </c>
      <c r="H3" s="103" t="s">
        <v>35</v>
      </c>
      <c r="I3" s="104" t="s">
        <v>30</v>
      </c>
      <c r="J3" s="105" t="s">
        <v>35</v>
      </c>
      <c r="K3" s="103" t="s">
        <v>30</v>
      </c>
      <c r="L3" s="103" t="s">
        <v>35</v>
      </c>
      <c r="M3" s="103" t="s">
        <v>30</v>
      </c>
      <c r="N3" s="103" t="s">
        <v>35</v>
      </c>
      <c r="O3" s="103" t="s">
        <v>30</v>
      </c>
      <c r="P3" s="103" t="s">
        <v>35</v>
      </c>
      <c r="Q3" s="103" t="s">
        <v>30</v>
      </c>
    </row>
    <row r="4" spans="1:17" ht="13.5" thickBot="1" x14ac:dyDescent="0.25">
      <c r="A4" s="106" t="s">
        <v>2</v>
      </c>
      <c r="B4" s="107"/>
      <c r="C4" s="107"/>
      <c r="D4" s="107"/>
      <c r="E4" s="107"/>
      <c r="F4" s="107"/>
      <c r="G4" s="107"/>
      <c r="H4" s="107"/>
      <c r="I4" s="108"/>
      <c r="J4" s="107"/>
      <c r="K4" s="107"/>
      <c r="L4" s="107"/>
      <c r="M4" s="107"/>
      <c r="N4" s="107"/>
      <c r="O4" s="107"/>
      <c r="P4" s="107"/>
      <c r="Q4" s="107"/>
    </row>
    <row r="5" spans="1:17" ht="13.5" thickBot="1" x14ac:dyDescent="0.25">
      <c r="A5" s="109" t="s">
        <v>34</v>
      </c>
      <c r="B5" s="110"/>
      <c r="C5" s="110"/>
      <c r="D5" s="110"/>
      <c r="E5" s="110"/>
      <c r="F5" s="110"/>
      <c r="G5" s="110"/>
      <c r="H5" s="110"/>
      <c r="I5" s="111"/>
      <c r="J5" s="110"/>
      <c r="K5" s="110"/>
      <c r="L5" s="110"/>
      <c r="M5" s="110"/>
      <c r="N5" s="110"/>
      <c r="O5" s="110"/>
      <c r="P5" s="110"/>
      <c r="Q5" s="110"/>
    </row>
    <row r="6" spans="1:17" x14ac:dyDescent="0.2">
      <c r="A6" s="112" t="s">
        <v>22</v>
      </c>
      <c r="B6" s="113"/>
      <c r="C6" s="113"/>
      <c r="D6" s="113"/>
      <c r="E6" s="113"/>
      <c r="F6" s="113"/>
      <c r="G6" s="113"/>
      <c r="H6" s="113"/>
      <c r="I6" s="114"/>
      <c r="J6" s="115"/>
      <c r="K6" s="113"/>
      <c r="L6" s="113"/>
      <c r="M6" s="113"/>
      <c r="N6" s="113"/>
      <c r="O6" s="113"/>
      <c r="P6" s="113"/>
      <c r="Q6" s="113"/>
    </row>
    <row r="7" spans="1:17" x14ac:dyDescent="0.2">
      <c r="A7" s="116" t="s">
        <v>21</v>
      </c>
      <c r="B7" s="117"/>
      <c r="C7" s="117"/>
      <c r="D7" s="117"/>
      <c r="E7" s="117"/>
      <c r="F7" s="117"/>
      <c r="G7" s="117"/>
      <c r="H7" s="117"/>
      <c r="I7" s="118"/>
      <c r="J7" s="119"/>
      <c r="K7" s="117"/>
      <c r="L7" s="117"/>
      <c r="M7" s="117"/>
      <c r="N7" s="117"/>
      <c r="O7" s="117"/>
      <c r="P7" s="117"/>
      <c r="Q7" s="117"/>
    </row>
    <row r="8" spans="1:17" x14ac:dyDescent="0.2">
      <c r="A8" s="116" t="s">
        <v>28</v>
      </c>
      <c r="B8" s="117"/>
      <c r="C8" s="117"/>
      <c r="D8" s="117"/>
      <c r="E8" s="117"/>
      <c r="F8" s="117"/>
      <c r="G8" s="117"/>
      <c r="H8" s="117"/>
      <c r="I8" s="118"/>
      <c r="J8" s="119"/>
      <c r="K8" s="117"/>
      <c r="L8" s="117"/>
      <c r="M8" s="117"/>
      <c r="N8" s="117"/>
      <c r="O8" s="117"/>
      <c r="P8" s="117"/>
      <c r="Q8" s="117"/>
    </row>
    <row r="9" spans="1:17" ht="13.5" thickBot="1" x14ac:dyDescent="0.25">
      <c r="A9" s="120" t="s">
        <v>29</v>
      </c>
      <c r="B9" s="121"/>
      <c r="C9" s="121"/>
      <c r="D9" s="121"/>
      <c r="E9" s="121"/>
      <c r="F9" s="121"/>
      <c r="G9" s="121"/>
      <c r="H9" s="121"/>
      <c r="I9" s="122"/>
      <c r="J9" s="123"/>
      <c r="K9" s="121"/>
      <c r="L9" s="121"/>
      <c r="M9" s="121"/>
      <c r="N9" s="121"/>
      <c r="O9" s="121"/>
      <c r="P9" s="121"/>
      <c r="Q9" s="121"/>
    </row>
    <row r="10" spans="1:17" ht="13.5" thickBot="1" x14ac:dyDescent="0.25">
      <c r="A10" s="124" t="s">
        <v>33</v>
      </c>
      <c r="B10" s="125"/>
      <c r="C10" s="125"/>
      <c r="D10" s="125"/>
      <c r="E10" s="125"/>
      <c r="F10" s="125"/>
      <c r="G10" s="125"/>
      <c r="H10" s="125"/>
      <c r="I10" s="126"/>
      <c r="J10" s="125"/>
      <c r="K10" s="125"/>
      <c r="L10" s="125"/>
      <c r="M10" s="125"/>
      <c r="N10" s="125"/>
      <c r="O10" s="125"/>
      <c r="P10" s="125"/>
      <c r="Q10" s="125"/>
    </row>
    <row r="11" spans="1:17" x14ac:dyDescent="0.2">
      <c r="A11" s="112" t="s">
        <v>39</v>
      </c>
      <c r="B11" s="113">
        <v>0</v>
      </c>
      <c r="C11" s="113">
        <v>23</v>
      </c>
      <c r="D11" s="113">
        <v>0</v>
      </c>
      <c r="E11" s="113">
        <v>7</v>
      </c>
      <c r="F11" s="113">
        <v>0</v>
      </c>
      <c r="G11" s="113">
        <v>10</v>
      </c>
      <c r="H11" s="113">
        <v>0</v>
      </c>
      <c r="I11" s="114">
        <v>19</v>
      </c>
      <c r="J11" s="115">
        <v>0</v>
      </c>
      <c r="K11" s="113">
        <v>19</v>
      </c>
      <c r="L11" s="113">
        <v>0</v>
      </c>
      <c r="M11" s="113">
        <v>24</v>
      </c>
      <c r="N11" s="113">
        <v>0</v>
      </c>
      <c r="O11" s="113">
        <v>8</v>
      </c>
      <c r="P11" s="113">
        <v>0</v>
      </c>
      <c r="Q11" s="113">
        <v>9</v>
      </c>
    </row>
    <row r="12" spans="1:17" x14ac:dyDescent="0.2">
      <c r="A12" s="116" t="s">
        <v>40</v>
      </c>
      <c r="B12" s="117">
        <v>0</v>
      </c>
      <c r="C12" s="117">
        <v>2</v>
      </c>
      <c r="D12" s="117">
        <v>2</v>
      </c>
      <c r="E12" s="117">
        <v>0</v>
      </c>
      <c r="F12" s="117">
        <v>0</v>
      </c>
      <c r="G12" s="117">
        <v>2</v>
      </c>
      <c r="H12" s="117">
        <v>0</v>
      </c>
      <c r="I12" s="118">
        <v>2</v>
      </c>
      <c r="J12" s="119">
        <v>0</v>
      </c>
      <c r="K12" s="117">
        <v>0</v>
      </c>
      <c r="L12" s="117">
        <v>0</v>
      </c>
      <c r="M12" s="117">
        <v>10</v>
      </c>
      <c r="N12" s="117">
        <v>0</v>
      </c>
      <c r="O12" s="117">
        <v>12</v>
      </c>
      <c r="P12" s="117">
        <v>0</v>
      </c>
      <c r="Q12" s="117">
        <v>0</v>
      </c>
    </row>
    <row r="13" spans="1:17" x14ac:dyDescent="0.2">
      <c r="A13" s="116" t="s">
        <v>42</v>
      </c>
      <c r="B13" s="117">
        <v>0</v>
      </c>
      <c r="C13" s="117">
        <v>1</v>
      </c>
      <c r="D13" s="117">
        <v>0</v>
      </c>
      <c r="E13" s="117">
        <v>4</v>
      </c>
      <c r="F13" s="117">
        <v>0</v>
      </c>
      <c r="G13" s="117">
        <v>12</v>
      </c>
      <c r="H13" s="117">
        <v>0</v>
      </c>
      <c r="I13" s="118">
        <v>10</v>
      </c>
      <c r="J13" s="119">
        <v>0</v>
      </c>
      <c r="K13" s="117">
        <v>4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2</v>
      </c>
    </row>
    <row r="14" spans="1:17" ht="13.5" thickBot="1" x14ac:dyDescent="0.25">
      <c r="A14" s="120" t="s">
        <v>41</v>
      </c>
      <c r="B14" s="121">
        <v>0</v>
      </c>
      <c r="C14" s="121">
        <v>0</v>
      </c>
      <c r="D14" s="121">
        <v>0</v>
      </c>
      <c r="E14" s="121">
        <v>0</v>
      </c>
      <c r="F14" s="121">
        <v>0</v>
      </c>
      <c r="G14" s="121">
        <v>0</v>
      </c>
      <c r="H14" s="121">
        <v>0</v>
      </c>
      <c r="I14" s="122">
        <v>0</v>
      </c>
      <c r="J14" s="123">
        <v>0</v>
      </c>
      <c r="K14" s="121">
        <v>1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</row>
    <row r="15" spans="1:17" ht="13.5" thickBot="1" x14ac:dyDescent="0.25">
      <c r="A15" s="127" t="s">
        <v>32</v>
      </c>
      <c r="B15" s="128"/>
      <c r="C15" s="128"/>
      <c r="D15" s="128"/>
      <c r="E15" s="128"/>
      <c r="F15" s="128"/>
      <c r="G15" s="128"/>
      <c r="H15" s="128"/>
      <c r="I15" s="129"/>
      <c r="J15" s="128"/>
      <c r="K15" s="128"/>
      <c r="L15" s="128"/>
      <c r="M15" s="128"/>
      <c r="N15" s="128"/>
      <c r="O15" s="128"/>
      <c r="P15" s="128"/>
      <c r="Q15" s="128"/>
    </row>
    <row r="16" spans="1:17" x14ac:dyDescent="0.2">
      <c r="A16" s="112" t="s">
        <v>0</v>
      </c>
      <c r="B16" s="113"/>
      <c r="C16" s="113"/>
      <c r="D16" s="113"/>
      <c r="E16" s="113"/>
      <c r="F16" s="113"/>
      <c r="G16" s="113"/>
      <c r="H16" s="113"/>
      <c r="I16" s="114"/>
      <c r="J16" s="115"/>
      <c r="K16" s="113"/>
      <c r="L16" s="113"/>
      <c r="M16" s="113"/>
      <c r="N16" s="113"/>
      <c r="O16" s="113"/>
      <c r="P16" s="113"/>
      <c r="Q16" s="113"/>
    </row>
    <row r="17" spans="1:17" x14ac:dyDescent="0.2">
      <c r="A17" s="116" t="s">
        <v>3</v>
      </c>
      <c r="B17" s="117"/>
      <c r="C17" s="117"/>
      <c r="D17" s="117"/>
      <c r="E17" s="117"/>
      <c r="F17" s="117"/>
      <c r="G17" s="117"/>
      <c r="H17" s="117"/>
      <c r="I17" s="118"/>
      <c r="J17" s="119"/>
      <c r="K17" s="117"/>
      <c r="L17" s="117"/>
      <c r="M17" s="117"/>
      <c r="N17" s="117"/>
      <c r="O17" s="117"/>
      <c r="P17" s="117"/>
      <c r="Q17" s="117"/>
    </row>
    <row r="18" spans="1:17" x14ac:dyDescent="0.2">
      <c r="A18" s="116" t="s">
        <v>5</v>
      </c>
      <c r="B18" s="117"/>
      <c r="C18" s="117"/>
      <c r="D18" s="117"/>
      <c r="E18" s="117"/>
      <c r="F18" s="117"/>
      <c r="G18" s="117"/>
      <c r="H18" s="117"/>
      <c r="I18" s="118"/>
      <c r="J18" s="119"/>
      <c r="K18" s="117"/>
      <c r="L18" s="117"/>
      <c r="M18" s="117"/>
      <c r="N18" s="117"/>
      <c r="O18" s="117"/>
      <c r="P18" s="117"/>
      <c r="Q18" s="117"/>
    </row>
    <row r="19" spans="1:17" ht="13.5" thickBot="1" x14ac:dyDescent="0.25">
      <c r="A19" s="120" t="s">
        <v>13</v>
      </c>
      <c r="B19" s="121"/>
      <c r="C19" s="121"/>
      <c r="D19" s="121"/>
      <c r="E19" s="121"/>
      <c r="F19" s="121"/>
      <c r="G19" s="121"/>
      <c r="H19" s="121"/>
      <c r="I19" s="122"/>
      <c r="J19" s="123"/>
      <c r="K19" s="121"/>
      <c r="L19" s="121"/>
      <c r="M19" s="121"/>
      <c r="N19" s="121"/>
      <c r="O19" s="121"/>
      <c r="P19" s="121"/>
      <c r="Q19" s="121"/>
    </row>
    <row r="20" spans="1:17" ht="13.5" thickBot="1" x14ac:dyDescent="0.25">
      <c r="A20" s="106" t="s">
        <v>7</v>
      </c>
      <c r="B20" s="130"/>
      <c r="C20" s="130"/>
      <c r="D20" s="130"/>
      <c r="E20" s="130"/>
      <c r="F20" s="130"/>
      <c r="G20" s="130"/>
      <c r="H20" s="130"/>
      <c r="I20" s="131"/>
      <c r="J20" s="130"/>
      <c r="K20" s="130"/>
      <c r="L20" s="130"/>
      <c r="M20" s="130"/>
      <c r="N20" s="130"/>
      <c r="O20" s="130"/>
      <c r="P20" s="130"/>
      <c r="Q20" s="130"/>
    </row>
    <row r="21" spans="1:17" ht="13.5" thickBot="1" x14ac:dyDescent="0.25">
      <c r="A21" s="127" t="s">
        <v>34</v>
      </c>
      <c r="B21" s="128"/>
      <c r="C21" s="128"/>
      <c r="D21" s="128"/>
      <c r="E21" s="128"/>
      <c r="F21" s="128"/>
      <c r="G21" s="128"/>
      <c r="H21" s="128"/>
      <c r="I21" s="129"/>
      <c r="J21" s="128"/>
      <c r="K21" s="128"/>
      <c r="L21" s="128"/>
      <c r="M21" s="128"/>
      <c r="N21" s="128"/>
      <c r="O21" s="128"/>
      <c r="P21" s="128"/>
      <c r="Q21" s="128"/>
    </row>
    <row r="22" spans="1:17" x14ac:dyDescent="0.2">
      <c r="A22" s="132" t="s">
        <v>21</v>
      </c>
      <c r="B22" s="133"/>
      <c r="C22" s="133"/>
      <c r="D22" s="133"/>
      <c r="E22" s="133"/>
      <c r="F22" s="133"/>
      <c r="G22" s="133"/>
      <c r="H22" s="133"/>
      <c r="I22" s="134"/>
      <c r="J22" s="135"/>
      <c r="K22" s="133"/>
      <c r="L22" s="133"/>
      <c r="M22" s="133"/>
      <c r="N22" s="133"/>
      <c r="O22" s="133"/>
      <c r="P22" s="133"/>
      <c r="Q22" s="133"/>
    </row>
    <row r="23" spans="1:17" x14ac:dyDescent="0.2">
      <c r="A23" s="116" t="s">
        <v>22</v>
      </c>
      <c r="B23" s="117"/>
      <c r="C23" s="117"/>
      <c r="D23" s="117"/>
      <c r="E23" s="117"/>
      <c r="F23" s="117"/>
      <c r="G23" s="117"/>
      <c r="H23" s="117"/>
      <c r="I23" s="118"/>
      <c r="J23" s="119"/>
      <c r="K23" s="117"/>
      <c r="L23" s="117"/>
      <c r="M23" s="117"/>
      <c r="N23" s="117"/>
      <c r="O23" s="117"/>
      <c r="P23" s="117"/>
      <c r="Q23" s="117"/>
    </row>
    <row r="24" spans="1:17" x14ac:dyDescent="0.2">
      <c r="A24" s="116" t="s">
        <v>28</v>
      </c>
      <c r="B24" s="117"/>
      <c r="C24" s="117"/>
      <c r="D24" s="117"/>
      <c r="E24" s="117"/>
      <c r="F24" s="117"/>
      <c r="G24" s="117"/>
      <c r="H24" s="117"/>
      <c r="I24" s="118"/>
      <c r="J24" s="119"/>
      <c r="K24" s="117"/>
      <c r="L24" s="117"/>
      <c r="M24" s="117"/>
      <c r="N24" s="117"/>
      <c r="O24" s="117"/>
      <c r="P24" s="117"/>
      <c r="Q24" s="117"/>
    </row>
    <row r="25" spans="1:17" ht="13.5" thickBot="1" x14ac:dyDescent="0.25">
      <c r="A25" s="136" t="s">
        <v>29</v>
      </c>
      <c r="B25" s="137"/>
      <c r="C25" s="137"/>
      <c r="D25" s="137"/>
      <c r="E25" s="137"/>
      <c r="F25" s="137"/>
      <c r="G25" s="137"/>
      <c r="H25" s="137"/>
      <c r="I25" s="138"/>
      <c r="J25" s="139"/>
      <c r="K25" s="137"/>
      <c r="L25" s="137"/>
      <c r="M25" s="137"/>
      <c r="N25" s="137"/>
      <c r="O25" s="137"/>
      <c r="P25" s="137"/>
      <c r="Q25" s="137"/>
    </row>
    <row r="26" spans="1:17" ht="13.5" thickBot="1" x14ac:dyDescent="0.25">
      <c r="A26" s="127" t="s">
        <v>33</v>
      </c>
      <c r="B26" s="128"/>
      <c r="C26" s="128"/>
      <c r="D26" s="128"/>
      <c r="E26" s="128"/>
      <c r="F26" s="128"/>
      <c r="G26" s="128"/>
      <c r="H26" s="128"/>
      <c r="I26" s="129"/>
      <c r="J26" s="128"/>
      <c r="K26" s="128"/>
      <c r="L26" s="128"/>
      <c r="M26" s="128"/>
      <c r="N26" s="128"/>
      <c r="O26" s="128"/>
      <c r="P26" s="128"/>
      <c r="Q26" s="128"/>
    </row>
    <row r="27" spans="1:17" x14ac:dyDescent="0.2">
      <c r="A27" s="132" t="s">
        <v>39</v>
      </c>
      <c r="B27" s="133">
        <v>1</v>
      </c>
      <c r="C27" s="133">
        <v>62</v>
      </c>
      <c r="D27" s="133">
        <v>12</v>
      </c>
      <c r="E27" s="133">
        <v>107</v>
      </c>
      <c r="F27" s="133">
        <v>10</v>
      </c>
      <c r="G27" s="133">
        <v>83</v>
      </c>
      <c r="H27" s="133">
        <v>2</v>
      </c>
      <c r="I27" s="134">
        <v>103</v>
      </c>
      <c r="J27" s="135">
        <v>5</v>
      </c>
      <c r="K27" s="133">
        <v>62</v>
      </c>
      <c r="L27" s="133">
        <v>7</v>
      </c>
      <c r="M27" s="133">
        <v>38</v>
      </c>
      <c r="N27" s="133">
        <v>4</v>
      </c>
      <c r="O27" s="133">
        <v>26</v>
      </c>
      <c r="P27" s="133">
        <v>2</v>
      </c>
      <c r="Q27" s="133">
        <v>30</v>
      </c>
    </row>
    <row r="28" spans="1:17" x14ac:dyDescent="0.2">
      <c r="A28" s="116" t="s">
        <v>40</v>
      </c>
      <c r="B28" s="117">
        <v>0</v>
      </c>
      <c r="C28" s="117">
        <v>3</v>
      </c>
      <c r="D28" s="117">
        <v>0</v>
      </c>
      <c r="E28" s="117">
        <v>15</v>
      </c>
      <c r="F28" s="117">
        <v>1</v>
      </c>
      <c r="G28" s="117">
        <v>6</v>
      </c>
      <c r="H28" s="117">
        <v>0</v>
      </c>
      <c r="I28" s="118">
        <v>22</v>
      </c>
      <c r="J28" s="119">
        <v>0</v>
      </c>
      <c r="K28" s="117">
        <v>4</v>
      </c>
      <c r="L28" s="117">
        <v>0</v>
      </c>
      <c r="M28" s="117">
        <v>2</v>
      </c>
      <c r="N28" s="117">
        <v>0</v>
      </c>
      <c r="O28" s="117">
        <v>18</v>
      </c>
      <c r="P28" s="117">
        <v>0</v>
      </c>
      <c r="Q28" s="117">
        <v>17</v>
      </c>
    </row>
    <row r="29" spans="1:17" x14ac:dyDescent="0.2">
      <c r="A29" s="116" t="s">
        <v>42</v>
      </c>
      <c r="B29" s="117">
        <v>4</v>
      </c>
      <c r="C29" s="117">
        <v>1</v>
      </c>
      <c r="D29" s="117">
        <v>3</v>
      </c>
      <c r="E29" s="117">
        <v>10</v>
      </c>
      <c r="F29" s="117">
        <v>0</v>
      </c>
      <c r="G29" s="117">
        <v>12</v>
      </c>
      <c r="H29" s="117">
        <v>0</v>
      </c>
      <c r="I29" s="118">
        <v>9</v>
      </c>
      <c r="J29" s="119">
        <v>2</v>
      </c>
      <c r="K29" s="117">
        <v>23</v>
      </c>
      <c r="L29" s="117">
        <v>4</v>
      </c>
      <c r="M29" s="117">
        <v>13</v>
      </c>
      <c r="N29" s="117">
        <v>3</v>
      </c>
      <c r="O29" s="117">
        <v>12</v>
      </c>
      <c r="P29" s="117">
        <v>3</v>
      </c>
      <c r="Q29" s="117">
        <v>18</v>
      </c>
    </row>
    <row r="30" spans="1:17" ht="13.5" thickBot="1" x14ac:dyDescent="0.25">
      <c r="A30" s="136" t="s">
        <v>41</v>
      </c>
      <c r="B30" s="137">
        <v>0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8">
        <v>0</v>
      </c>
      <c r="J30" s="139">
        <v>0</v>
      </c>
      <c r="K30" s="137">
        <v>0</v>
      </c>
      <c r="L30" s="137">
        <v>0</v>
      </c>
      <c r="M30" s="137">
        <v>1</v>
      </c>
      <c r="N30" s="137">
        <v>0</v>
      </c>
      <c r="O30" s="137">
        <v>2</v>
      </c>
      <c r="P30" s="137">
        <v>0</v>
      </c>
      <c r="Q30" s="137">
        <v>0</v>
      </c>
    </row>
    <row r="31" spans="1:17" ht="13.5" thickBot="1" x14ac:dyDescent="0.25">
      <c r="A31" s="127" t="s">
        <v>32</v>
      </c>
      <c r="B31" s="128"/>
      <c r="C31" s="128"/>
      <c r="D31" s="128"/>
      <c r="E31" s="128"/>
      <c r="F31" s="128"/>
      <c r="G31" s="128"/>
      <c r="H31" s="128"/>
      <c r="I31" s="129"/>
      <c r="J31" s="128"/>
      <c r="K31" s="128"/>
      <c r="L31" s="128"/>
      <c r="M31" s="128"/>
      <c r="N31" s="128"/>
      <c r="O31" s="128"/>
      <c r="P31" s="128"/>
      <c r="Q31" s="128"/>
    </row>
    <row r="32" spans="1:17" x14ac:dyDescent="0.2">
      <c r="A32" s="112" t="s">
        <v>5</v>
      </c>
      <c r="B32" s="113"/>
      <c r="C32" s="113"/>
      <c r="D32" s="113"/>
      <c r="E32" s="113"/>
      <c r="F32" s="113"/>
      <c r="G32" s="113"/>
      <c r="H32" s="113"/>
      <c r="I32" s="114"/>
      <c r="J32" s="115"/>
      <c r="K32" s="113"/>
      <c r="L32" s="113"/>
      <c r="M32" s="113"/>
      <c r="N32" s="113"/>
      <c r="O32" s="113"/>
      <c r="P32" s="113"/>
      <c r="Q32" s="113"/>
    </row>
    <row r="33" spans="1:17" ht="13.5" thickBot="1" x14ac:dyDescent="0.25">
      <c r="A33" s="120" t="s">
        <v>4</v>
      </c>
      <c r="B33" s="121"/>
      <c r="C33" s="121"/>
      <c r="D33" s="121"/>
      <c r="E33" s="121"/>
      <c r="F33" s="121"/>
      <c r="G33" s="121"/>
      <c r="H33" s="121"/>
      <c r="I33" s="122"/>
      <c r="J33" s="123"/>
      <c r="K33" s="121"/>
      <c r="L33" s="121"/>
      <c r="M33" s="121"/>
      <c r="N33" s="121"/>
      <c r="O33" s="121"/>
      <c r="P33" s="121"/>
      <c r="Q33" s="121"/>
    </row>
  </sheetData>
  <mergeCells count="11">
    <mergeCell ref="H2:I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workbookViewId="0">
      <selection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86" t="s">
        <v>35</v>
      </c>
    </row>
    <row r="2" spans="1:32" x14ac:dyDescent="0.2">
      <c r="B2" s="186" t="s">
        <v>152</v>
      </c>
      <c r="C2" s="187"/>
      <c r="D2" s="87" t="s">
        <v>113</v>
      </c>
    </row>
    <row r="3" spans="1:32" x14ac:dyDescent="0.2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61">
        <v>10211</v>
      </c>
      <c r="C6" s="170">
        <v>1100132468</v>
      </c>
      <c r="D6" s="39" t="s">
        <v>81</v>
      </c>
      <c r="E6" s="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61">
        <v>1796</v>
      </c>
      <c r="C7" s="170">
        <v>15451320</v>
      </c>
      <c r="D7" s="39" t="s">
        <v>82</v>
      </c>
      <c r="E7" s="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5"/>
      <c r="C8" s="166"/>
      <c r="D8" s="39"/>
      <c r="E8" s="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61">
        <v>1548</v>
      </c>
      <c r="C9" s="171">
        <v>40624000</v>
      </c>
      <c r="D9" s="39" t="s">
        <v>99</v>
      </c>
      <c r="E9" s="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61">
        <v>1</v>
      </c>
      <c r="C10" s="171">
        <v>37500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116</v>
      </c>
      <c r="B11" s="161">
        <v>3</v>
      </c>
      <c r="C11" s="171">
        <v>135000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61">
        <v>1</v>
      </c>
      <c r="C12" s="171">
        <v>300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v>0</v>
      </c>
      <c r="C13" s="161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61">
        <v>0</v>
      </c>
      <c r="C14" s="161">
        <v>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5"/>
      <c r="C15" s="166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117</v>
      </c>
      <c r="B16" s="161">
        <v>0</v>
      </c>
      <c r="C16" s="161"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61">
        <v>0</v>
      </c>
      <c r="C17" s="161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61"/>
      <c r="C18" s="161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61"/>
      <c r="C19" s="161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118</v>
      </c>
      <c r="B20" s="165">
        <v>6</v>
      </c>
      <c r="C20" s="165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61"/>
      <c r="C21" s="16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61"/>
      <c r="C22" s="16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61"/>
      <c r="C23" s="16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  <c r="B24" s="167"/>
      <c r="C24" s="167"/>
    </row>
    <row r="25" spans="1:32" x14ac:dyDescent="0.2">
      <c r="B25" s="188" t="str">
        <f>B2</f>
        <v>Week ending 2/22</v>
      </c>
      <c r="C25" s="189"/>
      <c r="D25" s="87" t="s">
        <v>113</v>
      </c>
    </row>
    <row r="26" spans="1:32" x14ac:dyDescent="0.2">
      <c r="A26" s="88" t="s">
        <v>114</v>
      </c>
      <c r="B26" s="168" t="s">
        <v>63</v>
      </c>
      <c r="C26" s="168" t="s">
        <v>115</v>
      </c>
      <c r="D26" s="90" t="s">
        <v>92</v>
      </c>
    </row>
    <row r="27" spans="1:32" x14ac:dyDescent="0.2">
      <c r="A27" s="2"/>
      <c r="B27" s="169"/>
      <c r="C27" s="169"/>
    </row>
    <row r="28" spans="1:32" x14ac:dyDescent="0.2">
      <c r="A28" s="5" t="s">
        <v>95</v>
      </c>
      <c r="B28" s="161"/>
      <c r="C28" s="161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61">
        <v>2449</v>
      </c>
      <c r="C29" s="161">
        <v>1765555183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61">
        <v>1860</v>
      </c>
      <c r="C30" s="161">
        <v>22539170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5"/>
      <c r="C31" s="161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61">
        <v>1587</v>
      </c>
      <c r="C32" s="161">
        <v>107025834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61">
        <v>14</v>
      </c>
      <c r="C33" s="161">
        <v>1613000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116</v>
      </c>
      <c r="B34" s="161">
        <v>10</v>
      </c>
      <c r="C34" s="161">
        <v>640000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61">
        <v>23</v>
      </c>
      <c r="C35" s="161">
        <v>377500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v>142</v>
      </c>
      <c r="C36" s="161">
        <v>5786000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61">
        <v>6</v>
      </c>
      <c r="C37" s="161">
        <v>37500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5"/>
      <c r="C38" s="161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117</v>
      </c>
      <c r="B39" s="161">
        <v>72</v>
      </c>
      <c r="C39" s="161">
        <v>56436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61">
        <v>0</v>
      </c>
      <c r="C40" s="161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61"/>
      <c r="C41" s="161"/>
      <c r="D41" s="39"/>
      <c r="E41" s="39"/>
      <c r="F41" s="39"/>
      <c r="G41" s="39"/>
      <c r="H41" s="39"/>
      <c r="I41" s="39"/>
      <c r="J41" s="39"/>
    </row>
    <row r="42" spans="1:10" x14ac:dyDescent="0.2">
      <c r="B42" s="161"/>
      <c r="C42" s="161"/>
      <c r="D42" s="39"/>
      <c r="E42" s="39"/>
      <c r="F42" s="39"/>
      <c r="G42" s="39"/>
      <c r="H42" s="39"/>
      <c r="I42" s="39"/>
      <c r="J42" s="39"/>
    </row>
    <row r="43" spans="1:10" x14ac:dyDescent="0.2">
      <c r="B43" s="161"/>
      <c r="C43" s="161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119</v>
      </c>
      <c r="B44" s="167"/>
      <c r="C44" s="167"/>
    </row>
    <row r="45" spans="1:10" x14ac:dyDescent="0.2">
      <c r="B45" s="186" t="str">
        <f>B2</f>
        <v>Week ending 2/22</v>
      </c>
      <c r="C45" s="187"/>
      <c r="D45" s="87" t="s">
        <v>113</v>
      </c>
    </row>
    <row r="46" spans="1:10" x14ac:dyDescent="0.2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4</v>
      </c>
      <c r="C49" s="95">
        <v>176000</v>
      </c>
      <c r="D49" t="s">
        <v>120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/>
      <c r="C51" s="95"/>
      <c r="D51" t="s">
        <v>121</v>
      </c>
    </row>
    <row r="53" spans="1:4" x14ac:dyDescent="0.2">
      <c r="A53" s="2" t="s">
        <v>122</v>
      </c>
      <c r="B53" s="2">
        <v>1</v>
      </c>
      <c r="C53" s="2"/>
    </row>
    <row r="55" spans="1:4" x14ac:dyDescent="0.2">
      <c r="A55" s="4" t="s">
        <v>124</v>
      </c>
      <c r="C55" s="96">
        <f>C49/1000</f>
        <v>176</v>
      </c>
    </row>
    <row r="58" spans="1:4" s="2" customFormat="1" x14ac:dyDescent="0.2">
      <c r="A58" s="5" t="s">
        <v>125</v>
      </c>
      <c r="C58" s="97">
        <f>C55+C51+C40+C39+C17+C16</f>
        <v>56612</v>
      </c>
    </row>
  </sheetData>
  <mergeCells count="3">
    <mergeCell ref="B2:C2"/>
    <mergeCell ref="B25:C25"/>
    <mergeCell ref="B45:C4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86" t="s">
        <v>150</v>
      </c>
      <c r="C2" s="187"/>
      <c r="D2" s="87" t="s">
        <v>113</v>
      </c>
    </row>
    <row r="3" spans="1:32" x14ac:dyDescent="0.2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61">
        <f>'[2]Thrusday 02-15-01'!S9+'[2]Thrusday 02-15-01'!S10+-'[2]Thursday 02-08-01'!S9-'[2]Thursday 02-08-01'!S10</f>
        <v>14423</v>
      </c>
      <c r="C6" s="164">
        <f>'[2]Thrusday 02-15-01'!S67+'[2]Thrusday 02-15-01'!S68-'[2]Thursday 02-08-01'!S67-'[2]Thursday 02-08-01'!S68</f>
        <v>1547814272.2600002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61">
        <f>'[2]Thrusday 02-15-01'!S17+'[2]Thrusday 02-15-01'!S18-'[2]Thursday 02-08-01'!S17-'[2]Thursday 02-08-01'!S18</f>
        <v>2195</v>
      </c>
      <c r="C7" s="164">
        <f>'[2]Thrusday 02-15-01'!S75+'[2]Thrusday 02-15-01'!S76-'[2]Thursday 02-08-01'!S75-'[2]Thursday 02-08-01'!S76</f>
        <v>19115360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5"/>
      <c r="C8" s="166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61">
        <f>'[2]Thrusday 02-15-01'!S30+'[2]Thrusday 02-15-01'!S31+'[2]Thrusday 02-15-01'!S33-'[2]Thursday 02-08-01'!S30-'[2]Thursday 02-08-01'!S31-'[2]Thursday 02-08-01'!S33</f>
        <v>1567</v>
      </c>
      <c r="C9" s="162">
        <f>'[2]Thrusday 02-15-01'!S88+'[2]Thrusday 02-15-01'!S89+'[2]Thrusday 02-15-01'!S91-'[2]Thursday 02-08-01'!S88-'[2]Thursday 02-08-01'!S89-'[2]Thursday 02-08-01'!S91</f>
        <v>40310000.009999976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61">
        <f>'[2]Thrusday 02-15-01'!S34-'[2]Thursday 02-08-01'!S34</f>
        <v>3</v>
      </c>
      <c r="C10" s="162">
        <f>'[2]Thrusday 02-15-01'!S92-'[2]Thursday 02-08-01'!S92</f>
        <v>82750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116</v>
      </c>
      <c r="B11" s="161">
        <f>'[2]Thrusday 02-15-01'!S35-'[2]Thursday 02-08-01'!S35</f>
        <v>19</v>
      </c>
      <c r="C11" s="162">
        <f>'[2]Thrusday 02-15-01'!S93-'[2]Thursday 02-08-01'!S93</f>
        <v>825000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61">
        <f>'[2]Thrusday 02-15-01'!S39-'[2]Thursday 02-08-01'!S39</f>
        <v>10</v>
      </c>
      <c r="C12" s="162">
        <f>'[2]Thrusday 02-15-01'!S97-'[2]Thursday 02-08-01'!S97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f>'[2]Thrusday 02-15-01'!S48-'[2]Thursday 02-08-01'!S47</f>
        <v>0</v>
      </c>
      <c r="C13" s="162">
        <f>'[2]Thrusday 02-15-01'!S105-'[2]Thursday 02-08-01'!S105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61">
        <f>'[2]Thrusday 02-15-01'!S37-'[2]Thursday 02-08-01'!S37</f>
        <v>8</v>
      </c>
      <c r="C14" s="162">
        <f>'[2]Thrusday 02-15-01'!S95-'[2]Thursday 02-08-01'!S95</f>
        <v>10000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5"/>
      <c r="C15" s="166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117</v>
      </c>
      <c r="B16" s="161">
        <f>'[2]Thrusday 02-15-01'!S38-'[2]Thursday 02-08-01'!S38</f>
        <v>0</v>
      </c>
      <c r="C16" s="162">
        <f>'[2]Thrusday 02-15-01'!S96-'[2]Thursday 02-08-01'!S96</f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61">
        <f>'[2]Thrusday 02-15-01'!S44-'[2]Thursday 02-08-01'!S44</f>
        <v>0</v>
      </c>
      <c r="C17" s="162">
        <f>'[2]Thrusday 02-15-01'!S102-'[2]Thursday 02-08-01'!S101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61"/>
      <c r="C18" s="161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61"/>
      <c r="C19" s="161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118</v>
      </c>
      <c r="B20" s="165">
        <v>4</v>
      </c>
      <c r="C20" s="165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61"/>
      <c r="C21" s="16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61"/>
      <c r="C22" s="16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61"/>
      <c r="C23" s="16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  <c r="B24" s="167"/>
      <c r="C24" s="167"/>
    </row>
    <row r="25" spans="1:32" x14ac:dyDescent="0.2">
      <c r="B25" s="188" t="s">
        <v>150</v>
      </c>
      <c r="C25" s="189"/>
      <c r="D25" s="87" t="s">
        <v>113</v>
      </c>
    </row>
    <row r="26" spans="1:32" x14ac:dyDescent="0.2">
      <c r="A26" s="88" t="s">
        <v>114</v>
      </c>
      <c r="B26" s="168" t="s">
        <v>63</v>
      </c>
      <c r="C26" s="168" t="s">
        <v>115</v>
      </c>
      <c r="D26" s="90" t="s">
        <v>92</v>
      </c>
    </row>
    <row r="27" spans="1:32" x14ac:dyDescent="0.2">
      <c r="A27" s="2"/>
      <c r="B27" s="169"/>
      <c r="C27" s="169"/>
    </row>
    <row r="28" spans="1:32" x14ac:dyDescent="0.2">
      <c r="A28" s="5" t="s">
        <v>95</v>
      </c>
      <c r="B28" s="161"/>
      <c r="C28" s="161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61">
        <f>'[2]Thrusday 02-15-01'!T9+'[2]Thrusday 02-15-01'!T10-'[2]Thursday 02-08-01'!T9-'[2]Thursday 02-08-01'!T10</f>
        <v>2800</v>
      </c>
      <c r="C29" s="161">
        <f>'[2]Thrusday 02-15-01'!T67+'[2]Thrusday 02-15-01'!T68-'[2]Thursday 02-08-01'!T67-'[2]Thursday 02-08-01'!T68</f>
        <v>2702923729.9499989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61">
        <f>'[2]Thrusday 02-15-01'!T17+'[2]Thrusday 02-15-01'!T18-'[2]Thursday 02-08-01'!T17-'[2]Thursday 02-08-01'!T18</f>
        <v>2392</v>
      </c>
      <c r="C30" s="161">
        <f>'[2]Thrusday 02-15-01'!T75+'[2]Thrusday 02-15-01'!T76-'[2]Thursday 02-08-01'!T75-'[2]Thursday 02-08-01'!T76</f>
        <v>29975959.190000027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5"/>
      <c r="C31" s="161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61">
        <f>'[2]Thrusday 02-15-01'!T30+'[2]Thrusday 02-15-01'!T31+'[2]Thrusday 02-15-01'!T33-'[2]Thursday 02-08-01'!T30-'[2]Thursday 02-08-01'!T31-'[2]Thursday 02-08-01'!T33</f>
        <v>1786</v>
      </c>
      <c r="C32" s="161">
        <f>'[2]Thrusday 02-15-01'!T88+'[2]Thrusday 02-15-01'!T89+'[2]Thrusday 02-15-01'!T91-'[2]Thursday 02-08-01'!T88-'[2]Thursday 02-08-01'!T89-'[2]Thursday 02-08-01'!T91</f>
        <v>134484274.45999992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61">
        <f>'[2]Thrusday 02-15-01'!T34-'[2]Thursday 02-08-01'!T34</f>
        <v>13</v>
      </c>
      <c r="C33" s="161">
        <f>'[2]Thrusday 02-15-01'!T92-'[2]Thursday 02-08-01'!T92</f>
        <v>1827699.9600000009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116</v>
      </c>
      <c r="B34" s="161">
        <f>'[2]Thrusday 02-15-01'!T35-'[2]Thursday 02-08-01'!T35</f>
        <v>23</v>
      </c>
      <c r="C34" s="161">
        <f>'[2]Thrusday 02-15-01'!T93-'[2]Thursday 02-08-01'!T93</f>
        <v>1302500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61">
        <f>'[2]Thrusday 02-15-01'!T39-'[2]Thursday 02-08-01'!T39</f>
        <v>29</v>
      </c>
      <c r="C35" s="161">
        <f>'[2]Thrusday 02-15-01'!T97-'[2]Thursday 02-08-01'!T97</f>
        <v>140000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f>'[2]Thrusday 02-15-01'!T48-'[2]Thursday 02-08-01'!T47</f>
        <v>122</v>
      </c>
      <c r="C36" s="161">
        <f>'[2]Thrusday 02-15-01'!T106-'[2]Thursday 02-08-01'!T105</f>
        <v>4975000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61">
        <f>'[2]Thrusday 02-15-01'!T37-'[2]Thursday 02-08-01'!T37</f>
        <v>12</v>
      </c>
      <c r="C37" s="161">
        <f>'[2]Thrusday 02-15-01'!T95-'[2]Thursday 02-08-01'!T95</f>
        <v>30000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5"/>
      <c r="C38" s="161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117</v>
      </c>
      <c r="B39" s="161">
        <f>'[2]Thrusday 02-15-01'!T38-'[2]Thursday 02-08-01'!T38+34</f>
        <v>82</v>
      </c>
      <c r="C39" s="161">
        <v>9638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61">
        <f>'[2]Thrusday 02-15-01'!T44-'[2]Thursday 02-08-01'!T43</f>
        <v>1</v>
      </c>
      <c r="C40" s="161">
        <f>'[2]Thrusday 02-15-01'!T102-'[2]Thursday 02-08-01'!T101</f>
        <v>1270.5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61"/>
      <c r="C41" s="161"/>
      <c r="D41" s="39"/>
      <c r="E41" s="39"/>
      <c r="F41" s="39"/>
      <c r="G41" s="39"/>
      <c r="H41" s="39"/>
      <c r="I41" s="39"/>
      <c r="J41" s="39"/>
    </row>
    <row r="42" spans="1:10" x14ac:dyDescent="0.2">
      <c r="B42" s="161"/>
      <c r="C42" s="161"/>
      <c r="D42" s="39"/>
      <c r="E42" s="39"/>
      <c r="F42" s="39"/>
      <c r="G42" s="39"/>
      <c r="H42" s="39"/>
      <c r="I42" s="39"/>
      <c r="J42" s="39"/>
    </row>
    <row r="43" spans="1:10" x14ac:dyDescent="0.2">
      <c r="B43" s="161"/>
      <c r="C43" s="161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119</v>
      </c>
      <c r="B44" s="167"/>
      <c r="C44" s="167"/>
    </row>
    <row r="45" spans="1:10" x14ac:dyDescent="0.2">
      <c r="B45" s="186" t="s">
        <v>150</v>
      </c>
      <c r="C45" s="187"/>
      <c r="D45" s="87" t="s">
        <v>113</v>
      </c>
    </row>
    <row r="46" spans="1:10" x14ac:dyDescent="0.2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4</v>
      </c>
      <c r="C49" s="95">
        <v>374000</v>
      </c>
      <c r="D49" t="s">
        <v>120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3</v>
      </c>
      <c r="C51" s="95">
        <v>680</v>
      </c>
      <c r="D51" t="s">
        <v>121</v>
      </c>
    </row>
    <row r="53" spans="1:4" x14ac:dyDescent="0.2">
      <c r="A53" s="2" t="s">
        <v>122</v>
      </c>
      <c r="B53" s="2">
        <v>1</v>
      </c>
      <c r="C53" s="2"/>
    </row>
    <row r="55" spans="1:4" x14ac:dyDescent="0.2">
      <c r="A55" s="4" t="s">
        <v>124</v>
      </c>
      <c r="C55" s="96">
        <f>C49/1000</f>
        <v>374</v>
      </c>
    </row>
    <row r="58" spans="1:4" s="2" customFormat="1" x14ac:dyDescent="0.2">
      <c r="A58" s="5" t="s">
        <v>125</v>
      </c>
      <c r="C58" s="97">
        <f>C55+C51+C40+C39+C17+C16</f>
        <v>11962.5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86" t="s">
        <v>147</v>
      </c>
      <c r="C2" s="187"/>
      <c r="D2" s="87" t="s">
        <v>113</v>
      </c>
    </row>
    <row r="3" spans="1:32" x14ac:dyDescent="0.2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'[1]Thrusday 02-08-01'!S9+'[1]Thrusday 02-08-01'!S10+-'[1]Thursday 02-01-01'!S9-'[1]Thursday 02-01-01'!S10</f>
        <v>15960</v>
      </c>
      <c r="C6" s="95">
        <f>'[1]Thrusday 02-08-01'!S67+'[1]Thrusday 02-08-01'!S68-'[1]Thursday 02-01-01'!S67-'[1]Thursday 02-01-01'!S68</f>
        <v>1917251550.2199991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'[1]Thrusday 02-08-01'!S17+'[1]Thrusday 02-08-01'!S18-'[1]Thursday 02-01-01'!S17-'[1]Thursday 02-01-01'!S18</f>
        <v>2251</v>
      </c>
      <c r="C7" s="95">
        <f>'[1]Thrusday 02-08-01'!S75+'[1]Thrusday 02-08-01'!S76-'[1]Thursday 02-01-01'!S75-'[1]Thursday 02-01-01'!S76</f>
        <v>23577055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1"/>
      <c r="C8" s="140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59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'[1]Thrusday 02-08-01'!S34-'[1]Thursday 02-01-01'!S34</f>
        <v>6</v>
      </c>
      <c r="C10" s="159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116</v>
      </c>
      <c r="B11" s="39">
        <f>'[1]Thrusday 02-08-01'!S35-'[1]Thursday 02-01-01'!S35</f>
        <v>2</v>
      </c>
      <c r="C11" s="159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'[1]Thrusday 02-08-01'!S39-'[1]Thursday 02-01-01'!S39</f>
        <v>13</v>
      </c>
      <c r="C12" s="159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f>'[1]Thrusday 02-08-01'!S47-'[1]Thursday 02-01-01'!S47</f>
        <v>0</v>
      </c>
      <c r="C13" s="159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'[1]Thrusday 02-08-01'!S37-'[1]Thursday 02-01-01'!S37</f>
        <v>16</v>
      </c>
      <c r="C14" s="159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117</v>
      </c>
      <c r="B16" s="161">
        <f>'[1]Thrusday 02-08-01'!S38-'[1]Thursday 02-01-01'!S38+11</f>
        <v>11</v>
      </c>
      <c r="C16" s="162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f>'[1]Thrusday 02-08-01'!S43-'[1]Thursday 02-01-01'!S43</f>
        <v>0</v>
      </c>
      <c r="C17" s="159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118</v>
      </c>
      <c r="B20" s="91">
        <v>12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</row>
    <row r="25" spans="1:32" x14ac:dyDescent="0.2">
      <c r="B25" s="186" t="s">
        <v>147</v>
      </c>
      <c r="C25" s="187"/>
      <c r="D25" s="87" t="s">
        <v>113</v>
      </c>
    </row>
    <row r="26" spans="1:32" x14ac:dyDescent="0.2">
      <c r="A26" s="88" t="s">
        <v>114</v>
      </c>
      <c r="B26" s="89" t="s">
        <v>63</v>
      </c>
      <c r="C26" s="89" t="s">
        <v>115</v>
      </c>
      <c r="D26" s="90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91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116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91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117</v>
      </c>
      <c r="B39" s="161">
        <f>'[1]Thrusday 02-08-01'!T38-'[1]Thursday 02-01-01'!T38+25</f>
        <v>88</v>
      </c>
      <c r="C39" s="161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119</v>
      </c>
    </row>
    <row r="45" spans="1:10" x14ac:dyDescent="0.2">
      <c r="B45" s="186" t="s">
        <v>147</v>
      </c>
      <c r="C45" s="187"/>
      <c r="D45" s="87" t="s">
        <v>113</v>
      </c>
    </row>
    <row r="46" spans="1:10" x14ac:dyDescent="0.2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7</v>
      </c>
      <c r="C49" s="95">
        <v>668000</v>
      </c>
      <c r="D49" t="s">
        <v>120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5</v>
      </c>
      <c r="C51" s="95">
        <v>1130</v>
      </c>
      <c r="D51" t="s">
        <v>121</v>
      </c>
    </row>
    <row r="53" spans="1:4" x14ac:dyDescent="0.2">
      <c r="A53" s="2" t="s">
        <v>122</v>
      </c>
      <c r="B53" s="2">
        <v>1</v>
      </c>
      <c r="C53" s="2"/>
    </row>
    <row r="55" spans="1:4" x14ac:dyDescent="0.2">
      <c r="A55" s="4" t="s">
        <v>124</v>
      </c>
      <c r="C55" s="96">
        <f>C49/1000</f>
        <v>668</v>
      </c>
    </row>
    <row r="58" spans="1:4" s="2" customFormat="1" x14ac:dyDescent="0.2">
      <c r="A58" s="5" t="s">
        <v>125</v>
      </c>
      <c r="C58" s="97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86" t="s">
        <v>132</v>
      </c>
      <c r="C2" s="187"/>
      <c r="D2" s="87" t="s">
        <v>113</v>
      </c>
    </row>
    <row r="3" spans="1:32" x14ac:dyDescent="0.2">
      <c r="A3" s="88" t="s">
        <v>114</v>
      </c>
      <c r="B3" s="89" t="s">
        <v>63</v>
      </c>
      <c r="C3" s="89" t="s">
        <v>115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1"/>
      <c r="C8" s="140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41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41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116</v>
      </c>
      <c r="B11" s="39">
        <f>29-24</f>
        <v>5</v>
      </c>
      <c r="C11" s="141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41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41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41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117</v>
      </c>
      <c r="B16" s="39">
        <v>5</v>
      </c>
      <c r="C16" s="141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41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118</v>
      </c>
      <c r="B20" s="91">
        <v>8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</row>
    <row r="25" spans="1:32" x14ac:dyDescent="0.2">
      <c r="B25" s="186" t="s">
        <v>132</v>
      </c>
      <c r="C25" s="187"/>
      <c r="D25" s="87" t="s">
        <v>113</v>
      </c>
    </row>
    <row r="26" spans="1:32" x14ac:dyDescent="0.2">
      <c r="A26" s="88" t="s">
        <v>114</v>
      </c>
      <c r="B26" s="89" t="s">
        <v>63</v>
      </c>
      <c r="C26" s="89" t="s">
        <v>115</v>
      </c>
      <c r="D26" s="90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116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117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119</v>
      </c>
    </row>
    <row r="45" spans="1:10" x14ac:dyDescent="0.2">
      <c r="B45" s="186" t="s">
        <v>132</v>
      </c>
      <c r="C45" s="187"/>
      <c r="D45" s="87" t="s">
        <v>113</v>
      </c>
    </row>
    <row r="46" spans="1:10" x14ac:dyDescent="0.2">
      <c r="A46" s="88" t="s">
        <v>114</v>
      </c>
      <c r="B46" s="89" t="s">
        <v>63</v>
      </c>
      <c r="C46" s="89" t="s">
        <v>115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5</v>
      </c>
      <c r="C49" s="95">
        <v>286000</v>
      </c>
      <c r="D49" t="s">
        <v>120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2</v>
      </c>
      <c r="C51" s="95">
        <v>440</v>
      </c>
      <c r="D51" t="s">
        <v>121</v>
      </c>
    </row>
    <row r="53" spans="1:4" x14ac:dyDescent="0.2">
      <c r="A53" s="2" t="s">
        <v>122</v>
      </c>
      <c r="B53" s="2">
        <v>1</v>
      </c>
      <c r="C53" s="2"/>
    </row>
    <row r="55" spans="1:4" x14ac:dyDescent="0.2">
      <c r="A55" s="4" t="s">
        <v>124</v>
      </c>
      <c r="C55" s="96">
        <f>C49/1000</f>
        <v>286</v>
      </c>
    </row>
    <row r="58" spans="1:4" s="2" customFormat="1" x14ac:dyDescent="0.2">
      <c r="A58" s="5" t="s">
        <v>125</v>
      </c>
      <c r="C58" s="97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190" t="s">
        <v>48</v>
      </c>
      <c r="C1" s="190"/>
      <c r="D1" s="190"/>
      <c r="E1" s="190"/>
      <c r="F1" s="190"/>
      <c r="G1" s="190"/>
      <c r="H1" s="190"/>
      <c r="I1" s="190"/>
    </row>
    <row r="2" spans="1:9" x14ac:dyDescent="0.2">
      <c r="B2" s="191" t="s">
        <v>47</v>
      </c>
      <c r="C2" s="191"/>
      <c r="D2" s="191" t="s">
        <v>46</v>
      </c>
      <c r="E2" s="191"/>
      <c r="F2" s="191" t="s">
        <v>44</v>
      </c>
      <c r="G2" s="191"/>
      <c r="H2" s="191" t="s">
        <v>45</v>
      </c>
      <c r="I2" s="191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191" t="s">
        <v>47</v>
      </c>
      <c r="C34" s="191"/>
      <c r="D34" s="191" t="s">
        <v>46</v>
      </c>
      <c r="E34" s="191"/>
      <c r="F34" s="191" t="s">
        <v>44</v>
      </c>
      <c r="G34" s="191"/>
      <c r="H34" s="191" t="s">
        <v>45</v>
      </c>
      <c r="I34" s="191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3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3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3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6" t="s">
        <v>35</v>
      </c>
      <c r="H1" s="85"/>
      <c r="I1" s="85"/>
    </row>
    <row r="2" spans="1:38" x14ac:dyDescent="0.2">
      <c r="B2" s="186" t="s">
        <v>109</v>
      </c>
      <c r="C2" s="187"/>
      <c r="D2" s="186" t="s">
        <v>110</v>
      </c>
      <c r="E2" s="187"/>
      <c r="F2" s="186" t="s">
        <v>111</v>
      </c>
      <c r="G2" s="187"/>
      <c r="H2" s="186" t="s">
        <v>112</v>
      </c>
      <c r="I2" s="192"/>
      <c r="J2" s="87" t="s">
        <v>113</v>
      </c>
    </row>
    <row r="3" spans="1:38" x14ac:dyDescent="0.2">
      <c r="A3" s="88" t="s">
        <v>114</v>
      </c>
      <c r="B3" s="89" t="s">
        <v>63</v>
      </c>
      <c r="C3" s="89" t="s">
        <v>115</v>
      </c>
      <c r="D3" s="89" t="s">
        <v>63</v>
      </c>
      <c r="E3" s="89" t="s">
        <v>115</v>
      </c>
      <c r="F3" s="89" t="s">
        <v>63</v>
      </c>
      <c r="G3" s="89" t="s">
        <v>115</v>
      </c>
      <c r="H3" s="89" t="s">
        <v>63</v>
      </c>
      <c r="I3" s="89" t="s">
        <v>115</v>
      </c>
      <c r="J3" s="90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91"/>
      <c r="C5" s="91"/>
      <c r="D5" s="91"/>
      <c r="E5" s="91"/>
      <c r="F5" s="91"/>
      <c r="G5" s="91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91"/>
      <c r="C8" s="91"/>
      <c r="D8" s="91"/>
      <c r="E8" s="91"/>
      <c r="F8" s="91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116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91"/>
      <c r="C15" s="91"/>
      <c r="D15" s="91"/>
      <c r="E15" s="91"/>
      <c r="F15" s="91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117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118</v>
      </c>
      <c r="B20" s="91">
        <v>5</v>
      </c>
      <c r="C20" s="91"/>
      <c r="D20" s="91">
        <v>7</v>
      </c>
      <c r="E20" s="91"/>
      <c r="F20" s="91">
        <v>7</v>
      </c>
      <c r="G20" s="39"/>
      <c r="H20" s="91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6" t="s">
        <v>30</v>
      </c>
    </row>
    <row r="25" spans="1:38" x14ac:dyDescent="0.2">
      <c r="B25" s="186" t="s">
        <v>109</v>
      </c>
      <c r="C25" s="187"/>
      <c r="D25" s="186" t="s">
        <v>110</v>
      </c>
      <c r="E25" s="187"/>
      <c r="F25" s="186" t="s">
        <v>111</v>
      </c>
      <c r="G25" s="187"/>
      <c r="H25" s="186" t="s">
        <v>112</v>
      </c>
      <c r="I25" s="187"/>
      <c r="J25" s="87" t="s">
        <v>113</v>
      </c>
    </row>
    <row r="26" spans="1:38" x14ac:dyDescent="0.2">
      <c r="A26" s="88" t="s">
        <v>114</v>
      </c>
      <c r="B26" s="89" t="s">
        <v>63</v>
      </c>
      <c r="C26" s="89" t="s">
        <v>115</v>
      </c>
      <c r="D26" s="89" t="s">
        <v>63</v>
      </c>
      <c r="E26" s="89" t="s">
        <v>115</v>
      </c>
      <c r="F26" s="89" t="s">
        <v>63</v>
      </c>
      <c r="G26" s="89" t="s">
        <v>115</v>
      </c>
      <c r="H26" s="89" t="s">
        <v>63</v>
      </c>
      <c r="I26" s="89" t="s">
        <v>115</v>
      </c>
      <c r="J26" s="90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91"/>
      <c r="E31" s="91"/>
      <c r="F31" s="91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116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91"/>
      <c r="E38" s="91"/>
      <c r="F38" s="91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117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6" t="s">
        <v>119</v>
      </c>
    </row>
    <row r="45" spans="1:16" x14ac:dyDescent="0.2">
      <c r="B45" s="186" t="s">
        <v>109</v>
      </c>
      <c r="C45" s="187"/>
      <c r="D45" s="186" t="s">
        <v>110</v>
      </c>
      <c r="E45" s="187"/>
      <c r="F45" s="186" t="s">
        <v>111</v>
      </c>
      <c r="G45" s="187"/>
      <c r="H45" s="186" t="s">
        <v>112</v>
      </c>
      <c r="I45" s="187"/>
      <c r="J45" s="87" t="s">
        <v>113</v>
      </c>
    </row>
    <row r="46" spans="1:16" x14ac:dyDescent="0.2">
      <c r="A46" s="88" t="s">
        <v>114</v>
      </c>
      <c r="B46" s="89" t="s">
        <v>63</v>
      </c>
      <c r="C46" s="89" t="s">
        <v>115</v>
      </c>
      <c r="D46" s="89" t="s">
        <v>63</v>
      </c>
      <c r="E46" s="89" t="s">
        <v>115</v>
      </c>
      <c r="F46" s="89" t="s">
        <v>63</v>
      </c>
      <c r="G46" s="89" t="s">
        <v>115</v>
      </c>
      <c r="H46" s="89" t="s">
        <v>63</v>
      </c>
      <c r="I46" s="89" t="s">
        <v>115</v>
      </c>
      <c r="J46" s="90" t="s">
        <v>92</v>
      </c>
    </row>
    <row r="48" spans="1:16" x14ac:dyDescent="0.2">
      <c r="A48" s="5" t="s">
        <v>33</v>
      </c>
      <c r="B48" s="95"/>
      <c r="C48" s="95"/>
      <c r="D48" s="95"/>
      <c r="E48" s="95"/>
      <c r="F48" s="95"/>
      <c r="G48" s="95"/>
      <c r="H48" s="95"/>
      <c r="I48" s="95"/>
    </row>
    <row r="49" spans="1:10" x14ac:dyDescent="0.2">
      <c r="A49" s="6" t="s">
        <v>39</v>
      </c>
      <c r="B49" s="95">
        <v>4</v>
      </c>
      <c r="C49" s="95">
        <v>247000</v>
      </c>
      <c r="D49" s="95">
        <v>9</v>
      </c>
      <c r="E49" s="95">
        <v>492000</v>
      </c>
      <c r="F49" s="95">
        <v>4</v>
      </c>
      <c r="G49" s="95">
        <v>88000</v>
      </c>
      <c r="H49" s="95">
        <v>2</v>
      </c>
      <c r="I49" s="95">
        <v>220000</v>
      </c>
      <c r="J49" t="s">
        <v>120</v>
      </c>
    </row>
    <row r="50" spans="1:10" x14ac:dyDescent="0.2">
      <c r="A50" s="6" t="s">
        <v>40</v>
      </c>
      <c r="B50" s="95">
        <v>0</v>
      </c>
      <c r="C50" s="95">
        <v>0</v>
      </c>
      <c r="D50" s="95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</row>
    <row r="51" spans="1:10" x14ac:dyDescent="0.2">
      <c r="A51" s="6" t="s">
        <v>42</v>
      </c>
      <c r="B51" s="95">
        <v>4</v>
      </c>
      <c r="C51" s="95">
        <v>910</v>
      </c>
      <c r="D51" s="95">
        <v>4</v>
      </c>
      <c r="E51" s="95">
        <v>12450</v>
      </c>
      <c r="F51" s="95">
        <v>1</v>
      </c>
      <c r="G51" s="95">
        <v>20</v>
      </c>
      <c r="H51" s="95">
        <v>0</v>
      </c>
      <c r="I51" s="95">
        <v>0</v>
      </c>
      <c r="J51" t="s">
        <v>121</v>
      </c>
    </row>
    <row r="53" spans="1:10" x14ac:dyDescent="0.2">
      <c r="A53" s="2" t="s">
        <v>122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124</v>
      </c>
      <c r="C55" s="96">
        <f>C49*0.0022374</f>
        <v>552.63779999999997</v>
      </c>
      <c r="E55" s="96">
        <f>E49*0.0022374</f>
        <v>1100.8008</v>
      </c>
      <c r="G55" s="96">
        <f>G49*0.0022374</f>
        <v>196.8912</v>
      </c>
      <c r="I55" s="96">
        <f>I49*0.0022374</f>
        <v>492.22800000000001</v>
      </c>
    </row>
    <row r="58" spans="1:10" s="2" customFormat="1" x14ac:dyDescent="0.2">
      <c r="A58" s="5" t="s">
        <v>125</v>
      </c>
      <c r="C58" s="97">
        <f>C55+C51+C40+C39+C17+C16</f>
        <v>60842.591799999995</v>
      </c>
      <c r="E58" s="97">
        <f>E55+E51+E40+E39+E17+E16</f>
        <v>36861.769800000002</v>
      </c>
      <c r="G58" s="97">
        <f>G55+G51+G40+G39+G17+G16</f>
        <v>213594.89320000002</v>
      </c>
      <c r="I58" s="97">
        <f>I55+I51+I40+I39+I17+I16</f>
        <v>19607.182999999997</v>
      </c>
    </row>
    <row r="61" spans="1:10" ht="23.25" x14ac:dyDescent="0.35">
      <c r="A61" s="86" t="s">
        <v>35</v>
      </c>
      <c r="H61" s="85"/>
      <c r="I61" s="85"/>
    </row>
    <row r="62" spans="1:10" x14ac:dyDescent="0.2">
      <c r="B62" s="186" t="s">
        <v>109</v>
      </c>
      <c r="C62" s="187"/>
      <c r="D62" s="186" t="s">
        <v>110</v>
      </c>
      <c r="E62" s="187"/>
      <c r="F62" s="186" t="s">
        <v>111</v>
      </c>
      <c r="G62" s="187"/>
      <c r="H62" s="186" t="s">
        <v>112</v>
      </c>
      <c r="I62" s="192"/>
      <c r="J62" s="87" t="s">
        <v>113</v>
      </c>
    </row>
    <row r="63" spans="1:10" x14ac:dyDescent="0.2">
      <c r="A63" s="88" t="s">
        <v>114</v>
      </c>
      <c r="B63" s="89" t="s">
        <v>63</v>
      </c>
      <c r="C63" s="89" t="s">
        <v>115</v>
      </c>
      <c r="D63" s="89" t="s">
        <v>63</v>
      </c>
      <c r="E63" s="89" t="s">
        <v>115</v>
      </c>
      <c r="F63" s="89" t="s">
        <v>63</v>
      </c>
      <c r="G63" s="89" t="s">
        <v>115</v>
      </c>
      <c r="H63" s="89" t="s">
        <v>63</v>
      </c>
      <c r="I63" s="89" t="s">
        <v>115</v>
      </c>
      <c r="J63" s="90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91"/>
      <c r="C65" s="91"/>
      <c r="D65" s="91"/>
      <c r="E65" s="91"/>
      <c r="F65" s="91"/>
      <c r="G65" s="91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116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117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Weekly Report</vt:lpstr>
      <vt:lpstr>Data</vt:lpstr>
      <vt:lpstr>EIM New Deals</vt:lpstr>
      <vt:lpstr>WE 2-22 EOL Data</vt:lpstr>
      <vt:lpstr>WE 2-15 EOL Data</vt:lpstr>
      <vt:lpstr>WE 2-8 EOL Data</vt:lpstr>
      <vt:lpstr>WE 2-1 EOL Data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2001-02-23T23:03:38Z</cp:lastPrinted>
  <dcterms:created xsi:type="dcterms:W3CDTF">2001-01-24T16:52:27Z</dcterms:created>
  <dcterms:modified xsi:type="dcterms:W3CDTF">2023-09-17T00:18:06Z</dcterms:modified>
</cp:coreProperties>
</file>