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B8BDF3-C8C8-4B5A-844D-89AF051CC7B9}" xr6:coauthVersionLast="47" xr6:coauthVersionMax="47" xr10:uidLastSave="{00000000-0000-0000-0000-000000000000}"/>
  <bookViews>
    <workbookView xWindow="-120" yWindow="-120" windowWidth="38640" windowHeight="15720" tabRatio="794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</externalReferences>
  <definedNames>
    <definedName name="_xlnm.Print_Area" localSheetId="0">Consol!$A$1:$T$71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3" i="22" l="1"/>
  <c r="E13" i="22"/>
  <c r="F13" i="22"/>
  <c r="G13" i="22"/>
  <c r="H13" i="22"/>
  <c r="I13" i="22"/>
  <c r="J13" i="22"/>
  <c r="K13" i="22"/>
  <c r="L13" i="22"/>
  <c r="M13" i="22"/>
  <c r="N13" i="22"/>
  <c r="H14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F39" i="22"/>
  <c r="G39" i="22"/>
  <c r="O39" i="22"/>
  <c r="P39" i="22"/>
  <c r="F40" i="22"/>
  <c r="P40" i="22"/>
  <c r="O41" i="22"/>
  <c r="P41" i="22"/>
  <c r="B42" i="22"/>
  <c r="C42" i="22"/>
  <c r="E42" i="22"/>
  <c r="F42" i="22"/>
  <c r="I42" i="22"/>
  <c r="J42" i="22"/>
  <c r="L42" i="22"/>
  <c r="M42" i="22"/>
  <c r="O42" i="22"/>
  <c r="P42" i="22"/>
  <c r="R42" i="22"/>
  <c r="S42" i="22"/>
  <c r="F43" i="22"/>
  <c r="J43" i="22"/>
  <c r="M43" i="22"/>
  <c r="P43" i="22"/>
  <c r="S43" i="22"/>
  <c r="B44" i="22"/>
  <c r="E44" i="22"/>
  <c r="I44" i="22"/>
  <c r="L44" i="22"/>
  <c r="O44" i="22"/>
  <c r="R44" i="22"/>
  <c r="D13" i="20"/>
  <c r="E13" i="20"/>
  <c r="F13" i="20"/>
  <c r="G13" i="20"/>
  <c r="H13" i="20"/>
  <c r="I13" i="20"/>
  <c r="J13" i="20"/>
  <c r="K13" i="20"/>
  <c r="L13" i="20"/>
  <c r="M13" i="20"/>
  <c r="N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F39" i="20"/>
  <c r="G39" i="20"/>
  <c r="O39" i="20"/>
  <c r="P39" i="20"/>
  <c r="F40" i="20"/>
  <c r="P40" i="20"/>
  <c r="O41" i="20"/>
  <c r="P41" i="20"/>
  <c r="B42" i="20"/>
  <c r="C42" i="20"/>
  <c r="E42" i="20"/>
  <c r="F42" i="20"/>
  <c r="I42" i="20"/>
  <c r="J42" i="20"/>
  <c r="L42" i="20"/>
  <c r="M42" i="20"/>
  <c r="O42" i="20"/>
  <c r="P42" i="20"/>
  <c r="R42" i="20"/>
  <c r="S42" i="20"/>
  <c r="F43" i="20"/>
  <c r="J43" i="20"/>
  <c r="M43" i="20"/>
  <c r="P43" i="20"/>
  <c r="S43" i="20"/>
  <c r="B44" i="20"/>
  <c r="E44" i="20"/>
  <c r="I44" i="20"/>
  <c r="L44" i="20"/>
  <c r="O44" i="20"/>
  <c r="R44" i="20"/>
  <c r="D13" i="21"/>
  <c r="E13" i="21"/>
  <c r="F13" i="21"/>
  <c r="G13" i="21"/>
  <c r="H13" i="21"/>
  <c r="I13" i="21"/>
  <c r="J13" i="21"/>
  <c r="K13" i="21"/>
  <c r="L13" i="21"/>
  <c r="M13" i="21"/>
  <c r="N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39" i="21"/>
  <c r="P39" i="21"/>
  <c r="P40" i="21"/>
  <c r="O41" i="21"/>
  <c r="P41" i="21"/>
  <c r="B42" i="21"/>
  <c r="C42" i="21"/>
  <c r="E42" i="21"/>
  <c r="F42" i="21"/>
  <c r="I42" i="21"/>
  <c r="J42" i="21"/>
  <c r="L42" i="21"/>
  <c r="M42" i="21"/>
  <c r="O42" i="21"/>
  <c r="P42" i="21"/>
  <c r="R42" i="21"/>
  <c r="S42" i="21"/>
  <c r="F43" i="21"/>
  <c r="P43" i="21"/>
  <c r="E44" i="21"/>
  <c r="I44" i="21"/>
  <c r="L44" i="21"/>
  <c r="O44" i="21"/>
  <c r="R44" i="21"/>
  <c r="D13" i="19"/>
  <c r="E13" i="19"/>
  <c r="F13" i="19"/>
  <c r="G13" i="19"/>
  <c r="H13" i="19"/>
  <c r="I13" i="19"/>
  <c r="J13" i="19"/>
  <c r="K13" i="19"/>
  <c r="L13" i="19"/>
  <c r="M13" i="19"/>
  <c r="N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O39" i="19"/>
  <c r="P39" i="19"/>
  <c r="F40" i="19"/>
  <c r="P40" i="19"/>
  <c r="O41" i="19"/>
  <c r="P41" i="19"/>
  <c r="B42" i="19"/>
  <c r="C42" i="19"/>
  <c r="E42" i="19"/>
  <c r="F42" i="19"/>
  <c r="I42" i="19"/>
  <c r="J42" i="19"/>
  <c r="L42" i="19"/>
  <c r="M42" i="19"/>
  <c r="O42" i="19"/>
  <c r="P42" i="19"/>
  <c r="R42" i="19"/>
  <c r="S42" i="19"/>
  <c r="F43" i="19"/>
  <c r="J43" i="19"/>
  <c r="M43" i="19"/>
  <c r="P43" i="19"/>
  <c r="S43" i="19"/>
  <c r="B44" i="19"/>
  <c r="E44" i="19"/>
  <c r="I44" i="19"/>
  <c r="L44" i="19"/>
  <c r="O44" i="19"/>
  <c r="R44" i="19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39" i="8"/>
  <c r="C39" i="8"/>
  <c r="E39" i="8"/>
  <c r="F39" i="8"/>
  <c r="G39" i="8"/>
  <c r="I39" i="8"/>
  <c r="J39" i="8"/>
  <c r="L39" i="8"/>
  <c r="M39" i="8"/>
  <c r="O39" i="8"/>
  <c r="P39" i="8"/>
  <c r="R39" i="8"/>
  <c r="S39" i="8"/>
  <c r="C40" i="8"/>
  <c r="F40" i="8"/>
  <c r="J40" i="8"/>
  <c r="M40" i="8"/>
  <c r="P40" i="8"/>
  <c r="S40" i="8"/>
  <c r="B41" i="8"/>
  <c r="C41" i="8"/>
  <c r="E41" i="8"/>
  <c r="F41" i="8"/>
  <c r="I41" i="8"/>
  <c r="J41" i="8"/>
  <c r="L41" i="8"/>
  <c r="M41" i="8"/>
  <c r="O41" i="8"/>
  <c r="P41" i="8"/>
  <c r="R41" i="8"/>
  <c r="S41" i="8"/>
  <c r="B42" i="8"/>
  <c r="C42" i="8"/>
  <c r="E42" i="8"/>
  <c r="F42" i="8"/>
  <c r="I42" i="8"/>
  <c r="J42" i="8"/>
  <c r="L42" i="8"/>
  <c r="M42" i="8"/>
  <c r="O42" i="8"/>
  <c r="P42" i="8"/>
  <c r="R42" i="8"/>
  <c r="S42" i="8"/>
  <c r="C43" i="8"/>
  <c r="F43" i="8"/>
  <c r="J43" i="8"/>
  <c r="M43" i="8"/>
  <c r="P43" i="8"/>
  <c r="S43" i="8"/>
  <c r="B44" i="8"/>
  <c r="E44" i="8"/>
  <c r="I44" i="8"/>
  <c r="L44" i="8"/>
  <c r="O44" i="8"/>
  <c r="R44" i="8"/>
  <c r="B70" i="8"/>
  <c r="B71" i="8"/>
  <c r="D13" i="17"/>
  <c r="E13" i="17"/>
  <c r="F13" i="17"/>
  <c r="G13" i="17"/>
  <c r="H13" i="17"/>
  <c r="I13" i="17"/>
  <c r="J13" i="17"/>
  <c r="K13" i="17"/>
  <c r="L13" i="17"/>
  <c r="M13" i="17"/>
  <c r="N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F39" i="17"/>
  <c r="O39" i="17"/>
  <c r="P39" i="17"/>
  <c r="F40" i="17"/>
  <c r="P40" i="17"/>
  <c r="O41" i="17"/>
  <c r="P41" i="17"/>
  <c r="B42" i="17"/>
  <c r="C42" i="17"/>
  <c r="E42" i="17"/>
  <c r="F42" i="17"/>
  <c r="I42" i="17"/>
  <c r="J42" i="17"/>
  <c r="L42" i="17"/>
  <c r="M42" i="17"/>
  <c r="O42" i="17"/>
  <c r="P42" i="17"/>
  <c r="R42" i="17"/>
  <c r="S42" i="17"/>
  <c r="C43" i="17"/>
  <c r="F43" i="17"/>
  <c r="J43" i="17"/>
  <c r="M43" i="17"/>
  <c r="P43" i="17"/>
  <c r="S43" i="17"/>
  <c r="B44" i="17"/>
  <c r="E44" i="17"/>
  <c r="I44" i="17"/>
  <c r="L44" i="17"/>
  <c r="O44" i="17"/>
  <c r="R44" i="17"/>
  <c r="D13" i="10"/>
  <c r="E13" i="10"/>
  <c r="F13" i="10"/>
  <c r="G13" i="10"/>
  <c r="H13" i="10"/>
  <c r="I13" i="10"/>
  <c r="J13" i="10"/>
  <c r="K13" i="10"/>
  <c r="L13" i="10"/>
  <c r="M13" i="10"/>
  <c r="N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39" i="10"/>
  <c r="P39" i="10"/>
  <c r="F40" i="10"/>
  <c r="P40" i="10"/>
  <c r="O41" i="10"/>
  <c r="P41" i="10"/>
  <c r="B42" i="10"/>
  <c r="C42" i="10"/>
  <c r="E42" i="10"/>
  <c r="F42" i="10"/>
  <c r="I42" i="10"/>
  <c r="J42" i="10"/>
  <c r="L42" i="10"/>
  <c r="M42" i="10"/>
  <c r="O42" i="10"/>
  <c r="P42" i="10"/>
  <c r="R42" i="10"/>
  <c r="S42" i="10"/>
  <c r="F43" i="10"/>
  <c r="J43" i="10"/>
  <c r="M43" i="10"/>
  <c r="P43" i="10"/>
  <c r="S43" i="10"/>
  <c r="B44" i="10"/>
  <c r="E44" i="10"/>
  <c r="I44" i="10"/>
  <c r="L44" i="10"/>
  <c r="O44" i="10"/>
  <c r="R44" i="10"/>
  <c r="D13" i="1"/>
  <c r="E13" i="1"/>
  <c r="F13" i="1"/>
  <c r="G13" i="1"/>
  <c r="H13" i="1"/>
  <c r="I13" i="1"/>
  <c r="J13" i="1"/>
  <c r="K13" i="1"/>
  <c r="L13" i="1"/>
  <c r="M13" i="1"/>
  <c r="N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39" i="1"/>
  <c r="P39" i="1"/>
  <c r="P40" i="1"/>
  <c r="O41" i="1"/>
  <c r="P41" i="1"/>
  <c r="B42" i="1"/>
  <c r="C42" i="1"/>
  <c r="E42" i="1"/>
  <c r="F42" i="1"/>
  <c r="I42" i="1"/>
  <c r="J42" i="1"/>
  <c r="L42" i="1"/>
  <c r="M42" i="1"/>
  <c r="O42" i="1"/>
  <c r="P42" i="1"/>
  <c r="R42" i="1"/>
  <c r="S42" i="1"/>
  <c r="F43" i="1"/>
  <c r="J43" i="1"/>
  <c r="M43" i="1"/>
  <c r="P43" i="1"/>
  <c r="S43" i="1"/>
  <c r="B44" i="1"/>
  <c r="E44" i="1"/>
  <c r="I44" i="1"/>
  <c r="L44" i="1"/>
  <c r="O44" i="1"/>
  <c r="R44" i="1"/>
  <c r="D13" i="16"/>
  <c r="E13" i="16"/>
  <c r="F13" i="16"/>
  <c r="G13" i="16"/>
  <c r="H13" i="16"/>
  <c r="I13" i="16"/>
  <c r="J13" i="16"/>
  <c r="K13" i="16"/>
  <c r="L13" i="16"/>
  <c r="M13" i="16"/>
  <c r="N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39" i="16"/>
  <c r="P39" i="16"/>
  <c r="F40" i="16"/>
  <c r="P40" i="16"/>
  <c r="O41" i="16"/>
  <c r="P41" i="16"/>
  <c r="B42" i="16"/>
  <c r="C42" i="16"/>
  <c r="E42" i="16"/>
  <c r="F42" i="16"/>
  <c r="I42" i="16"/>
  <c r="J42" i="16"/>
  <c r="L42" i="16"/>
  <c r="M42" i="16"/>
  <c r="O42" i="16"/>
  <c r="P42" i="16"/>
  <c r="R42" i="16"/>
  <c r="S42" i="16"/>
  <c r="F43" i="16"/>
  <c r="J43" i="16"/>
  <c r="M43" i="16"/>
  <c r="P43" i="16"/>
  <c r="S43" i="16"/>
  <c r="B44" i="16"/>
  <c r="E44" i="16"/>
  <c r="I44" i="16"/>
  <c r="L44" i="16"/>
  <c r="O44" i="16"/>
  <c r="R44" i="16"/>
  <c r="D13" i="11"/>
  <c r="E13" i="11"/>
  <c r="F13" i="11"/>
  <c r="G13" i="11"/>
  <c r="H13" i="11"/>
  <c r="I13" i="11"/>
  <c r="J13" i="11"/>
  <c r="K13" i="11"/>
  <c r="L13" i="11"/>
  <c r="M13" i="11"/>
  <c r="N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39" i="11"/>
  <c r="P39" i="11"/>
  <c r="F40" i="11"/>
  <c r="P40" i="11"/>
  <c r="O41" i="11"/>
  <c r="P41" i="11"/>
  <c r="B42" i="11"/>
  <c r="C42" i="11"/>
  <c r="E42" i="11"/>
  <c r="F42" i="11"/>
  <c r="I42" i="11"/>
  <c r="J42" i="11"/>
  <c r="L42" i="11"/>
  <c r="M42" i="11"/>
  <c r="O42" i="11"/>
  <c r="P42" i="11"/>
  <c r="R42" i="11"/>
  <c r="S42" i="11"/>
  <c r="F43" i="11"/>
  <c r="J43" i="11"/>
  <c r="M43" i="11"/>
  <c r="P43" i="11"/>
  <c r="S43" i="11"/>
  <c r="B44" i="11"/>
  <c r="E44" i="11"/>
  <c r="I44" i="11"/>
  <c r="L44" i="11"/>
  <c r="O44" i="11"/>
  <c r="R44" i="11"/>
  <c r="D13" i="23"/>
  <c r="E13" i="23"/>
  <c r="F13" i="23"/>
  <c r="G13" i="23"/>
  <c r="H13" i="23"/>
  <c r="I13" i="23"/>
  <c r="J13" i="23"/>
  <c r="K13" i="23"/>
  <c r="L13" i="23"/>
  <c r="M13" i="23"/>
  <c r="N13" i="23"/>
  <c r="H14" i="23"/>
  <c r="M14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D22" i="23"/>
  <c r="E22" i="23"/>
  <c r="O22" i="23"/>
  <c r="O23" i="23"/>
  <c r="O24" i="23"/>
  <c r="O25" i="23"/>
  <c r="O26" i="23"/>
  <c r="C27" i="23"/>
  <c r="D27" i="23"/>
  <c r="E27" i="23"/>
  <c r="F27" i="23"/>
  <c r="H27" i="23"/>
  <c r="I27" i="23"/>
  <c r="J27" i="23"/>
  <c r="K27" i="23"/>
  <c r="L27" i="23"/>
  <c r="M27" i="23"/>
  <c r="N27" i="23"/>
  <c r="O27" i="23"/>
  <c r="C29" i="23"/>
  <c r="D29" i="23"/>
  <c r="E29" i="23"/>
  <c r="O29" i="23"/>
  <c r="O39" i="23"/>
  <c r="P39" i="23"/>
  <c r="F40" i="23"/>
  <c r="P40" i="23"/>
  <c r="O41" i="23"/>
  <c r="P41" i="23"/>
  <c r="B42" i="23"/>
  <c r="C42" i="23"/>
  <c r="E42" i="23"/>
  <c r="F42" i="23"/>
  <c r="I42" i="23"/>
  <c r="J42" i="23"/>
  <c r="L42" i="23"/>
  <c r="M42" i="23"/>
  <c r="O42" i="23"/>
  <c r="P42" i="23"/>
  <c r="R42" i="23"/>
  <c r="S42" i="23"/>
  <c r="F43" i="23"/>
  <c r="J43" i="23"/>
  <c r="M43" i="23"/>
  <c r="P43" i="23"/>
  <c r="S43" i="23"/>
  <c r="B44" i="23"/>
  <c r="E44" i="23"/>
  <c r="I44" i="23"/>
  <c r="L44" i="23"/>
  <c r="O44" i="23"/>
  <c r="R44" i="23"/>
  <c r="D13" i="13"/>
  <c r="E13" i="13"/>
  <c r="F13" i="13"/>
  <c r="G13" i="13"/>
  <c r="H13" i="13"/>
  <c r="I13" i="13"/>
  <c r="J13" i="13"/>
  <c r="K13" i="13"/>
  <c r="L13" i="13"/>
  <c r="M13" i="13"/>
  <c r="N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39" i="13"/>
  <c r="P39" i="13"/>
  <c r="F40" i="13"/>
  <c r="P40" i="13"/>
  <c r="O41" i="13"/>
  <c r="P41" i="13"/>
  <c r="B42" i="13"/>
  <c r="C42" i="13"/>
  <c r="E42" i="13"/>
  <c r="F42" i="13"/>
  <c r="I42" i="13"/>
  <c r="J42" i="13"/>
  <c r="L42" i="13"/>
  <c r="M42" i="13"/>
  <c r="O42" i="13"/>
  <c r="P42" i="13"/>
  <c r="R42" i="13"/>
  <c r="S42" i="13"/>
  <c r="F43" i="13"/>
  <c r="J43" i="13"/>
  <c r="M43" i="13"/>
  <c r="P43" i="13"/>
  <c r="S43" i="13"/>
  <c r="B44" i="13"/>
  <c r="E44" i="13"/>
  <c r="I44" i="13"/>
  <c r="L44" i="13"/>
  <c r="O44" i="13"/>
  <c r="R44" i="13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39" i="12"/>
  <c r="P39" i="12"/>
  <c r="F40" i="12"/>
  <c r="P40" i="12"/>
  <c r="O41" i="12"/>
  <c r="P41" i="12"/>
  <c r="B42" i="12"/>
  <c r="C42" i="12"/>
  <c r="E42" i="12"/>
  <c r="F42" i="12"/>
  <c r="I42" i="12"/>
  <c r="J42" i="12"/>
  <c r="L42" i="12"/>
  <c r="M42" i="12"/>
  <c r="O42" i="12"/>
  <c r="P42" i="12"/>
  <c r="R42" i="12"/>
  <c r="S42" i="12"/>
  <c r="F43" i="12"/>
  <c r="J43" i="12"/>
  <c r="M43" i="12"/>
  <c r="P43" i="12"/>
  <c r="S43" i="12"/>
  <c r="B44" i="12"/>
  <c r="E44" i="12"/>
  <c r="I44" i="12"/>
  <c r="L44" i="12"/>
  <c r="O44" i="12"/>
  <c r="R44" i="12"/>
  <c r="D13" i="15"/>
  <c r="E13" i="15"/>
  <c r="F13" i="15"/>
  <c r="G13" i="15"/>
  <c r="H13" i="15"/>
  <c r="I13" i="15"/>
  <c r="J13" i="15"/>
  <c r="K13" i="15"/>
  <c r="L13" i="15"/>
  <c r="M13" i="15"/>
  <c r="N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39" i="15"/>
  <c r="P39" i="15"/>
  <c r="F40" i="15"/>
  <c r="P40" i="15"/>
  <c r="O41" i="15"/>
  <c r="P41" i="15"/>
  <c r="B42" i="15"/>
  <c r="C42" i="15"/>
  <c r="E42" i="15"/>
  <c r="F42" i="15"/>
  <c r="I42" i="15"/>
  <c r="J42" i="15"/>
  <c r="L42" i="15"/>
  <c r="M42" i="15"/>
  <c r="O42" i="15"/>
  <c r="P42" i="15"/>
  <c r="R42" i="15"/>
  <c r="S42" i="15"/>
  <c r="F43" i="15"/>
  <c r="J43" i="15"/>
  <c r="M43" i="15"/>
  <c r="P43" i="15"/>
  <c r="S43" i="15"/>
  <c r="B44" i="15"/>
  <c r="E44" i="15"/>
  <c r="I44" i="15"/>
  <c r="L44" i="15"/>
  <c r="O44" i="15"/>
  <c r="R44" i="15"/>
  <c r="D13" i="9"/>
  <c r="E13" i="9"/>
  <c r="F13" i="9"/>
  <c r="G13" i="9"/>
  <c r="H13" i="9"/>
  <c r="I13" i="9"/>
  <c r="J13" i="9"/>
  <c r="K13" i="9"/>
  <c r="L13" i="9"/>
  <c r="M13" i="9"/>
  <c r="N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39" i="9"/>
  <c r="P39" i="9"/>
  <c r="P40" i="9"/>
  <c r="O41" i="9"/>
  <c r="P41" i="9"/>
  <c r="B42" i="9"/>
  <c r="C42" i="9"/>
  <c r="E42" i="9"/>
  <c r="F42" i="9"/>
  <c r="I42" i="9"/>
  <c r="J42" i="9"/>
  <c r="L42" i="9"/>
  <c r="M42" i="9"/>
  <c r="O42" i="9"/>
  <c r="P42" i="9"/>
  <c r="R42" i="9"/>
  <c r="S42" i="9"/>
  <c r="F43" i="9"/>
  <c r="J43" i="9"/>
  <c r="M43" i="9"/>
  <c r="P43" i="9"/>
  <c r="S43" i="9"/>
  <c r="B44" i="9"/>
  <c r="E44" i="9"/>
  <c r="I44" i="9"/>
  <c r="L44" i="9"/>
  <c r="O44" i="9"/>
  <c r="R44" i="9"/>
</calcChain>
</file>

<file path=xl/sharedStrings.xml><?xml version="1.0" encoding="utf-8"?>
<sst xmlns="http://schemas.openxmlformats.org/spreadsheetml/2006/main" count="1114" uniqueCount="64">
  <si>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</si>
  <si>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</si>
  <si>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</si>
  <si>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</si>
  <si>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</si>
  <si>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</si>
  <si>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</si>
  <si>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</si>
  <si>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</si>
  <si>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</si>
  <si>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</si>
  <si>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</si>
  <si>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</si>
  <si>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</si>
  <si>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</si>
  <si>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</si>
  <si>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</si>
  <si>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</si>
  <si>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</si>
  <si>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</si>
  <si>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</si>
  <si>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</si>
  <si>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</si>
  <si>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</si>
  <si>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</si>
  <si>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</si>
  <si>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</si>
  <si>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</si>
  <si>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</si>
  <si>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</si>
  <si>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</si>
  <si>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</si>
  <si>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</si>
  <si>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</si>
  <si>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</si>
  <si>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</si>
  <si>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</si>
  <si>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</si>
  <si>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</si>
  <si>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</si>
  <si>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</si>
  <si>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</si>
  <si>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</si>
  <si>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</si>
  <si>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</si>
  <si>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</si>
  <si>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</si>
  <si>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</si>
  <si>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</si>
  <si>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</si>
  <si>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</si>
  <si>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</si>
  <si>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</si>
  <si>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</si>
  <si>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</si>
  <si>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</si>
  <si>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</si>
  <si>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</si>
  <si>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</si>
  <si>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</si>
  <si>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</si>
  <si>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Upstream Originations</t>
  </si>
  <si>
    <t>HPL and LRC</t>
  </si>
  <si>
    <t>Results based on Activity through June 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</si>
</sst>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4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41" fontId="5" fillId="0" borderId="0" xfId="0" applyNumberFormat="1" applyFont="1"/>
    <xf numFmtId="167" fontId="23" fillId="0" borderId="6" xfId="2" applyNumberFormat="1" applyFont="1" applyFill="1" applyBorder="1"/>
    <xf numFmtId="167" fontId="23" fillId="0" borderId="6" xfId="2" applyNumberFormat="1" applyFont="1" applyBorder="1"/>
    <xf numFmtId="166" fontId="23" fillId="0" borderId="6" xfId="2" applyNumberFormat="1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0334449669737E-2"/>
          <c:y val="4.9224486943167521E-2"/>
          <c:w val="0.9257756659420710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4192852918188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6E-40C6-AB64-D759ECF22F2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77358043479482"/>
                  <c:y val="0.65028138014394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6E-40C6-AB64-D759ECF22F2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35638705446505"/>
                  <c:y val="0.4870633444902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6E-40C6-AB64-D759ECF22F2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032493793578821"/>
                  <c:y val="0.50001715684375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6E-40C6-AB64-D759ECF22F2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06497734041709"/>
                  <c:y val="0.20985176012613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6E-40C6-AB64-D759ECF22F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168.38500000000002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817.22400000000005</c:v>
                </c:pt>
                <c:pt idx="5">
                  <c:v>316.44324999999998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0C6-AB64-D759ECF2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2400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61215742264523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36E-40C6-AB64-D759ECF22F2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19496404231547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36E-40C6-AB64-D759ECF22F2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35638705446505"/>
                  <c:y val="0.44042962001781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6E-40C6-AB64-D759ECF22F2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032493793578821"/>
                  <c:y val="0.44302038248850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36E-40C6-AB64-D759ECF22F2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367923307876426"/>
                  <c:y val="6.21782992966326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36E-40C6-AB64-D759ECF22F2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106916756760801"/>
                  <c:y val="0.74095806661820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6E-40C6-AB64-D759ECF22F2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65.231999999999999</c:v>
                </c:pt>
                <c:pt idx="2">
                  <c:v>335.04599999999999</c:v>
                </c:pt>
                <c:pt idx="3">
                  <c:v>333.68799999999999</c:v>
                </c:pt>
                <c:pt idx="4">
                  <c:v>879.16599999999994</c:v>
                </c:pt>
                <c:pt idx="5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6E-40C6-AB64-D759ECF2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24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240063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1324946901686171"/>
          <c:y val="0.94044677686156897"/>
          <c:w val="0.21066037385429864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77121574052075E-2"/>
          <c:y val="4.6633724472474491E-2"/>
          <c:w val="0.94794635291701024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6295552803784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9-491E-BE71-04779462AF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9-491E-BE71-04779462AF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9-491E-BE71-04779462AF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9-491E-BE71-04779462AF9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41193123284019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59-491E-BE71-04779462AF9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7359824238018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9-491E-BE71-04779462AF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9-491E-BE71-04779462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4096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59-491E-BE71-04779462AF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03397224720826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59-491E-BE71-04779462AF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0623841814216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59-491E-BE71-04779462AF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59-491E-BE71-04779462AF9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34975293354355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59-491E-BE71-04779462AF9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59-491E-BE71-04779462AF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17.773</c:v>
                </c:pt>
                <c:pt idx="2">
                  <c:v>31.911999999999999</c:v>
                </c:pt>
                <c:pt idx="3">
                  <c:v>19.937000000000001</c:v>
                </c:pt>
                <c:pt idx="4">
                  <c:v>92.722000000000008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59-491E-BE71-04779462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3409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40966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312285136357282"/>
          <c:y val="0.92231143956671779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10908653326917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C0-4691-97A3-739E32CCB3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C0-4691-97A3-739E32CCB3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C0-4691-97A3-739E32CCB3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2178299296632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C0-4691-97A3-739E32CCB3A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C0-4691-97A3-739E32CCB3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C0-4691-97A3-739E32CC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84595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C0-4691-97A3-739E32CCB3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C0-4691-97A3-739E32CCB3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68914281720434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C0-4691-97A3-739E32CCB3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C0-4691-97A3-739E32CCB3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C0-4691-97A3-739E32CCB3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15.347000000000003</c:v>
                </c:pt>
                <c:pt idx="2">
                  <c:v>6.8840000000000003</c:v>
                </c:pt>
                <c:pt idx="3">
                  <c:v>3.2509999999999999</c:v>
                </c:pt>
                <c:pt idx="4">
                  <c:v>25.482000000000003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C0-4691-97A3-739E32CC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845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4595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873200138083325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4.4042962001781469E-2"/>
          <c:w val="0.95115158149830192"/>
          <c:h val="0.829043990621768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523266510188537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1E-4A8D-B382-1D6D43F939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1E-4A8D-B382-1D6D43F939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1E-4A8D-B382-1D6D43F939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E-4A8D-B382-1D6D43F939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95983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40934047036949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1E-4A8D-B382-1D6D43F939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85495161532869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1E-4A8D-B382-1D6D43F939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74095806661820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1E-4A8D-B382-1D6D43F9398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1E-4A8D-B382-1D6D43F939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-29.673999999999999</c:v>
                </c:pt>
                <c:pt idx="2">
                  <c:v>10</c:v>
                </c:pt>
                <c:pt idx="3">
                  <c:v>10</c:v>
                </c:pt>
                <c:pt idx="4">
                  <c:v>84.02600000000001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E-4A8D-B382-1D6D43F939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959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95983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6876468001390614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5115158149830192"/>
          <c:h val="0.826453228151075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03-4D90-84EC-81945B0CBD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03-4D90-84EC-81945B0CBD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3-4D90-84EC-81945B0CBD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2599163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82645322815107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03-4D90-84EC-81945B0CBD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03-4D90-84EC-81945B0CBD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03-4D90-84EC-81945B0CBD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03-4D90-84EC-81945B0CBD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03-4D90-84EC-81945B0CBD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3.5760000000000001</c:v>
                </c:pt>
                <c:pt idx="2">
                  <c:v>0</c:v>
                </c:pt>
                <c:pt idx="3">
                  <c:v>0</c:v>
                </c:pt>
                <c:pt idx="4">
                  <c:v>4.476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3-4D90-84EC-81945B0CBD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5991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99163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315552999664572"/>
          <c:y val="0.92231143956671779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5533225158183E-2"/>
          <c:y val="4.6230186516621322E-2"/>
          <c:w val="0.947193145184965"/>
          <c:h val="0.82241068645357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51948219724608"/>
                  <c:y val="0.754281990534347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FE-404D-A87D-73510632504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325270026053"/>
                  <c:y val="0.71048497172912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E-404D-A87D-7351063250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E-404D-A87D-73510632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99115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99965995682922"/>
                  <c:y val="0.81511118331937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FE-404D-A87D-73510632504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1948219724608"/>
                  <c:y val="0.85890820212459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FE-404D-A87D-73510632504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6946753792335"/>
                  <c:y val="0.81024484789657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FE-404D-A87D-73510632504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FE-404D-A87D-73510632504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50456715444757"/>
                  <c:y val="0.85160869899039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FE-404D-A87D-73510632504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FE-404D-A87D-7351063250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-12.8</c:v>
                </c:pt>
                <c:pt idx="2">
                  <c:v>1</c:v>
                </c:pt>
                <c:pt idx="3">
                  <c:v>0</c:v>
                </c:pt>
                <c:pt idx="4">
                  <c:v>-12.4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FE-404D-A87D-73510632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599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99115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300541726237453"/>
          <c:y val="0.94893540744643767"/>
          <c:w val="0.2028034543833272"/>
          <c:h val="4.3797018805220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77121574052075E-2"/>
          <c:y val="4.6633724472474491E-2"/>
          <c:w val="0.94874766006233313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4-46DF-A901-E7C962B827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84835084576037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4-46DF-A901-E7C962B827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14-46DF-A901-E7C962B827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14-46DF-A901-E7C962B827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</c:v>
                </c:pt>
                <c:pt idx="3">
                  <c:v>23.4</c:v>
                </c:pt>
                <c:pt idx="4">
                  <c:v>46.8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14-46DF-A901-E7C962B8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24342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14-46DF-A901-E7C962B8277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4-46DF-A901-E7C962B827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5028138014394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14-46DF-A901-E7C962B8277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4-46DF-A901-E7C962B8277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4-46DF-A901-E7C962B827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-18.812000000000001</c:v>
                </c:pt>
                <c:pt idx="2">
                  <c:v>30</c:v>
                </c:pt>
                <c:pt idx="3">
                  <c:v>0</c:v>
                </c:pt>
                <c:pt idx="4">
                  <c:v>11.187999999999999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14-46DF-A901-E7C962B8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24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24342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395683714196867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7A-49CF-A5C8-15DE83626E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7A-49CF-A5C8-15DE83626E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7A-49CF-A5C8-15DE83626E4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6892800719543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7A-49CF-A5C8-15DE83626E4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6064443002672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7A-49CF-A5C8-15DE83626E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A-49CF-A5C8-15DE8362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99547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430749053122"/>
                  <c:y val="0.81090865332691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7A-49CF-A5C8-15DE83626E4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64312226446868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7A-49CF-A5C8-15DE83626E4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49224486943167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7A-49CF-A5C8-15DE83626E4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59846613073008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7A-49CF-A5C8-15DE83626E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7A-49CF-A5C8-15DE83626E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3.0580000000000003</c:v>
                </c:pt>
                <c:pt idx="2">
                  <c:v>74.25</c:v>
                </c:pt>
                <c:pt idx="3">
                  <c:v>52</c:v>
                </c:pt>
                <c:pt idx="4">
                  <c:v>132.108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7A-49CF-A5C8-15DE8362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599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99547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7129387090187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4.6633724472474491E-2"/>
          <c:w val="0.95195288864362482"/>
          <c:h val="0.826453228151075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7046873920285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81-4DE2-A4AD-8EC27850E2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1-4DE2-A4AD-8EC27850E2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81-4DE2-A4AD-8EC27850E2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5856495731266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1-4DE2-A4AD-8EC27850E2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81-4DE2-A4AD-8EC27850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5839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81-4DE2-A4AD-8EC27850E2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81-4DE2-A4AD-8EC27850E2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1-4DE2-A4AD-8EC27850E2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1-4DE2-A4AD-8EC27850E2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81-4DE2-A4AD-8EC27850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95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95839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7357252288584367"/>
          <c:y val="0.943037539332261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95-4086-AAA6-04683A8B7C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95-4086-AAA6-04683A8B7C9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582921555905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5-4086-AAA6-04683A8B7C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5-4086-AAA6-04683A8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99259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8031363659148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95-4086-AAA6-04683A8B7C9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95-4086-AAA6-04683A8B7C9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7255850602315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95-4086-AAA6-04683A8B7C9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5-4086-AAA6-04683A8B7C9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16.097000000000001</c:v>
                </c:pt>
                <c:pt idx="2">
                  <c:v>58</c:v>
                </c:pt>
                <c:pt idx="3">
                  <c:v>47</c:v>
                </c:pt>
                <c:pt idx="4">
                  <c:v>124.297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95-4086-AAA6-04683A8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5992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99259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0334615671479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7842871937499E-2"/>
          <c:y val="4.6633724472474491E-2"/>
          <c:w val="0.94794635291701024"/>
          <c:h val="0.823862465680382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69-4065-B355-3FE151B8D9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69-4065-B355-3FE151B8D9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69-4065-B355-3FE151B8D9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69-4065-B355-3FE151B8D9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9-4065-B355-3FE151B8D9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9-4065-B355-3FE151B8D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84307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69-4065-B355-3FE151B8D9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69-4065-B355-3FE151B8D94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24353167224514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69-4065-B355-3FE151B8D9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69-4065-B355-3FE151B8D9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35.366</c:v>
                </c:pt>
                <c:pt idx="2">
                  <c:v>29</c:v>
                </c:pt>
                <c:pt idx="3">
                  <c:v>67.5</c:v>
                </c:pt>
                <c:pt idx="4">
                  <c:v>139.066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69-4065-B355-3FE151B8D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84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430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075160856067698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08493061802065E-2"/>
          <c:y val="4.6633724472474491E-2"/>
          <c:w val="0.92951628857458313"/>
          <c:h val="0.823862465680382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286142229898953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2C-4F97-9659-0A78E0C536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831500849163529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2C-4F97-9659-0A78E0C536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296728753895822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2C-4F97-9659-0A78E0C536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2C-4F97-9659-0A78E0C536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627838136021854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2C-4F97-9659-0A78E0C536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C-4F97-9659-0A78E0C536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24630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01045039698955"/>
                  <c:y val="0.82645322815107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2C-4F97-9659-0A78E0C536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286142229898953"/>
                  <c:y val="0.7642749288544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2C-4F97-9659-0A78E0C536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510977991034366"/>
                  <c:y val="0.5596046936696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2C-4F97-9659-0A78E0C536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056336610298943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2C-4F97-9659-0A78E0C536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81825944095814"/>
                  <c:y val="0.43524809507642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2C-4F97-9659-0A78E0C536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2C-4F97-9659-0A78E0C536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4.1639999999999997</c:v>
                </c:pt>
                <c:pt idx="2">
                  <c:v>45</c:v>
                </c:pt>
                <c:pt idx="3">
                  <c:v>25</c:v>
                </c:pt>
                <c:pt idx="4">
                  <c:v>73.063999999999993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2C-4F97-9659-0A78E0C536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24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24630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9565987159229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2-4D57-ACD3-21CE65C294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046873920285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A2-4D57-ACD3-21CE65C294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2-4D57-ACD3-21CE65C294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575552323105196"/>
                  <c:y val="0.67359824238018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A2-4D57-ACD3-21CE65C294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4042962001781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A2-4D57-ACD3-21CE65C294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A2-4D57-ACD3-21CE65C2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40822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A2-4D57-ACD3-21CE65C294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A2-4D57-ACD3-21CE65C294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58033079343523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A2-4D57-ACD3-21CE65C294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A2-4D57-ACD3-21CE65C294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37306979577979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A2-4D57-ACD3-21CE65C294E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A2-4D57-ACD3-21CE65C294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12.428000000000001</c:v>
                </c:pt>
                <c:pt idx="2">
                  <c:v>19</c:v>
                </c:pt>
                <c:pt idx="3">
                  <c:v>11</c:v>
                </c:pt>
                <c:pt idx="4">
                  <c:v>50.027999999999992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A2-4D57-ACD3-21CE65C29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2340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40822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671239420098951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86271591312491E-2"/>
          <c:y val="4.6633724472474491E-2"/>
          <c:w val="0.94313851004507276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8053579427052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34-4737-BC43-2C19E05C1B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270585847437493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34-4737-BC43-2C19E05C1B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76205895766654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34-4737-BC43-2C19E05C1B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61401070555424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34-4737-BC43-2C19E05C1B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34-4737-BC43-2C19E05C1B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34-4737-BC43-2C19E05C1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84115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34-4737-BC43-2C19E05C1B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645096513640621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34-4737-BC43-2C19E05C1B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030193703840613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34-4737-BC43-2C19E05C1B7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34-4737-BC43-2C19E05C1B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34-4737-BC43-2C19E05C1B7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467576706957276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34-4737-BC43-2C19E05C1B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1.7210000000000001</c:v>
                </c:pt>
                <c:pt idx="2">
                  <c:v>20</c:v>
                </c:pt>
                <c:pt idx="3">
                  <c:v>0</c:v>
                </c:pt>
                <c:pt idx="4">
                  <c:v>21.721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34-4737-BC43-2C19E05C1B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841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4115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79306942355103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5.1815249413860551E-2"/>
          <c:w val="0.94554243148104145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24444294097916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DD-4532-86F9-2B32002754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DD-4532-86F9-2B32002754F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DD-4532-86F9-2B32002754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D-4532-86F9-2B320027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0840671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DD-4532-86F9-2B32002754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44442940979163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DD-4532-86F9-2B32002754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DD-4532-86F9-2B32002754F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DD-4532-86F9-2B32002754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34</c:v>
                </c:pt>
                <c:pt idx="4">
                  <c:v>34.002000000000002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DD-4532-86F9-2B320027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69084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40671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6745072834062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2FD311A-F8C8-244B-D2A6-95C6C261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819275" cy="495300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49795F77-C775-14FF-0AEE-D251218E7A7F}"/>
            </a:ext>
          </a:extLst>
        </xdr:cNvPr>
        <xdr:cNvSpPr txBox="1">
          <a:spLocks noChangeArrowheads="1"/>
        </xdr:cNvSpPr>
      </xdr:nvSpPr>
      <xdr:spPr bwMode="auto">
        <a:xfrm>
          <a:off x="5876925" y="7267575"/>
          <a:ext cx="18192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9A701CB5-895E-7C24-F523-355426D916B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6A617EB7-4AD6-E151-C6DD-E8033897D3E8}"/>
            </a:ext>
          </a:extLst>
        </xdr:cNvPr>
        <xdr:cNvSpPr>
          <a:spLocks noChangeShapeType="1"/>
        </xdr:cNvSpPr>
      </xdr:nvSpPr>
      <xdr:spPr bwMode="auto">
        <a:xfrm flipH="1">
          <a:off x="6324600" y="981075"/>
          <a:ext cx="6353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49FDC7F2-62DF-67D4-CE1B-3DECB804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FAECE5FE-EF5B-FA98-F641-F56B98E27378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>
          <a:extLst>
            <a:ext uri="{FF2B5EF4-FFF2-40B4-BE49-F238E27FC236}">
              <a16:creationId xmlns:a16="http://schemas.microsoft.com/office/drawing/2014/main" id="{27A9AD92-E405-8242-CA4E-B5E4F364835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>
          <a:extLst>
            <a:ext uri="{FF2B5EF4-FFF2-40B4-BE49-F238E27FC236}">
              <a16:creationId xmlns:a16="http://schemas.microsoft.com/office/drawing/2014/main" id="{921D14A8-0EE5-1CE8-8F20-65B70F5CC69C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2465" name="Chart 1">
          <a:extLst>
            <a:ext uri="{FF2B5EF4-FFF2-40B4-BE49-F238E27FC236}">
              <a16:creationId xmlns:a16="http://schemas.microsoft.com/office/drawing/2014/main" id="{CB19E237-7625-F901-5260-15F41438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148B9083-2ADE-1614-8D98-1BDDA18FFCB2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>
          <a:extLst>
            <a:ext uri="{FF2B5EF4-FFF2-40B4-BE49-F238E27FC236}">
              <a16:creationId xmlns:a16="http://schemas.microsoft.com/office/drawing/2014/main" id="{394D1AA9-56B4-1F1B-C25B-2CD9F75251C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>
          <a:extLst>
            <a:ext uri="{FF2B5EF4-FFF2-40B4-BE49-F238E27FC236}">
              <a16:creationId xmlns:a16="http://schemas.microsoft.com/office/drawing/2014/main" id="{311C6442-2C9A-664E-E4EC-07743B667A2F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7877A97F-4557-E6DC-073D-31455080E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115112</xdr:colOff>
      <xdr:row>48</xdr:row>
      <xdr:rowOff>76200</xdr:rowOff>
    </xdr:from>
    <xdr:ext cx="1703351" cy="436017"/>
    <xdr:sp macro="" textlink="">
      <xdr:nvSpPr>
        <xdr:cNvPr id="46082" name="Text Box 2">
          <a:extLst>
            <a:ext uri="{FF2B5EF4-FFF2-40B4-BE49-F238E27FC236}">
              <a16:creationId xmlns:a16="http://schemas.microsoft.com/office/drawing/2014/main" id="{DD0C1884-D649-7924-C5C0-DB60A2A08A6A}"/>
            </a:ext>
          </a:extLst>
        </xdr:cNvPr>
        <xdr:cNvSpPr txBox="1">
          <a:spLocks noChangeArrowheads="1"/>
        </xdr:cNvSpPr>
      </xdr:nvSpPr>
      <xdr:spPr bwMode="auto">
        <a:xfrm>
          <a:off x="5853925" y="7327106"/>
          <a:ext cx="1703351" cy="436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>
          <a:extLst>
            <a:ext uri="{FF2B5EF4-FFF2-40B4-BE49-F238E27FC236}">
              <a16:creationId xmlns:a16="http://schemas.microsoft.com/office/drawing/2014/main" id="{7A534CCB-2B26-03B2-8D59-33788B9CA26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>
          <a:extLst>
            <a:ext uri="{FF2B5EF4-FFF2-40B4-BE49-F238E27FC236}">
              <a16:creationId xmlns:a16="http://schemas.microsoft.com/office/drawing/2014/main" id="{23D20AC6-2347-9357-1038-B1D63AD7747C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98C405FF-D1A4-EB9C-37C8-5D9BEDC5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8130" name="Text Box 2">
          <a:extLst>
            <a:ext uri="{FF2B5EF4-FFF2-40B4-BE49-F238E27FC236}">
              <a16:creationId xmlns:a16="http://schemas.microsoft.com/office/drawing/2014/main" id="{9A689C08-4F12-57DF-BFA1-82DD65B7E79C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>
          <a:extLst>
            <a:ext uri="{FF2B5EF4-FFF2-40B4-BE49-F238E27FC236}">
              <a16:creationId xmlns:a16="http://schemas.microsoft.com/office/drawing/2014/main" id="{E0555128-209E-B4F7-5A52-5A7DE7680EA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>
          <a:extLst>
            <a:ext uri="{FF2B5EF4-FFF2-40B4-BE49-F238E27FC236}">
              <a16:creationId xmlns:a16="http://schemas.microsoft.com/office/drawing/2014/main" id="{BF0BC62F-3905-5637-4CC5-066C77F2AC3B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46</xdr:row>
      <xdr:rowOff>0</xdr:rowOff>
    </xdr:from>
    <xdr:to>
      <xdr:col>20</xdr:col>
      <xdr:colOff>38100</xdr:colOff>
      <xdr:row>70</xdr:row>
      <xdr:rowOff>28575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2BA5005A-2A18-F03E-6502-ECBDCAEC7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0178" name="Text Box 2">
          <a:extLst>
            <a:ext uri="{FF2B5EF4-FFF2-40B4-BE49-F238E27FC236}">
              <a16:creationId xmlns:a16="http://schemas.microsoft.com/office/drawing/2014/main" id="{FCEDB20A-ED08-7087-3F36-562C85742F55}"/>
            </a:ext>
          </a:extLst>
        </xdr:cNvPr>
        <xdr:cNvSpPr txBox="1">
          <a:spLocks noChangeArrowheads="1"/>
        </xdr:cNvSpPr>
      </xdr:nvSpPr>
      <xdr:spPr bwMode="auto">
        <a:xfrm>
          <a:off x="6267450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>
          <a:extLst>
            <a:ext uri="{FF2B5EF4-FFF2-40B4-BE49-F238E27FC236}">
              <a16:creationId xmlns:a16="http://schemas.microsoft.com/office/drawing/2014/main" id="{A1547E0D-89F3-B613-CDC1-8CC59C92B7F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>
          <a:extLst>
            <a:ext uri="{FF2B5EF4-FFF2-40B4-BE49-F238E27FC236}">
              <a16:creationId xmlns:a16="http://schemas.microsoft.com/office/drawing/2014/main" id="{7EFFF6E3-06AF-C805-C091-9776F8485E65}"/>
            </a:ext>
          </a:extLst>
        </xdr:cNvPr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8369" name="Chart 1">
          <a:extLst>
            <a:ext uri="{FF2B5EF4-FFF2-40B4-BE49-F238E27FC236}">
              <a16:creationId xmlns:a16="http://schemas.microsoft.com/office/drawing/2014/main" id="{97D242EE-0906-29F0-B8D7-34E150974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8370" name="Text Box 2">
          <a:extLst>
            <a:ext uri="{FF2B5EF4-FFF2-40B4-BE49-F238E27FC236}">
              <a16:creationId xmlns:a16="http://schemas.microsoft.com/office/drawing/2014/main" id="{B5502731-693A-7134-6CF2-E68DD7787F66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>
          <a:extLst>
            <a:ext uri="{FF2B5EF4-FFF2-40B4-BE49-F238E27FC236}">
              <a16:creationId xmlns:a16="http://schemas.microsoft.com/office/drawing/2014/main" id="{D225ACDA-4D72-7A81-49EB-1F2FA25B65E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>
          <a:extLst>
            <a:ext uri="{FF2B5EF4-FFF2-40B4-BE49-F238E27FC236}">
              <a16:creationId xmlns:a16="http://schemas.microsoft.com/office/drawing/2014/main" id="{69719677-8738-789A-E907-9D465CDD3337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1745" name="Chart 1025">
          <a:extLst>
            <a:ext uri="{FF2B5EF4-FFF2-40B4-BE49-F238E27FC236}">
              <a16:creationId xmlns:a16="http://schemas.microsoft.com/office/drawing/2014/main" id="{3D3770E5-1468-EBA2-361E-14F342B1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1746" name="Text Box 1026">
          <a:extLst>
            <a:ext uri="{FF2B5EF4-FFF2-40B4-BE49-F238E27FC236}">
              <a16:creationId xmlns:a16="http://schemas.microsoft.com/office/drawing/2014/main" id="{8F7121B0-5DCC-B26E-5914-F79D01EDB67F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>
          <a:extLst>
            <a:ext uri="{FF2B5EF4-FFF2-40B4-BE49-F238E27FC236}">
              <a16:creationId xmlns:a16="http://schemas.microsoft.com/office/drawing/2014/main" id="{9920E111-AEA4-F33D-0708-857A29B593F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>
          <a:extLst>
            <a:ext uri="{FF2B5EF4-FFF2-40B4-BE49-F238E27FC236}">
              <a16:creationId xmlns:a16="http://schemas.microsoft.com/office/drawing/2014/main" id="{8801E3E5-ED8F-9787-6BA7-633879D5440E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46</xdr:row>
      <xdr:rowOff>0</xdr:rowOff>
    </xdr:from>
    <xdr:to>
      <xdr:col>20</xdr:col>
      <xdr:colOff>57150</xdr:colOff>
      <xdr:row>68</xdr:row>
      <xdr:rowOff>114300</xdr:rowOff>
    </xdr:to>
    <xdr:graphicFrame macro="">
      <xdr:nvGraphicFramePr>
        <xdr:cNvPr id="33793" name="Chart 1025">
          <a:extLst>
            <a:ext uri="{FF2B5EF4-FFF2-40B4-BE49-F238E27FC236}">
              <a16:creationId xmlns:a16="http://schemas.microsoft.com/office/drawing/2014/main" id="{4876F91A-5EA8-E881-5B88-82DE4A306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3794" name="Text Box 1026">
          <a:extLst>
            <a:ext uri="{FF2B5EF4-FFF2-40B4-BE49-F238E27FC236}">
              <a16:creationId xmlns:a16="http://schemas.microsoft.com/office/drawing/2014/main" id="{3703D859-14FB-D956-1CD6-5C53509211A1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>
          <a:extLst>
            <a:ext uri="{FF2B5EF4-FFF2-40B4-BE49-F238E27FC236}">
              <a16:creationId xmlns:a16="http://schemas.microsoft.com/office/drawing/2014/main" id="{A7E3BCC4-73D3-6632-DD42-9EC7AA56381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>
          <a:extLst>
            <a:ext uri="{FF2B5EF4-FFF2-40B4-BE49-F238E27FC236}">
              <a16:creationId xmlns:a16="http://schemas.microsoft.com/office/drawing/2014/main" id="{4835E158-72A7-0FE2-1059-B0A6AE68EB89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7D4FB82B-A223-ABD8-7982-2FD97F38E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5842" name="Text Box 2">
          <a:extLst>
            <a:ext uri="{FF2B5EF4-FFF2-40B4-BE49-F238E27FC236}">
              <a16:creationId xmlns:a16="http://schemas.microsoft.com/office/drawing/2014/main" id="{1B86E280-6E3A-19C8-E544-58638939EAB2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D5565716-E5CF-D955-4ADA-CA4C7BC61DA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>
          <a:extLst>
            <a:ext uri="{FF2B5EF4-FFF2-40B4-BE49-F238E27FC236}">
              <a16:creationId xmlns:a16="http://schemas.microsoft.com/office/drawing/2014/main" id="{FA2E3449-7B9E-4879-D0A8-5A362DBE2DE0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BD36B8B7-7CE4-7F6E-F0D2-BB91BA83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7890" name="Text Box 2">
          <a:extLst>
            <a:ext uri="{FF2B5EF4-FFF2-40B4-BE49-F238E27FC236}">
              <a16:creationId xmlns:a16="http://schemas.microsoft.com/office/drawing/2014/main" id="{F02DDB66-F018-84CF-6D8E-1AE3572D88C7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>
          <a:extLst>
            <a:ext uri="{FF2B5EF4-FFF2-40B4-BE49-F238E27FC236}">
              <a16:creationId xmlns:a16="http://schemas.microsoft.com/office/drawing/2014/main" id="{549B7B2B-9569-B1BE-BAC4-EE3F5C9E7AE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>
          <a:extLst>
            <a:ext uri="{FF2B5EF4-FFF2-40B4-BE49-F238E27FC236}">
              <a16:creationId xmlns:a16="http://schemas.microsoft.com/office/drawing/2014/main" id="{F818C237-F4C0-A85E-81F0-FAA0F761DE9D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4273" name="Chart 1">
          <a:extLst>
            <a:ext uri="{FF2B5EF4-FFF2-40B4-BE49-F238E27FC236}">
              <a16:creationId xmlns:a16="http://schemas.microsoft.com/office/drawing/2014/main" id="{EC88D7D1-BF09-3B7A-496F-7F36E2F2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4274" name="Text Box 2">
          <a:extLst>
            <a:ext uri="{FF2B5EF4-FFF2-40B4-BE49-F238E27FC236}">
              <a16:creationId xmlns:a16="http://schemas.microsoft.com/office/drawing/2014/main" id="{D40B22B3-7F4C-B72E-F14E-2C4BA1B146F4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>
          <a:extLst>
            <a:ext uri="{FF2B5EF4-FFF2-40B4-BE49-F238E27FC236}">
              <a16:creationId xmlns:a16="http://schemas.microsoft.com/office/drawing/2014/main" id="{279E5FE5-0AA9-9521-0830-D584932FF18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>
          <a:extLst>
            <a:ext uri="{FF2B5EF4-FFF2-40B4-BE49-F238E27FC236}">
              <a16:creationId xmlns:a16="http://schemas.microsoft.com/office/drawing/2014/main" id="{7E2765CB-5D27-851C-3DB9-52ACCDA685AA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873C61DB-2FCD-4DD4-5DBD-78EB4F83D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6322" name="Text Box 2">
          <a:extLst>
            <a:ext uri="{FF2B5EF4-FFF2-40B4-BE49-F238E27FC236}">
              <a16:creationId xmlns:a16="http://schemas.microsoft.com/office/drawing/2014/main" id="{B4A29E7E-DF6F-FD59-DB36-682EB7BE87C8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977B3A97-A4DB-8A00-D253-1805933C61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>
          <a:extLst>
            <a:ext uri="{FF2B5EF4-FFF2-40B4-BE49-F238E27FC236}">
              <a16:creationId xmlns:a16="http://schemas.microsoft.com/office/drawing/2014/main" id="{0BDC50AE-5CEE-3365-780E-02FA5030E2B5}"/>
            </a:ext>
          </a:extLst>
        </xdr:cNvPr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7FD708CA-A266-B915-A4D6-B48429D0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48</xdr:row>
      <xdr:rowOff>76200</xdr:rowOff>
    </xdr:from>
    <xdr:to>
      <xdr:col>11</xdr:col>
      <xdr:colOff>190500</xdr:colOff>
      <xdr:row>51</xdr:row>
      <xdr:rowOff>85725</xdr:rowOff>
    </xdr:to>
    <xdr:sp macro="" textlink="">
      <xdr:nvSpPr>
        <xdr:cNvPr id="39938" name="Text Box 2">
          <a:extLst>
            <a:ext uri="{FF2B5EF4-FFF2-40B4-BE49-F238E27FC236}">
              <a16:creationId xmlns:a16="http://schemas.microsoft.com/office/drawing/2014/main" id="{2C9F7AE4-DCE7-6F77-A227-CB79BDBE97A3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>
          <a:extLst>
            <a:ext uri="{FF2B5EF4-FFF2-40B4-BE49-F238E27FC236}">
              <a16:creationId xmlns:a16="http://schemas.microsoft.com/office/drawing/2014/main" id="{BB50A947-DAE3-E56E-5C83-9BA5508E91D1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>
          <a:extLst>
            <a:ext uri="{FF2B5EF4-FFF2-40B4-BE49-F238E27FC236}">
              <a16:creationId xmlns:a16="http://schemas.microsoft.com/office/drawing/2014/main" id="{A08309B6-62D9-613D-BA2E-FFEA612748DA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9C7DD5C8-E7AD-6DDC-534D-C3256514C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1986" name="Text Box 2">
          <a:extLst>
            <a:ext uri="{FF2B5EF4-FFF2-40B4-BE49-F238E27FC236}">
              <a16:creationId xmlns:a16="http://schemas.microsoft.com/office/drawing/2014/main" id="{1F3C7A0E-59AC-6B42-2B79-A94E9CA7F5DF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>
          <a:extLst>
            <a:ext uri="{FF2B5EF4-FFF2-40B4-BE49-F238E27FC236}">
              <a16:creationId xmlns:a16="http://schemas.microsoft.com/office/drawing/2014/main" id="{A6AD3063-C834-4281-4558-D811AD6DF44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>
          <a:extLst>
            <a:ext uri="{FF2B5EF4-FFF2-40B4-BE49-F238E27FC236}">
              <a16:creationId xmlns:a16="http://schemas.microsoft.com/office/drawing/2014/main" id="{F9BBE46F-8924-F6B4-0708-98CF7F4F389B}"/>
            </a:ext>
          </a:extLst>
        </xdr:cNvPr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80">
          <cell r="F80">
            <v>6279</v>
          </cell>
          <cell r="I80">
            <v>6279</v>
          </cell>
          <cell r="O80">
            <v>8476.6500000000015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29">
          <cell r="F29">
            <v>21493</v>
          </cell>
          <cell r="I29">
            <v>22344</v>
          </cell>
          <cell r="O29">
            <v>30164.400000000001</v>
          </cell>
        </row>
        <row r="41">
          <cell r="F41">
            <v>17163</v>
          </cell>
          <cell r="I41">
            <v>43231</v>
          </cell>
          <cell r="O41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8">
          <cell r="F68">
            <v>18712</v>
          </cell>
          <cell r="I68">
            <v>18713</v>
          </cell>
          <cell r="O68">
            <v>25262.550000000003</v>
          </cell>
        </row>
        <row r="95">
          <cell r="F95">
            <v>11557</v>
          </cell>
          <cell r="I95">
            <v>11558</v>
          </cell>
          <cell r="O95">
            <v>15603.300000000001</v>
          </cell>
        </row>
        <row r="102">
          <cell r="F102">
            <v>7712</v>
          </cell>
          <cell r="I102">
            <v>7712</v>
          </cell>
          <cell r="O102">
            <v>10411.200000000001</v>
          </cell>
        </row>
        <row r="110">
          <cell r="F110">
            <v>4656</v>
          </cell>
          <cell r="I110">
            <v>4656</v>
          </cell>
          <cell r="O110">
            <v>6285.6</v>
          </cell>
        </row>
        <row r="134">
          <cell r="F134">
            <v>20238</v>
          </cell>
          <cell r="I134">
            <v>21355</v>
          </cell>
          <cell r="O134">
            <v>28829.250000000004</v>
          </cell>
        </row>
        <row r="144">
          <cell r="F144">
            <v>27078</v>
          </cell>
          <cell r="I144">
            <v>26841</v>
          </cell>
          <cell r="O144">
            <v>36235.350000000006</v>
          </cell>
        </row>
        <row r="153">
          <cell r="F153">
            <v>15390</v>
          </cell>
          <cell r="I153">
            <v>15390</v>
          </cell>
          <cell r="O153">
            <v>20776.5</v>
          </cell>
        </row>
        <row r="163">
          <cell r="F163">
            <v>5000</v>
          </cell>
          <cell r="I163">
            <v>8000</v>
          </cell>
          <cell r="O163">
            <v>10800</v>
          </cell>
        </row>
        <row r="176">
          <cell r="F176">
            <v>13905</v>
          </cell>
          <cell r="I176">
            <v>19955</v>
          </cell>
          <cell r="O176">
            <v>26939.25</v>
          </cell>
        </row>
      </sheetData>
      <sheetData sheetId="1">
        <row r="12">
          <cell r="C12">
            <v>20493</v>
          </cell>
          <cell r="I12">
            <v>4656</v>
          </cell>
        </row>
        <row r="19">
          <cell r="C19">
            <v>13235</v>
          </cell>
        </row>
        <row r="27">
          <cell r="C27">
            <v>22861</v>
          </cell>
          <cell r="I27">
            <v>12436</v>
          </cell>
        </row>
        <row r="36">
          <cell r="C36">
            <v>18711</v>
          </cell>
        </row>
        <row r="38">
          <cell r="I38">
            <v>18423</v>
          </cell>
        </row>
        <row r="44">
          <cell r="C44">
            <v>6212</v>
          </cell>
        </row>
        <row r="46">
          <cell r="I46">
            <v>15385</v>
          </cell>
        </row>
        <row r="52">
          <cell r="I52">
            <v>2000</v>
          </cell>
        </row>
        <row r="61">
          <cell r="C61">
            <v>11556</v>
          </cell>
          <cell r="I61">
            <v>14705</v>
          </cell>
        </row>
        <row r="67">
          <cell r="C67">
            <v>7712</v>
          </cell>
          <cell r="I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workbookViewId="0">
      <selection activeCell="J6" sqref="J6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42578125" style="2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" customFormat="1" ht="23.25" customHeight="1" x14ac:dyDescent="0.35">
      <c r="A9" s="19"/>
      <c r="B9" s="38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>
        <f>East!N13+West!N13+Downstream!N13+Generation!N13+'New Products'!N13+Mexico!N13+'Principal Investing'!N13+'Energy Capital Res.'!N13+'CTG Assets'!N13+' Upstream Originations'!N13+'HPL&amp;LRC'!N13+Coal!N13+Canada!N13+Chairman!N13</f>
        <v>395</v>
      </c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>
        <f>East!N14+West!N14+Downstream!N14+Generation!N14+'New Products'!N14+Mexico!N14+'Principal Investing'!N14+'Energy Capital Res.'!N14+'CTG Assets'!N14+' Upstream Originations'!N14+'HPL&amp;LRC'!N14+Coal!N14+Canada!N14+Chairman!N14</f>
        <v>26</v>
      </c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>
        <f>East!N15+West!N15+Downstream!N15+Generation!N15+'New Products'!N15+Mexico!N15+'Principal Investing'!N15+'Energy Capital Res.'!N15+'CTG Assets'!N15+' Upstream Originations'!N15+'HPL&amp;LRC'!N15+Coal!N15+Canada!N15+Chairman!N15</f>
        <v>13</v>
      </c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>
        <f>East!N16+West!N16+Downstream!N16+Generation!N16+'New Products'!N16+Mexico!N16+'Principal Investing'!N16+'Energy Capital Res.'!N16+'CTG Assets'!N16+' Upstream Originations'!N16+'HPL&amp;LRC'!N16+Coal!N16+Canada!N16+Chairman!N16</f>
        <v>7</v>
      </c>
      <c r="O16" s="44"/>
      <c r="P16" s="65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5">
        <f t="shared" si="1"/>
        <v>395</v>
      </c>
      <c r="N17" s="45">
        <f t="shared" si="1"/>
        <v>401</v>
      </c>
      <c r="O17" s="45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131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32.624026999999998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33.415000000000006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176</v>
      </c>
      <c r="P39" s="27">
        <f>+C39+F39+J39+M39</f>
        <v>63.924026999999995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2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-25.602027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88.297972999999999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2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29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58.21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235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335.04599999999999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116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333.68799999999999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380</v>
      </c>
      <c r="P41" s="32">
        <f>+C41+F41+J41+M41</f>
        <v>726.94399999999996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71.599999999999994</v>
      </c>
      <c r="T41" s="9"/>
    </row>
    <row r="42" spans="1:20" s="5" customFormat="1" x14ac:dyDescent="0.2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160</v>
      </c>
      <c r="F42" s="30">
        <f>SUM(F39:F41)</f>
        <v>65.231999999999999</v>
      </c>
      <c r="G42" s="55"/>
      <c r="H42" s="11"/>
      <c r="I42" s="23">
        <f>SUM(I39:I41)</f>
        <v>235</v>
      </c>
      <c r="J42" s="30">
        <f>SUM(J39:J41)</f>
        <v>335.04599999999999</v>
      </c>
      <c r="K42" s="11"/>
      <c r="L42" s="23">
        <f>SUM(L39:L41)</f>
        <v>116</v>
      </c>
      <c r="M42" s="30">
        <f>SUM(M39:M41)</f>
        <v>333.68799999999999</v>
      </c>
      <c r="N42" s="11"/>
      <c r="O42" s="23">
        <f>SUM(O39:O41)</f>
        <v>556</v>
      </c>
      <c r="P42" s="30">
        <f>SUM(P39:P41)</f>
        <v>879.16599999999994</v>
      </c>
      <c r="Q42" s="11"/>
      <c r="R42" s="23">
        <f>SUM(R39:R41)</f>
        <v>21</v>
      </c>
      <c r="S42" s="30">
        <f>SUM(S39:S41)</f>
        <v>71.599999999999994</v>
      </c>
      <c r="T42" s="11"/>
    </row>
    <row r="43" spans="1:20" s="14" customFormat="1" x14ac:dyDescent="0.2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168.38500000000002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817.22400000000005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75" thickBot="1" x14ac:dyDescent="0.3">
      <c r="A44" s="5" t="s">
        <v>31</v>
      </c>
      <c r="B44" s="100">
        <f>+C42/C43</f>
        <v>0.8536155202821869</v>
      </c>
      <c r="C44" s="101"/>
      <c r="D44" s="49"/>
      <c r="E44" s="100">
        <f>+F42/F43</f>
        <v>0.38739792736882733</v>
      </c>
      <c r="F44" s="101"/>
      <c r="G44" s="56"/>
      <c r="H44" s="49"/>
      <c r="I44" s="100">
        <f>+J42/J43</f>
        <v>1.5164295024983707</v>
      </c>
      <c r="J44" s="101"/>
      <c r="K44" s="49"/>
      <c r="L44" s="100">
        <f>+M42/M43</f>
        <v>1.2943928315134117</v>
      </c>
      <c r="M44" s="101"/>
      <c r="N44" s="49"/>
      <c r="O44" s="100">
        <f>+P42/P43</f>
        <v>1.0757956202950474</v>
      </c>
      <c r="P44" s="101"/>
      <c r="Q44" s="49"/>
      <c r="R44" s="100">
        <f>+S42/S43</f>
        <v>0.2262648989984776</v>
      </c>
      <c r="S44" s="101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  <row r="70" spans="2:18" ht="13.5" x14ac:dyDescent="0.25">
      <c r="B70" s="41" t="str">
        <f ca="1">CELL("filename")</f>
        <v>O:\Fin_Ops\Finrpt\CONSOL\2000\Hot List Detail\Metrics\[Metrics 0623.xls]Consol</v>
      </c>
      <c r="C70" s="41"/>
    </row>
    <row r="71" spans="2:18" ht="13.5" x14ac:dyDescent="0.25">
      <c r="B71" s="99">
        <f ca="1">NOW()</f>
        <v>36700.538632870368</v>
      </c>
      <c r="C71" s="99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61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2">
        <f t="shared" si="0"/>
        <v>59</v>
      </c>
      <c r="N13" s="72">
        <f t="shared" si="0"/>
        <v>59</v>
      </c>
      <c r="O13" s="17"/>
      <c r="P13" s="17"/>
    </row>
    <row r="14" spans="1:16" x14ac:dyDescent="0.2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2">
        <v>0</v>
      </c>
      <c r="N14" s="17">
        <v>10</v>
      </c>
      <c r="O14" s="17"/>
      <c r="P14" s="17"/>
    </row>
    <row r="15" spans="1:16" x14ac:dyDescent="0.2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2">
        <v>0</v>
      </c>
      <c r="N15" s="17">
        <v>4</v>
      </c>
      <c r="O15" s="17"/>
      <c r="P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2">
        <v>0</v>
      </c>
      <c r="N16" s="17">
        <v>4</v>
      </c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3">
        <f t="shared" si="1"/>
        <v>59</v>
      </c>
      <c r="N17" s="18">
        <f t="shared" si="1"/>
        <v>61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17</v>
      </c>
      <c r="C39" s="27">
        <v>7.1</v>
      </c>
      <c r="D39" s="9"/>
      <c r="E39" s="26">
        <v>6</v>
      </c>
      <c r="F39" s="27">
        <f>0.861+0.527+5.82</f>
        <v>7.2080000000000002</v>
      </c>
      <c r="G39" s="59">
        <f>0.861+0.527+5.757</f>
        <v>7.1449999999999996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23</v>
      </c>
      <c r="P39" s="27">
        <f>+M39+J39+F39+C39</f>
        <v>14.308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16</v>
      </c>
      <c r="D40" s="9"/>
      <c r="E40" s="26"/>
      <c r="F40" s="64">
        <f>17.773-F39</f>
        <v>10.565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26.564999999999998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24</v>
      </c>
      <c r="J41" s="70">
        <v>31.911999999999999</v>
      </c>
      <c r="K41" s="68"/>
      <c r="L41" s="71">
        <v>29</v>
      </c>
      <c r="M41" s="70">
        <v>19.937000000000001</v>
      </c>
      <c r="N41" s="9"/>
      <c r="O41" s="28">
        <f>+L41+I41+E41+B41</f>
        <v>53</v>
      </c>
      <c r="P41" s="32">
        <f>+M41+J41+F41+C41</f>
        <v>51.849000000000004</v>
      </c>
      <c r="Q41" s="9"/>
      <c r="R41" s="28">
        <v>8</v>
      </c>
      <c r="S41" s="32">
        <v>6.6</v>
      </c>
      <c r="T41" s="9"/>
    </row>
    <row r="42" spans="1:20" s="5" customFormat="1" x14ac:dyDescent="0.2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6</v>
      </c>
      <c r="F42" s="30">
        <f>SUM(F39:F41)</f>
        <v>17.773</v>
      </c>
      <c r="G42" s="55"/>
      <c r="H42" s="11"/>
      <c r="I42" s="23">
        <f>SUM(I39:I41)</f>
        <v>24</v>
      </c>
      <c r="J42" s="30">
        <f>SUM(J39:J41)</f>
        <v>31.911999999999999</v>
      </c>
      <c r="K42" s="11"/>
      <c r="L42" s="23">
        <f>SUM(L39:L41)</f>
        <v>29</v>
      </c>
      <c r="M42" s="30">
        <f>SUM(M39:M41)</f>
        <v>19.937000000000001</v>
      </c>
      <c r="N42" s="11"/>
      <c r="O42" s="23">
        <f>SUM(O39:O41)</f>
        <v>76</v>
      </c>
      <c r="P42" s="30">
        <f>SUM(P39:P41)</f>
        <v>92.722000000000008</v>
      </c>
      <c r="Q42" s="11"/>
      <c r="R42" s="23">
        <f>SUM(R39:R41)</f>
        <v>8</v>
      </c>
      <c r="S42" s="30">
        <f>SUM(S39:S41)</f>
        <v>6.6</v>
      </c>
      <c r="T42" s="11"/>
    </row>
    <row r="43" spans="1:20" s="14" customFormat="1" x14ac:dyDescent="0.2">
      <c r="A43" s="46" t="s">
        <v>19</v>
      </c>
      <c r="B43" s="31"/>
      <c r="C43" s="30">
        <v>30.3</v>
      </c>
      <c r="D43" s="10"/>
      <c r="E43" s="31"/>
      <c r="F43" s="82">
        <f>+'[2]Hotlist - Completed'!I38/1000</f>
        <v>18.422999999999998</v>
      </c>
      <c r="G43" s="55"/>
      <c r="H43" s="10"/>
      <c r="I43" s="31"/>
      <c r="J43" s="82">
        <f>+'[2]Hotlist - Identified '!$F134/1000</f>
        <v>20.238</v>
      </c>
      <c r="K43" s="10"/>
      <c r="L43" s="31"/>
      <c r="M43" s="82">
        <f>+'[2]Hotlist - Identified '!$I134/1000</f>
        <v>21.355</v>
      </c>
      <c r="N43" s="10"/>
      <c r="O43" s="31"/>
      <c r="P43" s="30">
        <f>+M43+J43+F43+C43</f>
        <v>90.316000000000003</v>
      </c>
      <c r="Q43" s="10"/>
      <c r="R43" s="31"/>
      <c r="S43" s="82">
        <f>+'[2]Hotlist - Identified '!$O134/1000</f>
        <v>28.829250000000005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0.76237623762376239</v>
      </c>
      <c r="C44" s="103"/>
      <c r="D44" s="38"/>
      <c r="E44" s="102">
        <f>+F42/F43</f>
        <v>0.96471801552407321</v>
      </c>
      <c r="F44" s="103"/>
      <c r="G44" s="56"/>
      <c r="H44" s="38"/>
      <c r="I44" s="102">
        <f>+J42/J43</f>
        <v>1.5768356556972032</v>
      </c>
      <c r="J44" s="103"/>
      <c r="K44" s="38"/>
      <c r="L44" s="102">
        <f>+M42/M43</f>
        <v>0.93359868883165542</v>
      </c>
      <c r="M44" s="103"/>
      <c r="N44" s="38"/>
      <c r="O44" s="102">
        <f>+P42/P43</f>
        <v>1.0266397980424289</v>
      </c>
      <c r="P44" s="103"/>
      <c r="Q44" s="38"/>
      <c r="R44" s="102">
        <f>+S42/S43</f>
        <v>0.22893415541507317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62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>+C17</f>
        <v>65</v>
      </c>
      <c r="E13" s="17">
        <f t="shared" ref="E13:N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2">
        <f t="shared" si="0"/>
        <v>166</v>
      </c>
      <c r="N13" s="72">
        <f t="shared" si="0"/>
        <v>169</v>
      </c>
      <c r="O13" s="17"/>
    </row>
    <row r="14" spans="1:16" x14ac:dyDescent="0.2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2">
        <f>8+8+11</f>
        <v>27</v>
      </c>
      <c r="N14" s="17">
        <v>12</v>
      </c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2">
        <v>16</v>
      </c>
      <c r="N15" s="17">
        <v>5</v>
      </c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2">
        <v>8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3">
        <f t="shared" si="1"/>
        <v>169</v>
      </c>
      <c r="N17" s="18">
        <f t="shared" si="1"/>
        <v>175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104</v>
      </c>
      <c r="F39" s="27">
        <v>4.8</v>
      </c>
      <c r="G39" s="59">
        <v>4.8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104</v>
      </c>
      <c r="P39" s="27">
        <f>+M39+J39+F39+C39</f>
        <v>4.8</v>
      </c>
      <c r="Q39" s="9"/>
      <c r="R39" s="26">
        <v>0</v>
      </c>
      <c r="S39" s="27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14.742-0.379-F39</f>
        <v>9.5630000000000024</v>
      </c>
      <c r="G40" s="59"/>
      <c r="H40" s="9"/>
      <c r="I40" s="26"/>
      <c r="J40" s="64">
        <v>0</v>
      </c>
      <c r="K40" s="68"/>
      <c r="L40" s="69"/>
      <c r="M40" s="64">
        <v>0</v>
      </c>
      <c r="N40" s="9"/>
      <c r="O40" s="26"/>
      <c r="P40" s="64">
        <f>+C40+F40+J40+M40</f>
        <v>9.5630000000000024</v>
      </c>
      <c r="Q40" s="9"/>
      <c r="R40" s="26"/>
      <c r="S40" s="27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6</v>
      </c>
      <c r="F41" s="32">
        <v>0.98399999999999999</v>
      </c>
      <c r="G41" s="54"/>
      <c r="H41" s="9"/>
      <c r="I41" s="28">
        <v>137</v>
      </c>
      <c r="J41" s="70">
        <v>6.8840000000000003</v>
      </c>
      <c r="K41" s="68"/>
      <c r="L41" s="71">
        <v>32</v>
      </c>
      <c r="M41" s="70">
        <v>3.2509999999999999</v>
      </c>
      <c r="N41" s="9"/>
      <c r="O41" s="28">
        <f>+L41+I41+E41+B41</f>
        <v>175</v>
      </c>
      <c r="P41" s="32">
        <f>+M41+J41+F41+C41</f>
        <v>11.119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110</v>
      </c>
      <c r="F42" s="30">
        <f>SUM(F39:F41)</f>
        <v>15.347000000000003</v>
      </c>
      <c r="G42" s="55"/>
      <c r="H42" s="11"/>
      <c r="I42" s="23">
        <f>SUM(I39:I41)</f>
        <v>137</v>
      </c>
      <c r="J42" s="30">
        <f>SUM(J39:J41)</f>
        <v>6.8840000000000003</v>
      </c>
      <c r="K42" s="11"/>
      <c r="L42" s="23">
        <f>SUM(L39:L41)</f>
        <v>32</v>
      </c>
      <c r="M42" s="30">
        <f>SUM(M39:M41)</f>
        <v>3.2509999999999999</v>
      </c>
      <c r="N42" s="11"/>
      <c r="O42" s="23">
        <f>SUM(O39:O41)</f>
        <v>279</v>
      </c>
      <c r="P42" s="30">
        <f>SUM(P39:P41)</f>
        <v>25.482000000000003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0</v>
      </c>
      <c r="D43" s="10"/>
      <c r="E43" s="31"/>
      <c r="F43" s="82">
        <f>+'[2]Hotlist - Completed'!I27/1000</f>
        <v>12.436</v>
      </c>
      <c r="G43" s="55"/>
      <c r="H43" s="10"/>
      <c r="I43" s="31"/>
      <c r="J43" s="83">
        <f>+'[2]Hotlist - Identified '!$F144/1000</f>
        <v>27.077999999999999</v>
      </c>
      <c r="K43" s="10"/>
      <c r="L43" s="31"/>
      <c r="M43" s="83">
        <f>+'[2]Hotlist - Identified '!$I144/1000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83">
        <f>+'[2]Hotlist - Identified '!$O144/1000</f>
        <v>36.235350000000004</v>
      </c>
      <c r="T43" s="10"/>
    </row>
    <row r="44" spans="1:20" s="5" customFormat="1" ht="18.75" thickBot="1" x14ac:dyDescent="0.3">
      <c r="A44" s="5" t="s">
        <v>31</v>
      </c>
      <c r="B44" s="102" t="e">
        <f>+C42/C43</f>
        <v>#DIV/0!</v>
      </c>
      <c r="C44" s="103"/>
      <c r="D44" s="38"/>
      <c r="E44" s="102">
        <f>+F42/F43</f>
        <v>1.2340784818269543</v>
      </c>
      <c r="F44" s="103"/>
      <c r="G44" s="56"/>
      <c r="H44" s="38"/>
      <c r="I44" s="102">
        <f>+J42/J43</f>
        <v>0.25422852500184656</v>
      </c>
      <c r="J44" s="103"/>
      <c r="K44" s="38"/>
      <c r="L44" s="102">
        <f>+M42/M43</f>
        <v>0.12112067359636376</v>
      </c>
      <c r="M44" s="103"/>
      <c r="N44" s="38"/>
      <c r="O44" s="102">
        <f>+P42/P43</f>
        <v>0.38402531836334874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80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2">
        <f t="shared" si="0"/>
        <v>10</v>
      </c>
      <c r="N13" s="72">
        <f t="shared" si="0"/>
        <v>9</v>
      </c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1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2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3">
        <f t="shared" si="1"/>
        <v>9</v>
      </c>
      <c r="N17" s="18">
        <f t="shared" si="1"/>
        <v>9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2.2999999999999998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91.4</v>
      </c>
      <c r="D40" s="9"/>
      <c r="E40" s="26"/>
      <c r="F40" s="64">
        <f>-29.674-F39</f>
        <v>-29.673999999999999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61.726000000000006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5</v>
      </c>
      <c r="J41" s="70">
        <v>10</v>
      </c>
      <c r="K41" s="68"/>
      <c r="L41" s="71">
        <v>2</v>
      </c>
      <c r="M41" s="70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2</v>
      </c>
      <c r="F42" s="30">
        <f>SUM(F39:F41)</f>
        <v>-29.673999999999999</v>
      </c>
      <c r="G42" s="55"/>
      <c r="H42" s="11"/>
      <c r="I42" s="23">
        <f>SUM(I39:I41)</f>
        <v>5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84.02600000000001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15.4</v>
      </c>
      <c r="D43" s="10"/>
      <c r="E43" s="31"/>
      <c r="F43" s="82">
        <f>+'[2]Hotlist - Completed'!I46/1000</f>
        <v>15.385</v>
      </c>
      <c r="G43" s="55"/>
      <c r="H43" s="10"/>
      <c r="I43" s="31"/>
      <c r="J43" s="83">
        <f>+'[2]Hotlist - Identified '!$F153/1000</f>
        <v>15.39</v>
      </c>
      <c r="K43" s="10"/>
      <c r="L43" s="31"/>
      <c r="M43" s="83">
        <f>+'[2]Hotlist - Identified '!$I153/1000</f>
        <v>15.39</v>
      </c>
      <c r="N43" s="10"/>
      <c r="O43" s="31"/>
      <c r="P43" s="30">
        <f>+M43+J43+F43+C43</f>
        <v>61.564999999999998</v>
      </c>
      <c r="Q43" s="10"/>
      <c r="R43" s="31"/>
      <c r="S43" s="83">
        <f>+'[2]Hotlist - Identified '!$O153/1000</f>
        <v>20.776499999999999</v>
      </c>
      <c r="T43" s="10"/>
    </row>
    <row r="44" spans="1:20" s="5" customFormat="1" ht="18.75" thickBot="1" x14ac:dyDescent="0.3">
      <c r="A44" s="5" t="s">
        <v>31</v>
      </c>
      <c r="B44" s="102">
        <f>+C42/C43</f>
        <v>6.0844155844155843</v>
      </c>
      <c r="C44" s="103"/>
      <c r="D44" s="38"/>
      <c r="E44" s="102">
        <f>+F42/F43</f>
        <v>-1.928761780955476</v>
      </c>
      <c r="F44" s="103"/>
      <c r="G44" s="56"/>
      <c r="H44" s="38"/>
      <c r="I44" s="102">
        <f>+J42/J43</f>
        <v>0.64977257959714096</v>
      </c>
      <c r="J44" s="103"/>
      <c r="K44" s="38"/>
      <c r="L44" s="102">
        <f>+M42/M43</f>
        <v>0.64977257959714096</v>
      </c>
      <c r="M44" s="103"/>
      <c r="N44" s="38"/>
      <c r="O44" s="102">
        <f>+P42/P43</f>
        <v>1.3648339153739952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2">
        <f t="shared" si="0"/>
        <v>12</v>
      </c>
      <c r="N13" s="72">
        <f t="shared" si="0"/>
        <v>12</v>
      </c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0.8</v>
      </c>
      <c r="D40" s="9"/>
      <c r="E40" s="26"/>
      <c r="F40" s="64">
        <f>3.576-F39</f>
        <v>3.5760000000000001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4.3760000000000003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0">
        <v>0</v>
      </c>
      <c r="K41" s="68"/>
      <c r="L41" s="71">
        <v>6</v>
      </c>
      <c r="M41" s="70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3.5760000000000001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4.476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10.3</v>
      </c>
      <c r="D43" s="10"/>
      <c r="E43" s="31"/>
      <c r="F43" s="82">
        <f>+'[2]Hotlist - Completed'!I52/1000</f>
        <v>2</v>
      </c>
      <c r="G43" s="55"/>
      <c r="H43" s="10"/>
      <c r="I43" s="31"/>
      <c r="J43" s="83">
        <f>+'[2]Hotlist - Identified '!$F163/1000</f>
        <v>5</v>
      </c>
      <c r="K43" s="10"/>
      <c r="L43" s="31"/>
      <c r="M43" s="83">
        <f>+'[2]Hotlist - Identified '!$I163/1000</f>
        <v>8</v>
      </c>
      <c r="N43" s="10"/>
      <c r="O43" s="31"/>
      <c r="P43" s="30">
        <f>+M43+J43+F43+C43</f>
        <v>25.3</v>
      </c>
      <c r="Q43" s="10"/>
      <c r="R43" s="31"/>
      <c r="S43" s="84">
        <f>+'[2]Hotlist - Identified '!$O163/1000</f>
        <v>10.8</v>
      </c>
      <c r="T43" s="10"/>
    </row>
    <row r="44" spans="1:20" s="5" customFormat="1" ht="18.75" thickBot="1" x14ac:dyDescent="0.3">
      <c r="A44" s="5" t="s">
        <v>31</v>
      </c>
      <c r="B44" s="102">
        <f>+C42/C43</f>
        <v>8.7378640776699032E-2</v>
      </c>
      <c r="C44" s="103"/>
      <c r="D44" s="38"/>
      <c r="E44" s="102">
        <f>+F42/F43</f>
        <v>1.788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0</v>
      </c>
      <c r="M44" s="103"/>
      <c r="N44" s="38"/>
      <c r="O44" s="102">
        <f>+P42/P43</f>
        <v>0.17691699604743083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2">
        <f t="shared" si="0"/>
        <v>16</v>
      </c>
      <c r="N13" s="72">
        <f t="shared" si="0"/>
        <v>15</v>
      </c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2">
        <v>1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3">
        <f t="shared" si="1"/>
        <v>15</v>
      </c>
      <c r="N17" s="18">
        <f t="shared" si="1"/>
        <v>15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</v>
      </c>
      <c r="D40" s="9"/>
      <c r="E40" s="26"/>
      <c r="F40" s="64">
        <f>-12.8-F39</f>
        <v>-12.575027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-14.575027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0">
        <v>1</v>
      </c>
      <c r="K41" s="68"/>
      <c r="L41" s="71">
        <v>3</v>
      </c>
      <c r="M41" s="70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-12.8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-12.4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f>7.9+6.5</f>
        <v>14.4</v>
      </c>
      <c r="D43" s="10"/>
      <c r="E43" s="31"/>
      <c r="F43" s="82">
        <f>+'[2]Hotlist - Completed'!I61/1000</f>
        <v>14.705</v>
      </c>
      <c r="G43" s="55"/>
      <c r="H43" s="10"/>
      <c r="I43" s="31"/>
      <c r="J43" s="83">
        <f>+'[2]Hotlist - Identified '!$F176/1000</f>
        <v>13.904999999999999</v>
      </c>
      <c r="K43" s="10"/>
      <c r="L43" s="31"/>
      <c r="M43" s="83">
        <f>+'[2]Hotlist - Identified '!$I176/1000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83">
        <f>+'[2]Hotlist - Identified '!$O176/1000</f>
        <v>26.939250000000001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-4.1666666666666671E-2</v>
      </c>
      <c r="C44" s="103"/>
      <c r="D44" s="38"/>
      <c r="E44" s="102">
        <f>+F42/F43</f>
        <v>-0.87045222713362802</v>
      </c>
      <c r="F44" s="103"/>
      <c r="G44" s="56"/>
      <c r="H44" s="38"/>
      <c r="I44" s="102">
        <f>+J42/J43</f>
        <v>7.1916576770945706E-2</v>
      </c>
      <c r="J44" s="103"/>
      <c r="K44" s="38"/>
      <c r="L44" s="102">
        <f>+M42/M43</f>
        <v>0</v>
      </c>
      <c r="M44" s="103"/>
      <c r="N44" s="38"/>
      <c r="O44" s="102">
        <f>+P42/P43</f>
        <v>-0.19693480505042485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2">
        <f t="shared" si="0"/>
        <v>1</v>
      </c>
      <c r="N13" s="72">
        <f t="shared" si="0"/>
        <v>1</v>
      </c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3">
        <f t="shared" si="1"/>
        <v>1</v>
      </c>
      <c r="N17" s="18">
        <f t="shared" si="1"/>
        <v>1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-18.812000000000001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-18.812000000000001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0">
        <v>30</v>
      </c>
      <c r="K41" s="68"/>
      <c r="L41" s="71">
        <v>0</v>
      </c>
      <c r="M41" s="70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-18.812000000000001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11.187999999999999</v>
      </c>
      <c r="Q42" s="11"/>
      <c r="R42" s="23">
        <f>SUM(R39:R41)</f>
        <v>0</v>
      </c>
      <c r="S42" s="30">
        <f>SUM(S39:S41)</f>
        <v>0</v>
      </c>
      <c r="T42" s="11"/>
    </row>
    <row r="43" spans="1:20" s="80" customFormat="1" x14ac:dyDescent="0.2">
      <c r="A43" s="77" t="s">
        <v>19</v>
      </c>
      <c r="B43" s="78"/>
      <c r="C43" s="76">
        <v>0</v>
      </c>
      <c r="D43" s="79"/>
      <c r="E43" s="78"/>
      <c r="F43" s="82">
        <f>+'[2]Hotlist - Completed'!I67/1000</f>
        <v>0</v>
      </c>
      <c r="G43" s="55"/>
      <c r="H43" s="79"/>
      <c r="I43" s="78"/>
      <c r="J43" s="82">
        <v>23.4</v>
      </c>
      <c r="K43" s="79"/>
      <c r="L43" s="78"/>
      <c r="M43" s="82">
        <v>23.4</v>
      </c>
      <c r="N43" s="79"/>
      <c r="O43" s="78"/>
      <c r="P43" s="76">
        <f>+M43+J43+F43+C43</f>
        <v>46.8</v>
      </c>
      <c r="Q43" s="79"/>
      <c r="R43" s="78"/>
      <c r="S43" s="82">
        <v>0.01</v>
      </c>
      <c r="T43" s="79"/>
    </row>
    <row r="44" spans="1:20" s="5" customFormat="1" ht="18.75" thickBot="1" x14ac:dyDescent="0.3">
      <c r="A44" s="5" t="s">
        <v>31</v>
      </c>
      <c r="B44" s="102">
        <v>0</v>
      </c>
      <c r="C44" s="103"/>
      <c r="D44" s="38"/>
      <c r="E44" s="102" t="e">
        <f>+F42/F43</f>
        <v>#DIV/0!</v>
      </c>
      <c r="F44" s="103"/>
      <c r="G44" s="56"/>
      <c r="H44" s="38"/>
      <c r="I44" s="102">
        <f>+J42/J43</f>
        <v>1.2820512820512822</v>
      </c>
      <c r="J44" s="103"/>
      <c r="K44" s="38"/>
      <c r="L44" s="102">
        <f>+M42/M43</f>
        <v>0</v>
      </c>
      <c r="M44" s="103"/>
      <c r="N44" s="38"/>
      <c r="O44" s="102">
        <f>+P42/P43</f>
        <v>0.23905982905982906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2">
        <f t="shared" si="0"/>
        <v>21</v>
      </c>
      <c r="N13" s="72">
        <f t="shared" si="0"/>
        <v>27</v>
      </c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2">
        <v>9</v>
      </c>
      <c r="N14" s="17">
        <v>1</v>
      </c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2">
        <v>3</v>
      </c>
      <c r="N15" s="17">
        <v>1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2">
        <v>0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3">
        <f t="shared" si="1"/>
        <v>27</v>
      </c>
      <c r="N17" s="18">
        <f t="shared" si="1"/>
        <v>26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t="12.75" hidden="1" customHeight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4</v>
      </c>
      <c r="C39" s="27">
        <v>3.1</v>
      </c>
      <c r="D39" s="9"/>
      <c r="E39" s="26">
        <v>2</v>
      </c>
      <c r="F39" s="27">
        <v>0.97499999999999998</v>
      </c>
      <c r="G39" s="59">
        <v>1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6</v>
      </c>
      <c r="P39" s="27">
        <f>+M39+J39+F39+C39</f>
        <v>4.0750000000000002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2.0830000000000002</v>
      </c>
      <c r="G41" s="61"/>
      <c r="H41" s="9"/>
      <c r="I41" s="28">
        <v>16</v>
      </c>
      <c r="J41" s="70">
        <v>74.25</v>
      </c>
      <c r="K41" s="68"/>
      <c r="L41" s="71">
        <v>7</v>
      </c>
      <c r="M41" s="70">
        <v>52</v>
      </c>
      <c r="N41" s="9"/>
      <c r="O41" s="28">
        <f>+L41+I41+E41+B41</f>
        <v>26</v>
      </c>
      <c r="P41" s="32">
        <f>+M41+J41+F41+C41</f>
        <v>128.333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5</v>
      </c>
      <c r="F42" s="30">
        <f>SUM(F39:F41)</f>
        <v>3.0580000000000003</v>
      </c>
      <c r="G42" s="62"/>
      <c r="H42" s="11"/>
      <c r="I42" s="23">
        <f>SUM(I39:I41)</f>
        <v>16</v>
      </c>
      <c r="J42" s="30">
        <f>SUM(J39:J41)</f>
        <v>74.25</v>
      </c>
      <c r="K42" s="11"/>
      <c r="L42" s="23">
        <f>SUM(L39:L41)</f>
        <v>7</v>
      </c>
      <c r="M42" s="30">
        <f>SUM(M39:M41)</f>
        <v>52</v>
      </c>
      <c r="N42" s="11"/>
      <c r="O42" s="23">
        <f>SUM(O39:O41)</f>
        <v>32</v>
      </c>
      <c r="P42" s="30">
        <f>SUM(P39:P41)</f>
        <v>132.108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14.2</v>
      </c>
      <c r="D43" s="10"/>
      <c r="E43" s="31"/>
      <c r="F43" s="82">
        <f>+'[2]Hotlist - Completed'!C12/1000</f>
        <v>20.492999999999999</v>
      </c>
      <c r="G43" s="62"/>
      <c r="H43" s="10"/>
      <c r="I43" s="31"/>
      <c r="J43" s="83">
        <f>+'[2]Hotlist - Identified '!F29/1000</f>
        <v>21.492999999999999</v>
      </c>
      <c r="K43" s="10"/>
      <c r="L43" s="31"/>
      <c r="M43" s="83">
        <f>+'[2]Hotlist - Identified '!I29/1000</f>
        <v>22.344000000000001</v>
      </c>
      <c r="N43" s="10"/>
      <c r="O43" s="31"/>
      <c r="P43" s="30">
        <f>+M43+J43+F43+C43</f>
        <v>78.53</v>
      </c>
      <c r="Q43" s="10"/>
      <c r="R43" s="31"/>
      <c r="S43" s="83">
        <f>+'[2]Hotlist - Identified '!O29/1000</f>
        <v>30.164400000000001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0.19718309859154931</v>
      </c>
      <c r="C44" s="103"/>
      <c r="D44" s="38"/>
      <c r="E44" s="102">
        <f>+F42/F43</f>
        <v>0.14922168545356954</v>
      </c>
      <c r="F44" s="103"/>
      <c r="G44" s="63"/>
      <c r="H44" s="38"/>
      <c r="I44" s="102">
        <f>+J42/J43</f>
        <v>3.4546131298562326</v>
      </c>
      <c r="J44" s="103"/>
      <c r="K44" s="38"/>
      <c r="L44" s="102">
        <f>+M42/M43</f>
        <v>2.3272466881489438</v>
      </c>
      <c r="M44" s="103"/>
      <c r="N44" s="38"/>
      <c r="O44" s="102">
        <f>+P42/P43</f>
        <v>1.6822615560932128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A6"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2">
        <f t="shared" si="0"/>
        <v>15</v>
      </c>
      <c r="N13" s="72">
        <f t="shared" si="0"/>
        <v>16</v>
      </c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3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3">
        <f t="shared" si="1"/>
        <v>16</v>
      </c>
      <c r="N17" s="18">
        <f t="shared" si="1"/>
        <v>16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0">
        <v>10</v>
      </c>
      <c r="K41" s="68"/>
      <c r="L41" s="71">
        <v>8</v>
      </c>
      <c r="M41" s="70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2">
      <c r="A43" s="46" t="s">
        <v>19</v>
      </c>
      <c r="B43" s="31"/>
      <c r="C43" s="30">
        <v>13.2</v>
      </c>
      <c r="D43" s="10"/>
      <c r="E43" s="31"/>
      <c r="F43" s="82">
        <f>+'[2]Hotlist - Completed'!C19/1000</f>
        <v>13.234999999999999</v>
      </c>
      <c r="G43" s="55"/>
      <c r="H43" s="10"/>
      <c r="I43" s="31"/>
      <c r="J43" s="83">
        <f>+'[2]Hotlist - Identified '!$F41/1000</f>
        <v>17.163</v>
      </c>
      <c r="K43" s="10"/>
      <c r="L43" s="31"/>
      <c r="M43" s="83">
        <f>+'[2]Hotlist - Identified '!$I41/1000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83">
        <f>+'[2]Hotlist - Identified '!$O41/1000</f>
        <v>58.361850000000004</v>
      </c>
      <c r="T43" s="10"/>
    </row>
    <row r="44" spans="1:20" s="5" customFormat="1" ht="18.75" thickBot="1" x14ac:dyDescent="0.3">
      <c r="A44" s="5" t="s">
        <v>31</v>
      </c>
      <c r="B44" s="102">
        <f>+C42/C43</f>
        <v>0.63636363636363646</v>
      </c>
      <c r="C44" s="103"/>
      <c r="D44" s="38"/>
      <c r="E44" s="102">
        <f>+F42/F43</f>
        <v>1.2834151870041557</v>
      </c>
      <c r="F44" s="103"/>
      <c r="G44" s="56"/>
      <c r="H44" s="38"/>
      <c r="I44" s="102">
        <f>+J42/J43</f>
        <v>0.58264872108605725</v>
      </c>
      <c r="J44" s="103"/>
      <c r="K44" s="38"/>
      <c r="L44" s="102">
        <f>+M42/M43</f>
        <v>1.4804191436700516</v>
      </c>
      <c r="M44" s="103"/>
      <c r="N44" s="38"/>
      <c r="O44" s="102">
        <f>+P42/P43</f>
        <v>1.1446175816835389</v>
      </c>
      <c r="P44" s="103"/>
      <c r="Q44" s="38"/>
      <c r="R44" s="102">
        <f>+S42/S43</f>
        <v>8.567240414757242E-2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2">
        <f t="shared" si="0"/>
        <v>26</v>
      </c>
      <c r="N13" s="72">
        <f t="shared" si="0"/>
        <v>25</v>
      </c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2">
        <v>0</v>
      </c>
      <c r="N14" s="17">
        <v>1</v>
      </c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2">
        <v>1</v>
      </c>
      <c r="N15" s="17">
        <v>1</v>
      </c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3">
        <f t="shared" si="1"/>
        <v>25</v>
      </c>
      <c r="N17" s="18">
        <f t="shared" si="1"/>
        <v>25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-0.8</v>
      </c>
      <c r="D40" s="9"/>
      <c r="E40" s="26"/>
      <c r="F40" s="64">
        <f>4.5-F39</f>
        <v>4.1639999999999997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3.3639999999999999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2</v>
      </c>
      <c r="F41" s="70">
        <v>11.597</v>
      </c>
      <c r="G41" s="54"/>
      <c r="H41" s="9"/>
      <c r="I41" s="28">
        <v>10</v>
      </c>
      <c r="J41" s="70">
        <v>58</v>
      </c>
      <c r="K41" s="68"/>
      <c r="L41" s="71">
        <v>9</v>
      </c>
      <c r="M41" s="70">
        <v>47</v>
      </c>
      <c r="N41" s="9"/>
      <c r="O41" s="28">
        <f>+L41+I41+E41+B41</f>
        <v>21</v>
      </c>
      <c r="P41" s="32">
        <f>+M41+J41+F41+C41</f>
        <v>116.59699999999999</v>
      </c>
      <c r="Q41" s="9"/>
      <c r="R41" s="28">
        <v>4</v>
      </c>
      <c r="S41" s="32">
        <v>31</v>
      </c>
      <c r="T41" s="9"/>
    </row>
    <row r="42" spans="1:20" s="5" customFormat="1" x14ac:dyDescent="0.2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16.097000000000001</v>
      </c>
      <c r="G42" s="55"/>
      <c r="H42" s="11"/>
      <c r="I42" s="23">
        <f>SUM(I39:I41)</f>
        <v>10</v>
      </c>
      <c r="J42" s="30">
        <f>SUM(J39:J41)</f>
        <v>58</v>
      </c>
      <c r="K42" s="11"/>
      <c r="L42" s="23">
        <f>SUM(L39:L41)</f>
        <v>9</v>
      </c>
      <c r="M42" s="30">
        <f>SUM(M39:M41)</f>
        <v>47</v>
      </c>
      <c r="N42" s="11"/>
      <c r="O42" s="23">
        <f>SUM(O39:O41)</f>
        <v>36</v>
      </c>
      <c r="P42" s="30">
        <f>SUM(P39:P41)</f>
        <v>124.297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2">
      <c r="A43" s="46" t="s">
        <v>19</v>
      </c>
      <c r="B43" s="31"/>
      <c r="C43" s="30">
        <v>16.899999999999999</v>
      </c>
      <c r="D43" s="10"/>
      <c r="E43" s="31"/>
      <c r="F43" s="82">
        <f>+'[2]Hotlist - Completed'!C27/1000</f>
        <v>22.861000000000001</v>
      </c>
      <c r="G43" s="55"/>
      <c r="H43" s="10"/>
      <c r="I43" s="31"/>
      <c r="J43" s="83">
        <f>+'[2]Hotlist - Identified '!$F$56/1000</f>
        <v>28.361000000000001</v>
      </c>
      <c r="K43" s="10"/>
      <c r="L43" s="31"/>
      <c r="M43" s="83">
        <f>+'[2]Hotlist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83">
        <f>+'[2]Hotlist - Identified '!$O$56/1000</f>
        <v>38.287350000000004</v>
      </c>
      <c r="T43" s="10"/>
    </row>
    <row r="44" spans="1:20" s="5" customFormat="1" ht="18.75" thickBot="1" x14ac:dyDescent="0.3">
      <c r="A44" s="5" t="s">
        <v>31</v>
      </c>
      <c r="B44" s="102">
        <f>+C42/C43</f>
        <v>0.18934911242603553</v>
      </c>
      <c r="C44" s="103"/>
      <c r="D44" s="38"/>
      <c r="E44" s="102">
        <f>+F42/F43</f>
        <v>0.70412492891824507</v>
      </c>
      <c r="F44" s="103"/>
      <c r="G44" s="56"/>
      <c r="H44" s="38"/>
      <c r="I44" s="102">
        <f>+J42/J43</f>
        <v>2.0450618807517364</v>
      </c>
      <c r="J44" s="103"/>
      <c r="K44" s="38"/>
      <c r="L44" s="102">
        <f>+M42/M43</f>
        <v>1.6572053171608898</v>
      </c>
      <c r="M44" s="103"/>
      <c r="N44" s="38"/>
      <c r="O44" s="102">
        <f>+P42/P43</f>
        <v>1.2882787641346143</v>
      </c>
      <c r="P44" s="103"/>
      <c r="Q44" s="38"/>
      <c r="R44" s="102">
        <f>+S42/S43</f>
        <v>0.80966690042533618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60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2">
        <f t="shared" si="0"/>
        <v>14</v>
      </c>
      <c r="N13" s="72">
        <f t="shared" si="0"/>
        <v>12</v>
      </c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19.216000000000001</v>
      </c>
      <c r="G41" s="54"/>
      <c r="H41" s="9"/>
      <c r="I41" s="28">
        <v>3</v>
      </c>
      <c r="J41" s="70">
        <v>29</v>
      </c>
      <c r="K41" s="68"/>
      <c r="L41" s="71">
        <v>7</v>
      </c>
      <c r="M41" s="70">
        <v>67.5</v>
      </c>
      <c r="N41" s="9"/>
      <c r="O41" s="28">
        <f>+L41+I41+E41+B41</f>
        <v>11</v>
      </c>
      <c r="P41" s="32">
        <f>+M41+J41+F41+C41</f>
        <v>115.71600000000001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35.366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7</v>
      </c>
      <c r="M42" s="30">
        <f>SUM(M39:M41)</f>
        <v>67.5</v>
      </c>
      <c r="N42" s="11"/>
      <c r="O42" s="23">
        <f>SUM(O39:O41)</f>
        <v>12</v>
      </c>
      <c r="P42" s="30">
        <f>SUM(P39:P41)</f>
        <v>139.066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18.7</v>
      </c>
      <c r="D43" s="10"/>
      <c r="E43" s="31"/>
      <c r="F43" s="82">
        <f>+'[2]Hotlist - Completed'!C36/1000</f>
        <v>18.710999999999999</v>
      </c>
      <c r="G43" s="55"/>
      <c r="H43" s="10"/>
      <c r="I43" s="31"/>
      <c r="J43" s="83">
        <f>+'[2]Hotlist - Identified '!$F68/1000</f>
        <v>18.712</v>
      </c>
      <c r="K43" s="10"/>
      <c r="L43" s="31"/>
      <c r="M43" s="83">
        <f>+'[2]Hotlist - Identified '!$I68/1000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83">
        <f>+'[2]Hotlist - Identified '!$O68/1000</f>
        <v>25.262550000000005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0.38502673796791448</v>
      </c>
      <c r="C44" s="103"/>
      <c r="D44" s="38"/>
      <c r="E44" s="102">
        <f>+F42/F43</f>
        <v>1.8901181123403348</v>
      </c>
      <c r="F44" s="103"/>
      <c r="G44" s="56"/>
      <c r="H44" s="38"/>
      <c r="I44" s="102">
        <f>+J42/J43</f>
        <v>1.549807610089782</v>
      </c>
      <c r="J44" s="103"/>
      <c r="K44" s="38"/>
      <c r="L44" s="102">
        <f>+M42/M43</f>
        <v>3.6071180462779884</v>
      </c>
      <c r="M44" s="103"/>
      <c r="N44" s="38"/>
      <c r="O44" s="102">
        <f>+P42/P43</f>
        <v>1.8582767651932226</v>
      </c>
      <c r="P44" s="103"/>
      <c r="Q44" s="38"/>
      <c r="R44" s="102">
        <f>+S42/S43</f>
        <v>0.29688214372658339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54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2">
        <f t="shared" si="0"/>
        <v>21</v>
      </c>
      <c r="N13" s="72">
        <f t="shared" si="0"/>
        <v>22</v>
      </c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2">
        <v>6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5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3">
        <f t="shared" si="1"/>
        <v>22</v>
      </c>
      <c r="N17" s="18">
        <f t="shared" si="1"/>
        <v>22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-1.1000000000000001</v>
      </c>
      <c r="D40" s="9"/>
      <c r="E40" s="26"/>
      <c r="F40" s="64">
        <f>0.164-F39</f>
        <v>0.16400000000000001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-0.93600000000000005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0">
        <v>45</v>
      </c>
      <c r="K41" s="68"/>
      <c r="L41" s="71">
        <v>5</v>
      </c>
      <c r="M41" s="70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4.1639999999999997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73.063999999999993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2">
      <c r="A43" s="46" t="s">
        <v>19</v>
      </c>
      <c r="B43" s="31"/>
      <c r="C43" s="30">
        <v>12.7</v>
      </c>
      <c r="D43" s="10"/>
      <c r="E43" s="31"/>
      <c r="F43" s="82">
        <f>+'[2]Hotlist - Completed'!C44/1000</f>
        <v>6.2119999999999997</v>
      </c>
      <c r="G43" s="55"/>
      <c r="H43" s="10"/>
      <c r="I43" s="31"/>
      <c r="J43" s="83">
        <f>+'[1]Hotlist - Identified '!$F$80/1000</f>
        <v>6.2789999999999999</v>
      </c>
      <c r="K43" s="10"/>
      <c r="L43" s="31"/>
      <c r="M43" s="83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83">
        <f>+'[1]Hotlist - Identified '!$O$80/1000</f>
        <v>8.4766500000000011</v>
      </c>
      <c r="T43" s="10"/>
    </row>
    <row r="44" spans="1:20" s="5" customFormat="1" ht="18.75" thickBot="1" x14ac:dyDescent="0.3">
      <c r="A44" s="5" t="s">
        <v>31</v>
      </c>
      <c r="B44" s="102">
        <f>+C42/C43</f>
        <v>-8.6614173228346469E-2</v>
      </c>
      <c r="C44" s="103"/>
      <c r="D44" s="38"/>
      <c r="E44" s="102">
        <f>+F42/F43</f>
        <v>0.67031551835157754</v>
      </c>
      <c r="F44" s="103"/>
      <c r="G44" s="56"/>
      <c r="H44" s="38"/>
      <c r="I44" s="102">
        <f>+J42/J43</f>
        <v>7.1667462971810796</v>
      </c>
      <c r="J44" s="103"/>
      <c r="K44" s="38"/>
      <c r="L44" s="102">
        <f>+M42/M43</f>
        <v>3.9815257206561556</v>
      </c>
      <c r="M44" s="103"/>
      <c r="N44" s="38"/>
      <c r="O44" s="102">
        <f>+P42/P43</f>
        <v>2.3217032094057832</v>
      </c>
      <c r="P44" s="103"/>
      <c r="Q44" s="38"/>
      <c r="R44" s="102">
        <f>+S42/S43</f>
        <v>1.1797113246388606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2">
        <f t="shared" si="0"/>
        <v>13</v>
      </c>
      <c r="N13" s="72">
        <f t="shared" si="0"/>
        <v>13</v>
      </c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2">
        <v>0</v>
      </c>
      <c r="N14" s="17">
        <v>2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2">
        <v>0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3">
        <f t="shared" si="1"/>
        <v>13</v>
      </c>
      <c r="N17" s="18">
        <f t="shared" si="1"/>
        <v>14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7</v>
      </c>
      <c r="C39" s="27">
        <v>10.4</v>
      </c>
      <c r="D39" s="9"/>
      <c r="E39" s="26">
        <v>11</v>
      </c>
      <c r="F39" s="27">
        <f>6.47+0.46</f>
        <v>6.93</v>
      </c>
      <c r="G39" s="59">
        <f>3.6+0.95+0.5+0.34+0.23+1.45+0.5</f>
        <v>7.57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18</v>
      </c>
      <c r="P39" s="27">
        <f>+M39+J39+F39+C39</f>
        <v>17.329999999999998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-2.8</v>
      </c>
      <c r="D40" s="9"/>
      <c r="E40" s="26"/>
      <c r="F40" s="64">
        <f>9.628-F39</f>
        <v>2.6980000000000004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-0.10199999999999942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48">
        <v>0</v>
      </c>
      <c r="D41" s="9"/>
      <c r="E41" s="28">
        <v>2</v>
      </c>
      <c r="F41" s="32">
        <v>2.8</v>
      </c>
      <c r="G41" s="54"/>
      <c r="H41" s="9"/>
      <c r="I41" s="28">
        <v>8</v>
      </c>
      <c r="J41" s="70">
        <v>19</v>
      </c>
      <c r="K41" s="68"/>
      <c r="L41" s="71">
        <v>4</v>
      </c>
      <c r="M41" s="70">
        <v>11</v>
      </c>
      <c r="N41" s="9"/>
      <c r="O41" s="28">
        <f>+L41+I41+E41+B41</f>
        <v>14</v>
      </c>
      <c r="P41" s="32">
        <f>+M41+J41+F41+C41</f>
        <v>32.799999999999997</v>
      </c>
      <c r="Q41" s="9"/>
      <c r="R41" s="28">
        <v>0</v>
      </c>
      <c r="S41" s="48">
        <v>0</v>
      </c>
      <c r="T41" s="9"/>
    </row>
    <row r="42" spans="1:20" s="5" customFormat="1" x14ac:dyDescent="0.2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12.428000000000001</v>
      </c>
      <c r="G42" s="55"/>
      <c r="H42" s="11"/>
      <c r="I42" s="23">
        <f>SUM(I39:I41)</f>
        <v>8</v>
      </c>
      <c r="J42" s="30">
        <f>SUM(J39:J41)</f>
        <v>19</v>
      </c>
      <c r="K42" s="11"/>
      <c r="L42" s="23">
        <f>SUM(L39:L41)</f>
        <v>4</v>
      </c>
      <c r="M42" s="30">
        <f>SUM(M39:M41)</f>
        <v>11</v>
      </c>
      <c r="N42" s="11"/>
      <c r="O42" s="23">
        <f>SUM(O39:O41)</f>
        <v>32</v>
      </c>
      <c r="P42" s="30">
        <f>SUM(P39:P41)</f>
        <v>50.027999999999992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11.6</v>
      </c>
      <c r="D43" s="10"/>
      <c r="E43" s="31"/>
      <c r="F43" s="82">
        <f>+'[2]Hotlist - Completed'!C61/1000</f>
        <v>11.555999999999999</v>
      </c>
      <c r="G43" s="55"/>
      <c r="H43" s="10"/>
      <c r="I43" s="31"/>
      <c r="J43" s="83">
        <f>+'[2]Hotlist - Identified '!$F95/1000</f>
        <v>11.557</v>
      </c>
      <c r="K43" s="10"/>
      <c r="L43" s="31"/>
      <c r="M43" s="83">
        <f>+'[2]Hotlist - Identified '!$I95/1000</f>
        <v>11.558</v>
      </c>
      <c r="N43" s="10"/>
      <c r="O43" s="31"/>
      <c r="P43" s="30">
        <f>+M43+J43+F43+C43</f>
        <v>46.271000000000001</v>
      </c>
      <c r="Q43" s="10"/>
      <c r="R43" s="31"/>
      <c r="S43" s="83">
        <f>+'[2]Hotlist - Identified '!$O95/1000</f>
        <v>15.603300000000001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0.65517241379310354</v>
      </c>
      <c r="C44" s="103"/>
      <c r="D44" s="38"/>
      <c r="E44" s="102">
        <f>+F42/F43</f>
        <v>1.0754586362062999</v>
      </c>
      <c r="F44" s="103"/>
      <c r="G44" s="56"/>
      <c r="H44" s="38"/>
      <c r="I44" s="102">
        <f>+J42/J43</f>
        <v>1.6440252660725101</v>
      </c>
      <c r="J44" s="103"/>
      <c r="K44" s="38"/>
      <c r="L44" s="102">
        <f>+M42/M43</f>
        <v>0.95172175116802216</v>
      </c>
      <c r="M44" s="103"/>
      <c r="N44" s="38"/>
      <c r="O44" s="102">
        <f>+P42/P43</f>
        <v>1.0811955652568561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53</v>
      </c>
    </row>
    <row r="3" spans="1:17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5" customFormat="1" ht="23.25" customHeight="1" x14ac:dyDescent="0.25">
      <c r="B9" s="16"/>
      <c r="C9" s="91" t="s">
        <v>16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2">
        <f t="shared" si="0"/>
        <v>7</v>
      </c>
      <c r="N13" s="72">
        <f t="shared" si="0"/>
        <v>7</v>
      </c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2">
        <v>0</v>
      </c>
      <c r="N14" s="17">
        <v>0</v>
      </c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2">
        <v>0</v>
      </c>
      <c r="N15" s="17">
        <v>2</v>
      </c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3">
        <f t="shared" si="1"/>
        <v>7</v>
      </c>
      <c r="N17" s="18">
        <f t="shared" si="1"/>
        <v>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0.671-F39</f>
        <v>0.67100000000000004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0.67100000000000004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1.05</v>
      </c>
      <c r="G41" s="61"/>
      <c r="H41" s="9"/>
      <c r="I41" s="28">
        <v>2</v>
      </c>
      <c r="J41" s="70">
        <v>20</v>
      </c>
      <c r="K41" s="68"/>
      <c r="L41" s="71">
        <v>0</v>
      </c>
      <c r="M41" s="70">
        <v>0</v>
      </c>
      <c r="N41" s="9"/>
      <c r="O41" s="28">
        <f>+L41+I41+E41+B41</f>
        <v>4</v>
      </c>
      <c r="P41" s="32">
        <f>+M41+J41+F41+C41</f>
        <v>21.05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1.7210000000000001</v>
      </c>
      <c r="G42" s="62"/>
      <c r="H42" s="11"/>
      <c r="I42" s="23">
        <f>SUM(I39:I41)</f>
        <v>2</v>
      </c>
      <c r="J42" s="30">
        <f>SUM(J39:J41)</f>
        <v>20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4</v>
      </c>
      <c r="P42" s="30">
        <f>SUM(P39:P41)</f>
        <v>21.721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7.7</v>
      </c>
      <c r="D43" s="10"/>
      <c r="E43" s="31"/>
      <c r="F43" s="82">
        <f>+'[2]Hotlist - Completed'!C67/1000</f>
        <v>7.7119999999999997</v>
      </c>
      <c r="G43" s="62"/>
      <c r="H43" s="10"/>
      <c r="I43" s="31"/>
      <c r="J43" s="83">
        <f>+'[2]Hotlist - Identified '!$F102/1000</f>
        <v>7.7119999999999997</v>
      </c>
      <c r="K43" s="10"/>
      <c r="L43" s="31"/>
      <c r="M43" s="83">
        <f>+'[2]Hotlist - Identified '!$I102/1000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83">
        <f>+'[2]Hotlist - Identified '!$O102/1000</f>
        <v>10.411200000000001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</v>
      </c>
      <c r="C44" s="103"/>
      <c r="D44" s="38"/>
      <c r="E44" s="102">
        <f>+F42/F43</f>
        <v>0.22315871369294607</v>
      </c>
      <c r="F44" s="103"/>
      <c r="G44" s="63"/>
      <c r="H44" s="38"/>
      <c r="I44" s="102">
        <f>+J42/J43</f>
        <v>2.5933609958506225</v>
      </c>
      <c r="J44" s="103"/>
      <c r="K44" s="38"/>
      <c r="L44" s="102">
        <f>+M42/M43</f>
        <v>0</v>
      </c>
      <c r="M44" s="103"/>
      <c r="N44" s="38"/>
      <c r="O44" s="102">
        <f>+P42/P43</f>
        <v>0.70440394344272927</v>
      </c>
      <c r="P44" s="103"/>
      <c r="Q44" s="38"/>
      <c r="R44" s="102">
        <f>+S42/S43</f>
        <v>0.72037805440295055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2">
        <f t="shared" si="0"/>
        <v>10</v>
      </c>
      <c r="N13" s="72">
        <f t="shared" si="0"/>
        <v>8</v>
      </c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1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1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3">
        <f t="shared" si="1"/>
        <v>8</v>
      </c>
      <c r="N17" s="18">
        <f t="shared" si="1"/>
        <v>8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0.002-F39</f>
        <v>2E-3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0">
        <v>0</v>
      </c>
      <c r="K41" s="68"/>
      <c r="L41" s="71">
        <v>4</v>
      </c>
      <c r="M41" s="70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2E-3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34.002000000000002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2">
      <c r="A43" s="46" t="s">
        <v>19</v>
      </c>
      <c r="B43" s="31"/>
      <c r="C43" s="30">
        <v>4.7</v>
      </c>
      <c r="D43" s="10"/>
      <c r="E43" s="31"/>
      <c r="F43" s="82">
        <f>+'[2]Hotlist - Completed'!I12/1000</f>
        <v>4.6559999999999997</v>
      </c>
      <c r="G43" s="55"/>
      <c r="H43" s="10"/>
      <c r="I43" s="31"/>
      <c r="J43" s="83">
        <f>+'[2]Hotlist - Identified '!$F110/1000</f>
        <v>4.6559999999999997</v>
      </c>
      <c r="K43" s="10"/>
      <c r="L43" s="31"/>
      <c r="M43" s="83">
        <f>+'[2]Hotlist - Identified '!$I110/1000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83">
        <f>+'[2]Hotlist - Identified '!$O110/1000</f>
        <v>6.2856000000000005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</v>
      </c>
      <c r="C44" s="103"/>
      <c r="D44" s="38"/>
      <c r="E44" s="102">
        <f>+F42/F43</f>
        <v>4.2955326460481104E-4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7.3024054982817876</v>
      </c>
      <c r="M44" s="103"/>
      <c r="N44" s="38"/>
      <c r="O44" s="102">
        <f>+P42/P43</f>
        <v>1.8214056138847228</v>
      </c>
      <c r="P44" s="103"/>
      <c r="Q44" s="38"/>
      <c r="R44" s="102">
        <f>+S42/S43</f>
        <v>0.63637520682194215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Jan Havlíček</cp:lastModifiedBy>
  <cp:lastPrinted>2000-06-23T17:21:58Z</cp:lastPrinted>
  <dcterms:created xsi:type="dcterms:W3CDTF">2000-05-01T16:06:07Z</dcterms:created>
  <dcterms:modified xsi:type="dcterms:W3CDTF">2023-09-17T00:21:13Z</dcterms:modified>
</cp:coreProperties>
</file>