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1B146C-F3C9-4FA4-BB65-991AE8221900}" xr6:coauthVersionLast="47" xr6:coauthVersionMax="47" xr10:uidLastSave="{00000000-0000-0000-0000-000000000000}"/>
  <bookViews>
    <workbookView xWindow="-120" yWindow="-120" windowWidth="38640" windowHeight="15720"/>
  </bookViews>
  <sheets>
    <sheet name="PHYSICAL &amp; FINANCIAL" sheetId="1" r:id="rId1"/>
    <sheet name="FINANCIAL" sheetId="2" r:id="rId2"/>
    <sheet name="PHYSICAL" sheetId="3" r:id="rId3"/>
  </sheets>
  <externalReferences>
    <externalReference r:id="rId4"/>
  </externalReferences>
  <calcPr calcId="0" calcOnSave="0"/>
</workbook>
</file>

<file path=xl/calcChain.xml><?xml version="1.0" encoding="utf-8"?>
<calcChain xmlns="http://schemas.openxmlformats.org/spreadsheetml/2006/main">
  <c r="A3" i="2" l="1"/>
  <c r="B9" i="2"/>
  <c r="D9" i="2"/>
  <c r="F9" i="2"/>
  <c r="H9" i="2"/>
  <c r="A11" i="2"/>
  <c r="B11" i="2"/>
  <c r="D11" i="2"/>
  <c r="E11" i="2"/>
  <c r="F11" i="2"/>
  <c r="G11" i="2"/>
  <c r="H11" i="2"/>
  <c r="I11" i="2"/>
  <c r="B12" i="2"/>
  <c r="D12" i="2"/>
  <c r="E12" i="2"/>
  <c r="F12" i="2"/>
  <c r="G12" i="2"/>
  <c r="H12" i="2"/>
  <c r="I12" i="2"/>
  <c r="D13" i="2"/>
  <c r="F13" i="2"/>
  <c r="H13" i="2"/>
  <c r="A15" i="2"/>
  <c r="B15" i="2"/>
  <c r="D15" i="2"/>
  <c r="E15" i="2"/>
  <c r="F15" i="2"/>
  <c r="G15" i="2"/>
  <c r="H15" i="2"/>
  <c r="I15" i="2"/>
  <c r="B16" i="2"/>
  <c r="D16" i="2"/>
  <c r="E16" i="2"/>
  <c r="F16" i="2"/>
  <c r="G16" i="2"/>
  <c r="H16" i="2"/>
  <c r="I16" i="2"/>
  <c r="D17" i="2"/>
  <c r="F17" i="2"/>
  <c r="H17" i="2"/>
  <c r="A19" i="2"/>
  <c r="B19" i="2"/>
  <c r="D19" i="2"/>
  <c r="E19" i="2"/>
  <c r="F19" i="2"/>
  <c r="G19" i="2"/>
  <c r="H19" i="2"/>
  <c r="I19" i="2"/>
  <c r="B20" i="2"/>
  <c r="D20" i="2"/>
  <c r="E20" i="2"/>
  <c r="F20" i="2"/>
  <c r="G20" i="2"/>
  <c r="H20" i="2"/>
  <c r="I20" i="2"/>
  <c r="D21" i="2"/>
  <c r="F21" i="2"/>
  <c r="H21" i="2"/>
  <c r="A23" i="2"/>
  <c r="B23" i="2"/>
  <c r="D23" i="2"/>
  <c r="E23" i="2"/>
  <c r="F23" i="2"/>
  <c r="G23" i="2"/>
  <c r="H23" i="2"/>
  <c r="I23" i="2"/>
  <c r="B24" i="2"/>
  <c r="D24" i="2"/>
  <c r="E24" i="2"/>
  <c r="F24" i="2"/>
  <c r="G24" i="2"/>
  <c r="H24" i="2"/>
  <c r="I24" i="2"/>
  <c r="D25" i="2"/>
  <c r="F25" i="2"/>
  <c r="H25" i="2"/>
  <c r="A27" i="2"/>
  <c r="B27" i="2"/>
  <c r="D27" i="2"/>
  <c r="E27" i="2"/>
  <c r="F27" i="2"/>
  <c r="G27" i="2"/>
  <c r="H27" i="2"/>
  <c r="I27" i="2"/>
  <c r="B28" i="2"/>
  <c r="D28" i="2"/>
  <c r="E28" i="2"/>
  <c r="F28" i="2"/>
  <c r="G28" i="2"/>
  <c r="H28" i="2"/>
  <c r="I28" i="2"/>
  <c r="D29" i="2"/>
  <c r="F29" i="2"/>
  <c r="H29" i="2"/>
  <c r="A31" i="2"/>
  <c r="B31" i="2"/>
  <c r="D31" i="2"/>
  <c r="E31" i="2"/>
  <c r="F31" i="2"/>
  <c r="G31" i="2"/>
  <c r="H31" i="2"/>
  <c r="I31" i="2"/>
  <c r="B32" i="2"/>
  <c r="D32" i="2"/>
  <c r="E32" i="2"/>
  <c r="F32" i="2"/>
  <c r="G32" i="2"/>
  <c r="H32" i="2"/>
  <c r="I32" i="2"/>
  <c r="D33" i="2"/>
  <c r="F33" i="2"/>
  <c r="H33" i="2"/>
  <c r="A35" i="2"/>
  <c r="B35" i="2"/>
  <c r="D35" i="2"/>
  <c r="E35" i="2"/>
  <c r="F35" i="2"/>
  <c r="G35" i="2"/>
  <c r="H35" i="2"/>
  <c r="I35" i="2"/>
  <c r="B36" i="2"/>
  <c r="D36" i="2"/>
  <c r="E36" i="2"/>
  <c r="F36" i="2"/>
  <c r="G36" i="2"/>
  <c r="H36" i="2"/>
  <c r="I36" i="2"/>
  <c r="D37" i="2"/>
  <c r="F37" i="2"/>
  <c r="H37" i="2"/>
  <c r="A39" i="2"/>
  <c r="B39" i="2"/>
  <c r="D39" i="2"/>
  <c r="E39" i="2"/>
  <c r="F39" i="2"/>
  <c r="G39" i="2"/>
  <c r="H39" i="2"/>
  <c r="I39" i="2"/>
  <c r="B40" i="2"/>
  <c r="D40" i="2"/>
  <c r="E40" i="2"/>
  <c r="F40" i="2"/>
  <c r="G40" i="2"/>
  <c r="H40" i="2"/>
  <c r="I40" i="2"/>
  <c r="D41" i="2"/>
  <c r="F41" i="2"/>
  <c r="H41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F45" i="2"/>
  <c r="H45" i="2"/>
  <c r="A3" i="3"/>
  <c r="B9" i="3"/>
  <c r="D9" i="3"/>
  <c r="F9" i="3"/>
  <c r="H9" i="3"/>
  <c r="A11" i="3"/>
  <c r="B11" i="3"/>
  <c r="D11" i="3"/>
  <c r="E11" i="3"/>
  <c r="F11" i="3"/>
  <c r="G11" i="3"/>
  <c r="H11" i="3"/>
  <c r="I11" i="3"/>
  <c r="B12" i="3"/>
  <c r="D12" i="3"/>
  <c r="E12" i="3"/>
  <c r="F12" i="3"/>
  <c r="G12" i="3"/>
  <c r="H12" i="3"/>
  <c r="I12" i="3"/>
  <c r="D13" i="3"/>
  <c r="F13" i="3"/>
  <c r="H13" i="3"/>
  <c r="A15" i="3"/>
  <c r="B15" i="3"/>
  <c r="D15" i="3"/>
  <c r="E15" i="3"/>
  <c r="F15" i="3"/>
  <c r="G15" i="3"/>
  <c r="H15" i="3"/>
  <c r="I15" i="3"/>
  <c r="B16" i="3"/>
  <c r="D16" i="3"/>
  <c r="E16" i="3"/>
  <c r="F16" i="3"/>
  <c r="G16" i="3"/>
  <c r="H16" i="3"/>
  <c r="I16" i="3"/>
  <c r="D17" i="3"/>
  <c r="F17" i="3"/>
  <c r="H17" i="3"/>
  <c r="A19" i="3"/>
  <c r="B19" i="3"/>
  <c r="D19" i="3"/>
  <c r="E19" i="3"/>
  <c r="F19" i="3"/>
  <c r="G19" i="3"/>
  <c r="H19" i="3"/>
  <c r="I19" i="3"/>
  <c r="B20" i="3"/>
  <c r="D20" i="3"/>
  <c r="E20" i="3"/>
  <c r="F20" i="3"/>
  <c r="G20" i="3"/>
  <c r="H20" i="3"/>
  <c r="I20" i="3"/>
  <c r="D21" i="3"/>
  <c r="F21" i="3"/>
  <c r="H21" i="3"/>
  <c r="A23" i="3"/>
  <c r="B23" i="3"/>
  <c r="D23" i="3"/>
  <c r="E23" i="3"/>
  <c r="F23" i="3"/>
  <c r="G23" i="3"/>
  <c r="H23" i="3"/>
  <c r="I23" i="3"/>
  <c r="B24" i="3"/>
  <c r="D24" i="3"/>
  <c r="E24" i="3"/>
  <c r="F24" i="3"/>
  <c r="G24" i="3"/>
  <c r="H24" i="3"/>
  <c r="I24" i="3"/>
  <c r="D25" i="3"/>
  <c r="F25" i="3"/>
  <c r="H25" i="3"/>
  <c r="A31" i="3"/>
  <c r="B31" i="3"/>
  <c r="D31" i="3"/>
  <c r="E31" i="3"/>
  <c r="F31" i="3"/>
  <c r="G31" i="3"/>
  <c r="H31" i="3"/>
  <c r="I31" i="3"/>
  <c r="B32" i="3"/>
  <c r="D32" i="3"/>
  <c r="E32" i="3"/>
  <c r="F32" i="3"/>
  <c r="G32" i="3"/>
  <c r="H32" i="3"/>
  <c r="I32" i="3"/>
  <c r="D33" i="3"/>
  <c r="F33" i="3"/>
  <c r="H33" i="3"/>
  <c r="A35" i="3"/>
  <c r="B35" i="3"/>
  <c r="D35" i="3"/>
  <c r="E35" i="3"/>
  <c r="F35" i="3"/>
  <c r="G35" i="3"/>
  <c r="H35" i="3"/>
  <c r="I35" i="3"/>
  <c r="B36" i="3"/>
  <c r="D36" i="3"/>
  <c r="E36" i="3"/>
  <c r="F36" i="3"/>
  <c r="G36" i="3"/>
  <c r="H36" i="3"/>
  <c r="I36" i="3"/>
  <c r="D37" i="3"/>
  <c r="F37" i="3"/>
  <c r="H37" i="3"/>
  <c r="A39" i="3"/>
  <c r="B39" i="3"/>
  <c r="D39" i="3"/>
  <c r="E39" i="3"/>
  <c r="F39" i="3"/>
  <c r="G39" i="3"/>
  <c r="H39" i="3"/>
  <c r="I39" i="3"/>
  <c r="B40" i="3"/>
  <c r="D40" i="3"/>
  <c r="E40" i="3"/>
  <c r="F40" i="3"/>
  <c r="G40" i="3"/>
  <c r="H40" i="3"/>
  <c r="I40" i="3"/>
  <c r="D41" i="3"/>
  <c r="F41" i="3"/>
  <c r="H41" i="3"/>
  <c r="D43" i="3"/>
  <c r="E43" i="3"/>
  <c r="F43" i="3"/>
  <c r="G43" i="3"/>
  <c r="H43" i="3"/>
  <c r="I43" i="3"/>
  <c r="D44" i="3"/>
  <c r="E44" i="3"/>
  <c r="F44" i="3"/>
  <c r="G44" i="3"/>
  <c r="H44" i="3"/>
  <c r="I44" i="3"/>
  <c r="D45" i="3"/>
  <c r="F45" i="3"/>
  <c r="H45" i="3"/>
  <c r="B9" i="1"/>
  <c r="D9" i="1"/>
  <c r="F9" i="1"/>
  <c r="H9" i="1"/>
  <c r="A11" i="1"/>
  <c r="B11" i="1"/>
  <c r="D11" i="1"/>
  <c r="E11" i="1"/>
  <c r="F11" i="1"/>
  <c r="G11" i="1"/>
  <c r="H11" i="1"/>
  <c r="I11" i="1"/>
  <c r="B12" i="1"/>
  <c r="D12" i="1"/>
  <c r="E12" i="1"/>
  <c r="F12" i="1"/>
  <c r="G12" i="1"/>
  <c r="H12" i="1"/>
  <c r="I12" i="1"/>
  <c r="D13" i="1"/>
  <c r="F13" i="1"/>
  <c r="H13" i="1"/>
  <c r="A15" i="1"/>
  <c r="B15" i="1"/>
  <c r="D15" i="1"/>
  <c r="E15" i="1"/>
  <c r="F15" i="1"/>
  <c r="G15" i="1"/>
  <c r="H15" i="1"/>
  <c r="I15" i="1"/>
  <c r="B16" i="1"/>
  <c r="D16" i="1"/>
  <c r="E16" i="1"/>
  <c r="F16" i="1"/>
  <c r="G16" i="1"/>
  <c r="H16" i="1"/>
  <c r="I16" i="1"/>
  <c r="D17" i="1"/>
  <c r="F17" i="1"/>
  <c r="H17" i="1"/>
  <c r="A19" i="1"/>
  <c r="B19" i="1"/>
  <c r="D19" i="1"/>
  <c r="E19" i="1"/>
  <c r="F19" i="1"/>
  <c r="G19" i="1"/>
  <c r="H19" i="1"/>
  <c r="I19" i="1"/>
  <c r="B20" i="1"/>
  <c r="D20" i="1"/>
  <c r="E20" i="1"/>
  <c r="F20" i="1"/>
  <c r="G20" i="1"/>
  <c r="H20" i="1"/>
  <c r="I20" i="1"/>
  <c r="D21" i="1"/>
  <c r="F21" i="1"/>
  <c r="H21" i="1"/>
  <c r="A23" i="1"/>
  <c r="B23" i="1"/>
  <c r="D23" i="1"/>
  <c r="E23" i="1"/>
  <c r="F23" i="1"/>
  <c r="G23" i="1"/>
  <c r="H23" i="1"/>
  <c r="I23" i="1"/>
  <c r="B24" i="1"/>
  <c r="D24" i="1"/>
  <c r="E24" i="1"/>
  <c r="F24" i="1"/>
  <c r="G24" i="1"/>
  <c r="H24" i="1"/>
  <c r="I24" i="1"/>
  <c r="D25" i="1"/>
  <c r="F25" i="1"/>
  <c r="H25" i="1"/>
  <c r="A27" i="1"/>
  <c r="B27" i="1"/>
  <c r="D27" i="1"/>
  <c r="E27" i="1"/>
  <c r="F27" i="1"/>
  <c r="G27" i="1"/>
  <c r="H27" i="1"/>
  <c r="I27" i="1"/>
  <c r="B28" i="1"/>
  <c r="D28" i="1"/>
  <c r="E28" i="1"/>
  <c r="F28" i="1"/>
  <c r="G28" i="1"/>
  <c r="H28" i="1"/>
  <c r="I28" i="1"/>
  <c r="D29" i="1"/>
  <c r="F29" i="1"/>
  <c r="H29" i="1"/>
  <c r="A31" i="1"/>
  <c r="B31" i="1"/>
  <c r="D31" i="1"/>
  <c r="E31" i="1"/>
  <c r="F31" i="1"/>
  <c r="G31" i="1"/>
  <c r="H31" i="1"/>
  <c r="I31" i="1"/>
  <c r="B32" i="1"/>
  <c r="D32" i="1"/>
  <c r="E32" i="1"/>
  <c r="F32" i="1"/>
  <c r="G32" i="1"/>
  <c r="H32" i="1"/>
  <c r="I32" i="1"/>
  <c r="D33" i="1"/>
  <c r="F33" i="1"/>
  <c r="H33" i="1"/>
  <c r="A35" i="1"/>
  <c r="B35" i="1"/>
  <c r="D35" i="1"/>
  <c r="E35" i="1"/>
  <c r="F35" i="1"/>
  <c r="G35" i="1"/>
  <c r="H35" i="1"/>
  <c r="I35" i="1"/>
  <c r="B36" i="1"/>
  <c r="D36" i="1"/>
  <c r="E36" i="1"/>
  <c r="F36" i="1"/>
  <c r="G36" i="1"/>
  <c r="H36" i="1"/>
  <c r="I36" i="1"/>
  <c r="D37" i="1"/>
  <c r="F37" i="1"/>
  <c r="H37" i="1"/>
  <c r="A39" i="1"/>
  <c r="B39" i="1"/>
  <c r="D39" i="1"/>
  <c r="E39" i="1"/>
  <c r="F39" i="1"/>
  <c r="G39" i="1"/>
  <c r="H39" i="1"/>
  <c r="I39" i="1"/>
  <c r="B40" i="1"/>
  <c r="D40" i="1"/>
  <c r="E40" i="1"/>
  <c r="F40" i="1"/>
  <c r="G40" i="1"/>
  <c r="H40" i="1"/>
  <c r="I40" i="1"/>
  <c r="D41" i="1"/>
  <c r="F41" i="1"/>
  <c r="H41" i="1"/>
  <c r="D43" i="1"/>
  <c r="E43" i="1"/>
  <c r="F43" i="1"/>
  <c r="G43" i="1"/>
  <c r="H43" i="1"/>
  <c r="I43" i="1"/>
  <c r="D44" i="1"/>
  <c r="E44" i="1"/>
  <c r="F44" i="1"/>
  <c r="G44" i="1"/>
  <c r="H44" i="1"/>
  <c r="I44" i="1"/>
  <c r="D45" i="1"/>
  <c r="F45" i="1"/>
  <c r="H45" i="1"/>
</calcChain>
</file>

<file path=xl/sharedStrings.xml><?xml version="1.0" encoding="utf-8"?>
<sst xmlns="http://schemas.openxmlformats.org/spreadsheetml/2006/main" count="61" uniqueCount="14">
  <si>
    <t>ENRON North American Gas - EOL vs NON-EOL Analysis</t>
  </si>
  <si>
    <t>PHYSICAL + FINANCIAL</t>
  </si>
  <si>
    <t>As of July 19, 2000</t>
  </si>
  <si>
    <t>LTD</t>
  </si>
  <si>
    <t>REGION</t>
  </si>
  <si>
    <t>% OF TOTAL DEAL COUNT</t>
  </si>
  <si>
    <t>% OF TOTAL VOLUME</t>
  </si>
  <si>
    <t>% OF TOTAL NOTIONAL VALUE</t>
  </si>
  <si>
    <t>TOTAL</t>
  </si>
  <si>
    <t>EOL</t>
  </si>
  <si>
    <t>NON-EOL</t>
  </si>
  <si>
    <t>FINANCIAL</t>
  </si>
  <si>
    <t>PHYSICAL</t>
  </si>
  <si>
    <t>G-DAILY-EST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</si>
</sst>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5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Fill="1" applyBorder="1"/>
    <xf numFmtId="165" fontId="4" fillId="0" borderId="0" xfId="1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65" fontId="5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2" fontId="4" fillId="0" borderId="0" xfId="1" applyNumberFormat="1" applyFont="1" applyFill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/>
    <xf numFmtId="0" fontId="0" fillId="0" borderId="6" xfId="0" applyBorder="1"/>
    <xf numFmtId="3" fontId="6" fillId="0" borderId="6" xfId="0" applyNumberFormat="1" applyFont="1" applyBorder="1" applyAlignment="1">
      <alignment horizontal="center"/>
    </xf>
    <xf numFmtId="165" fontId="4" fillId="0" borderId="6" xfId="1" applyNumberFormat="1" applyFont="1" applyFill="1" applyBorder="1" applyAlignment="1">
      <alignment horizontal="center"/>
    </xf>
    <xf numFmtId="0" fontId="0" fillId="0" borderId="7" xfId="0" applyBorder="1"/>
    <xf numFmtId="0" fontId="0" fillId="2" borderId="0" xfId="0" applyFill="1" applyBorder="1"/>
    <xf numFmtId="3" fontId="0" fillId="2" borderId="0" xfId="0" applyNumberFormat="1" applyFill="1" applyBorder="1"/>
    <xf numFmtId="3" fontId="0" fillId="2" borderId="0" xfId="0" applyNumberFormat="1" applyFill="1" applyBorder="1" applyAlignment="1">
      <alignment horizontal="center"/>
    </xf>
    <xf numFmtId="0" fontId="0" fillId="0" borderId="8" xfId="0" applyBorder="1"/>
    <xf numFmtId="0" fontId="0" fillId="3" borderId="0" xfId="0" applyFill="1" applyBorder="1"/>
    <xf numFmtId="3" fontId="0" fillId="3" borderId="0" xfId="0" applyNumberFormat="1" applyFill="1" applyBorder="1"/>
    <xf numFmtId="3" fontId="0" fillId="3" borderId="0" xfId="0" applyNumberFormat="1" applyFill="1" applyBorder="1" applyAlignment="1">
      <alignment horizontal="center"/>
    </xf>
    <xf numFmtId="3" fontId="0" fillId="0" borderId="0" xfId="0" applyNumberFormat="1" applyFill="1" applyBorder="1"/>
    <xf numFmtId="3" fontId="0" fillId="0" borderId="0" xfId="0" applyNumberFormat="1" applyFill="1" applyBorder="1" applyAlignment="1">
      <alignment horizontal="center"/>
    </xf>
    <xf numFmtId="0" fontId="0" fillId="0" borderId="9" xfId="0" applyFill="1" applyBorder="1"/>
    <xf numFmtId="3" fontId="0" fillId="0" borderId="9" xfId="0" applyNumberFormat="1" applyFill="1" applyBorder="1"/>
    <xf numFmtId="3" fontId="0" fillId="0" borderId="9" xfId="0" applyNumberFormat="1" applyFill="1" applyBorder="1" applyAlignment="1">
      <alignment horizontal="center"/>
    </xf>
    <xf numFmtId="165" fontId="5" fillId="0" borderId="9" xfId="1" applyNumberFormat="1" applyFont="1" applyFill="1" applyBorder="1" applyAlignment="1">
      <alignment horizontal="center"/>
    </xf>
    <xf numFmtId="0" fontId="0" fillId="0" borderId="0" xfId="0" applyFill="1"/>
    <xf numFmtId="2" fontId="5" fillId="0" borderId="0" xfId="0" applyNumberFormat="1" applyFont="1" applyFill="1" applyBorder="1" applyAlignment="1">
      <alignment horizontal="center"/>
    </xf>
    <xf numFmtId="165" fontId="4" fillId="0" borderId="9" xfId="1" applyNumberFormat="1" applyFont="1" applyFill="1" applyBorder="1" applyAlignment="1">
      <alignment horizontal="center"/>
    </xf>
    <xf numFmtId="0" fontId="4" fillId="0" borderId="0" xfId="0" applyFont="1" applyFill="1" applyBorder="1"/>
    <xf numFmtId="165" fontId="4" fillId="0" borderId="0" xfId="1" applyNumberFormat="1" applyFont="1" applyFill="1" applyBorder="1"/>
    <xf numFmtId="2" fontId="4" fillId="0" borderId="0" xfId="2" applyNumberFormat="1" applyFont="1" applyFill="1" applyBorder="1" applyAlignment="1">
      <alignment horizontal="center"/>
    </xf>
    <xf numFmtId="0" fontId="5" fillId="0" borderId="0" xfId="0" applyFont="1" applyFill="1" applyBorder="1"/>
    <xf numFmtId="0" fontId="0" fillId="0" borderId="9" xfId="0" applyFill="1" applyBorder="1" applyAlignment="1">
      <alignment horizontal="center"/>
    </xf>
    <xf numFmtId="2" fontId="5" fillId="0" borderId="0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Lavarato/SOURCE%20DOCUMENTS/Shankman/DEAL%20BREAKDOWN%20ANALYSIS%2007-1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YSICAL &amp; FINANCIAL"/>
      <sheetName val="FINANCIAL"/>
      <sheetName val="PHYSICAL"/>
      <sheetName val="PHYSICAL+FINANCIAL PIVOT "/>
      <sheetName val="FINANCIAL PIVOT"/>
      <sheetName val="PHYSICAL PIVOT"/>
      <sheetName val="BASIS"/>
    </sheetNames>
    <sheetDataSet>
      <sheetData sheetId="0"/>
      <sheetData sheetId="1"/>
      <sheetData sheetId="2"/>
      <sheetData sheetId="3">
        <row r="5">
          <cell r="B5" t="str">
            <v>REGION</v>
          </cell>
          <cell r="D5" t="str">
            <v>DEAL COUNT</v>
          </cell>
          <cell r="E5" t="str">
            <v>VOLUME</v>
          </cell>
          <cell r="F5" t="str">
            <v>NOTIONAL VALUE</v>
          </cell>
        </row>
        <row r="6">
          <cell r="B6" t="str">
            <v>CENTRAL</v>
          </cell>
          <cell r="C6" t="str">
            <v>EOL</v>
          </cell>
          <cell r="D6">
            <v>40244</v>
          </cell>
          <cell r="E6">
            <v>6121457824</v>
          </cell>
          <cell r="F6">
            <v>4900994487.3548479</v>
          </cell>
        </row>
        <row r="7">
          <cell r="C7" t="str">
            <v>NON-EOL</v>
          </cell>
          <cell r="D7">
            <v>12244</v>
          </cell>
          <cell r="E7">
            <v>2184614549.9482498</v>
          </cell>
          <cell r="F7">
            <v>4264942662.2715154</v>
          </cell>
        </row>
        <row r="8">
          <cell r="D8">
            <v>52488</v>
          </cell>
          <cell r="E8">
            <v>8306072373.9482498</v>
          </cell>
          <cell r="F8">
            <v>9165937149.6263638</v>
          </cell>
        </row>
        <row r="9">
          <cell r="B9" t="str">
            <v>EAST</v>
          </cell>
          <cell r="C9" t="str">
            <v>EOL</v>
          </cell>
          <cell r="D9">
            <v>26722</v>
          </cell>
          <cell r="E9">
            <v>3000987996</v>
          </cell>
          <cell r="F9">
            <v>4311316374.4370995</v>
          </cell>
        </row>
        <row r="10">
          <cell r="C10" t="str">
            <v>NON-EOL</v>
          </cell>
          <cell r="D10">
            <v>22317</v>
          </cell>
          <cell r="E10">
            <v>7060724397.9595699</v>
          </cell>
          <cell r="F10">
            <v>13783142547.944674</v>
          </cell>
        </row>
        <row r="11">
          <cell r="D11">
            <v>49039</v>
          </cell>
          <cell r="E11">
            <v>10061712393.95957</v>
          </cell>
          <cell r="F11">
            <v>18094458922.381775</v>
          </cell>
        </row>
        <row r="12">
          <cell r="B12" t="str">
            <v>ECC-CANADA WEST</v>
          </cell>
          <cell r="C12" t="str">
            <v>EOL</v>
          </cell>
          <cell r="D12">
            <v>26907</v>
          </cell>
          <cell r="E12">
            <v>3949894948.0046029</v>
          </cell>
          <cell r="F12">
            <v>10878945301.246302</v>
          </cell>
        </row>
        <row r="13">
          <cell r="C13" t="str">
            <v>NON-EOL</v>
          </cell>
          <cell r="D13">
            <v>13264</v>
          </cell>
          <cell r="E13">
            <v>3633847514.1186676</v>
          </cell>
          <cell r="F13">
            <v>7590803566.1756153</v>
          </cell>
        </row>
        <row r="14">
          <cell r="D14">
            <v>40171</v>
          </cell>
          <cell r="E14">
            <v>7583742462.12327</v>
          </cell>
          <cell r="F14">
            <v>18469748867.421917</v>
          </cell>
        </row>
        <row r="15">
          <cell r="B15" t="str">
            <v>ENA-CANADA EAST</v>
          </cell>
          <cell r="C15" t="str">
            <v>EOL</v>
          </cell>
          <cell r="D15">
            <v>1681</v>
          </cell>
          <cell r="E15">
            <v>278253784.01100004</v>
          </cell>
          <cell r="F15">
            <v>890050969.74947107</v>
          </cell>
        </row>
        <row r="16">
          <cell r="C16" t="str">
            <v>NON-EOL</v>
          </cell>
          <cell r="D16">
            <v>2431</v>
          </cell>
          <cell r="E16">
            <v>410401691.82021415</v>
          </cell>
          <cell r="F16">
            <v>1282810610.7301898</v>
          </cell>
        </row>
        <row r="17">
          <cell r="D17">
            <v>4112</v>
          </cell>
          <cell r="E17">
            <v>688655475.83121419</v>
          </cell>
          <cell r="F17">
            <v>2172861580.479661</v>
          </cell>
        </row>
        <row r="18">
          <cell r="B18" t="str">
            <v>G-DAILY-EST</v>
          </cell>
          <cell r="C18" t="str">
            <v>EOL</v>
          </cell>
          <cell r="D18">
            <v>6453</v>
          </cell>
          <cell r="E18">
            <v>1299153882</v>
          </cell>
          <cell r="F18">
            <v>4287222584.9139996</v>
          </cell>
        </row>
        <row r="19">
          <cell r="C19" t="str">
            <v>NON-EOL</v>
          </cell>
          <cell r="D19">
            <v>2405</v>
          </cell>
          <cell r="E19">
            <v>812310744.58130002</v>
          </cell>
          <cell r="F19">
            <v>2478086110.804966</v>
          </cell>
        </row>
        <row r="20">
          <cell r="D20">
            <v>8858</v>
          </cell>
          <cell r="E20">
            <v>2111464626.5813</v>
          </cell>
          <cell r="F20">
            <v>6765308695.7189655</v>
          </cell>
        </row>
        <row r="21">
          <cell r="B21" t="str">
            <v>NG-PRICE</v>
          </cell>
          <cell r="C21" t="str">
            <v>EOL</v>
          </cell>
          <cell r="D21">
            <v>35444</v>
          </cell>
          <cell r="E21">
            <v>14108779412</v>
          </cell>
          <cell r="F21">
            <v>51097867565.050003</v>
          </cell>
        </row>
        <row r="22">
          <cell r="C22" t="str">
            <v>NON-EOL</v>
          </cell>
          <cell r="D22">
            <v>30233</v>
          </cell>
          <cell r="E22">
            <v>34851292527.987053</v>
          </cell>
          <cell r="F22">
            <v>117109601304.56139</v>
          </cell>
        </row>
        <row r="23">
          <cell r="D23">
            <v>65677</v>
          </cell>
          <cell r="E23">
            <v>48960071939.987053</v>
          </cell>
          <cell r="F23">
            <v>168207468869.61139</v>
          </cell>
        </row>
        <row r="24">
          <cell r="B24" t="str">
            <v>TEXAS</v>
          </cell>
          <cell r="C24" t="str">
            <v>EOL</v>
          </cell>
          <cell r="D24">
            <v>6760</v>
          </cell>
          <cell r="E24">
            <v>1243418668</v>
          </cell>
          <cell r="F24">
            <v>1582076350.9205003</v>
          </cell>
        </row>
        <row r="25">
          <cell r="C25" t="str">
            <v>NON-EOL</v>
          </cell>
          <cell r="D25">
            <v>7118</v>
          </cell>
          <cell r="E25">
            <v>2795241648.4073005</v>
          </cell>
          <cell r="F25">
            <v>4161791823.0765347</v>
          </cell>
        </row>
        <row r="26">
          <cell r="D26">
            <v>13878</v>
          </cell>
          <cell r="E26">
            <v>4038660316.4073005</v>
          </cell>
          <cell r="F26">
            <v>5743868173.997035</v>
          </cell>
        </row>
        <row r="27">
          <cell r="B27" t="str">
            <v>WEST</v>
          </cell>
          <cell r="C27" t="str">
            <v>EOL</v>
          </cell>
          <cell r="D27">
            <v>28821</v>
          </cell>
          <cell r="E27">
            <v>6494318960</v>
          </cell>
          <cell r="F27">
            <v>3088598787.3660011</v>
          </cell>
        </row>
        <row r="28">
          <cell r="C28" t="str">
            <v>NON-EOL</v>
          </cell>
          <cell r="D28">
            <v>13591</v>
          </cell>
          <cell r="E28">
            <v>4967728299.8593187</v>
          </cell>
          <cell r="F28">
            <v>4397870362.9512091</v>
          </cell>
        </row>
        <row r="29">
          <cell r="D29">
            <v>42412</v>
          </cell>
          <cell r="E29">
            <v>11462047259.859318</v>
          </cell>
          <cell r="F29">
            <v>7486469150.3172102</v>
          </cell>
        </row>
      </sheetData>
      <sheetData sheetId="4">
        <row r="5">
          <cell r="B5" t="str">
            <v>REGION</v>
          </cell>
          <cell r="D5" t="str">
            <v>DEAL COUNT</v>
          </cell>
          <cell r="E5" t="str">
            <v>VOLUME</v>
          </cell>
          <cell r="F5" t="str">
            <v>NOTIONAL VALUE</v>
          </cell>
        </row>
        <row r="6">
          <cell r="B6" t="str">
            <v>CENTRAL</v>
          </cell>
          <cell r="C6" t="str">
            <v>EOL</v>
          </cell>
          <cell r="D6">
            <v>6342</v>
          </cell>
          <cell r="E6">
            <v>5507840000</v>
          </cell>
          <cell r="F6">
            <v>2878739623.6325002</v>
          </cell>
        </row>
        <row r="7">
          <cell r="C7" t="str">
            <v>NON-EOL</v>
          </cell>
          <cell r="D7">
            <v>1827</v>
          </cell>
          <cell r="E7">
            <v>1158156459</v>
          </cell>
          <cell r="F7">
            <v>1068191984.8951752</v>
          </cell>
        </row>
        <row r="8">
          <cell r="D8">
            <v>8169</v>
          </cell>
          <cell r="E8">
            <v>6665996459</v>
          </cell>
          <cell r="F8">
            <v>3946931608.5276756</v>
          </cell>
        </row>
        <row r="9">
          <cell r="B9" t="str">
            <v>EAST</v>
          </cell>
          <cell r="C9" t="str">
            <v>EOL</v>
          </cell>
          <cell r="D9">
            <v>4589</v>
          </cell>
          <cell r="E9">
            <v>2355903741</v>
          </cell>
          <cell r="F9">
            <v>1859820051.9154997</v>
          </cell>
        </row>
        <row r="10">
          <cell r="C10" t="str">
            <v>NON-EOL</v>
          </cell>
          <cell r="D10">
            <v>3025</v>
          </cell>
          <cell r="E10">
            <v>3301927187.75</v>
          </cell>
          <cell r="F10">
            <v>1378702419.0716596</v>
          </cell>
        </row>
        <row r="11">
          <cell r="D11">
            <v>7614</v>
          </cell>
          <cell r="E11">
            <v>5657830928.75</v>
          </cell>
          <cell r="F11">
            <v>3238522470.9871593</v>
          </cell>
        </row>
        <row r="12">
          <cell r="B12" t="str">
            <v>ECC-CANADA WEST</v>
          </cell>
          <cell r="C12" t="str">
            <v>EOL</v>
          </cell>
          <cell r="D12">
            <v>3188</v>
          </cell>
          <cell r="E12">
            <v>1851844429.0493033</v>
          </cell>
          <cell r="F12">
            <v>4422962743.1917858</v>
          </cell>
        </row>
        <row r="13">
          <cell r="C13" t="str">
            <v>NON-EOL</v>
          </cell>
          <cell r="D13">
            <v>2081</v>
          </cell>
          <cell r="E13">
            <v>2164014981.487442</v>
          </cell>
          <cell r="F13">
            <v>3063602465.0351629</v>
          </cell>
        </row>
        <row r="14">
          <cell r="D14">
            <v>5269</v>
          </cell>
          <cell r="E14">
            <v>4015859410.5367451</v>
          </cell>
          <cell r="F14">
            <v>7486565208.2269487</v>
          </cell>
        </row>
        <row r="15">
          <cell r="B15" t="str">
            <v>ENA-CANADA EAST</v>
          </cell>
          <cell r="C15" t="str">
            <v>EOL</v>
          </cell>
          <cell r="D15">
            <v>125</v>
          </cell>
          <cell r="E15">
            <v>40133300</v>
          </cell>
          <cell r="F15">
            <v>72179369.336955503</v>
          </cell>
        </row>
        <row r="16">
          <cell r="C16" t="str">
            <v>NON-EOL</v>
          </cell>
          <cell r="D16">
            <v>25</v>
          </cell>
          <cell r="E16">
            <v>11810000</v>
          </cell>
          <cell r="F16">
            <v>36159595.524999999</v>
          </cell>
        </row>
        <row r="17">
          <cell r="D17">
            <v>150</v>
          </cell>
          <cell r="E17">
            <v>51943300</v>
          </cell>
          <cell r="F17">
            <v>108338964.86195549</v>
          </cell>
        </row>
        <row r="18">
          <cell r="B18" t="str">
            <v>G-DAILY-EST</v>
          </cell>
          <cell r="C18" t="str">
            <v>EOL</v>
          </cell>
          <cell r="D18">
            <v>6453</v>
          </cell>
          <cell r="E18">
            <v>1299153882</v>
          </cell>
          <cell r="F18">
            <v>4287222584.9139996</v>
          </cell>
        </row>
        <row r="19">
          <cell r="C19" t="str">
            <v>NON-EOL</v>
          </cell>
          <cell r="D19">
            <v>2405</v>
          </cell>
          <cell r="E19">
            <v>812310744.58130002</v>
          </cell>
          <cell r="F19">
            <v>2478086110.8049664</v>
          </cell>
        </row>
        <row r="20">
          <cell r="D20">
            <v>8858</v>
          </cell>
          <cell r="E20">
            <v>2111464626.5813</v>
          </cell>
          <cell r="F20">
            <v>6765308695.7189655</v>
          </cell>
        </row>
        <row r="21">
          <cell r="B21" t="str">
            <v>NG-PRICE</v>
          </cell>
          <cell r="C21" t="str">
            <v>EOL</v>
          </cell>
          <cell r="D21">
            <v>35443</v>
          </cell>
          <cell r="E21">
            <v>14108769412</v>
          </cell>
          <cell r="F21">
            <v>51097840565.050003</v>
          </cell>
        </row>
        <row r="22">
          <cell r="C22" t="str">
            <v>NON-EOL</v>
          </cell>
          <cell r="D22">
            <v>30060</v>
          </cell>
          <cell r="E22">
            <v>34149810422.98</v>
          </cell>
          <cell r="F22">
            <v>114463691339.03934</v>
          </cell>
        </row>
        <row r="23">
          <cell r="D23">
            <v>65503</v>
          </cell>
          <cell r="E23">
            <v>48258579834.979996</v>
          </cell>
          <cell r="F23">
            <v>165561531904.08936</v>
          </cell>
        </row>
        <row r="24">
          <cell r="B24" t="str">
            <v>TEXAS</v>
          </cell>
          <cell r="C24" t="str">
            <v>EOL</v>
          </cell>
          <cell r="D24">
            <v>3139</v>
          </cell>
          <cell r="E24">
            <v>1133494000</v>
          </cell>
          <cell r="F24">
            <v>1181295053.5990002</v>
          </cell>
        </row>
        <row r="25">
          <cell r="C25" t="str">
            <v>NON-EOL</v>
          </cell>
          <cell r="D25">
            <v>2164</v>
          </cell>
          <cell r="E25">
            <v>1732078421</v>
          </cell>
          <cell r="F25">
            <v>788975966.92119968</v>
          </cell>
        </row>
        <row r="26">
          <cell r="D26">
            <v>5303</v>
          </cell>
          <cell r="E26">
            <v>2865572421</v>
          </cell>
          <cell r="F26">
            <v>1970271020.5201998</v>
          </cell>
        </row>
        <row r="27">
          <cell r="B27" t="str">
            <v>WEST</v>
          </cell>
          <cell r="C27" t="str">
            <v>EOL</v>
          </cell>
          <cell r="D27">
            <v>12225</v>
          </cell>
          <cell r="E27">
            <v>6321890000</v>
          </cell>
          <cell r="F27">
            <v>2453245563.0260015</v>
          </cell>
        </row>
        <row r="28">
          <cell r="C28" t="str">
            <v>NON-EOL</v>
          </cell>
          <cell r="D28">
            <v>5799</v>
          </cell>
          <cell r="E28">
            <v>4254369258.6053185</v>
          </cell>
          <cell r="F28">
            <v>2143684377.0263302</v>
          </cell>
        </row>
        <row r="29">
          <cell r="D29">
            <v>18024</v>
          </cell>
          <cell r="E29">
            <v>10576259258.605318</v>
          </cell>
          <cell r="F29">
            <v>4596929940.0523319</v>
          </cell>
        </row>
      </sheetData>
      <sheetData sheetId="5">
        <row r="5">
          <cell r="B5" t="str">
            <v>REGION</v>
          </cell>
          <cell r="D5" t="str">
            <v>DEAL COUNT</v>
          </cell>
          <cell r="E5" t="str">
            <v>VOLUME</v>
          </cell>
          <cell r="F5" t="str">
            <v>NOTIONAL VALUE</v>
          </cell>
        </row>
        <row r="6">
          <cell r="B6" t="str">
            <v>CENTRAL</v>
          </cell>
          <cell r="C6" t="str">
            <v>EOL</v>
          </cell>
          <cell r="D6">
            <v>33902</v>
          </cell>
          <cell r="E6">
            <v>613617824</v>
          </cell>
          <cell r="F6">
            <v>2022254863.7223394</v>
          </cell>
        </row>
        <row r="7">
          <cell r="C7" t="str">
            <v>NON-EOL</v>
          </cell>
          <cell r="D7">
            <v>10417</v>
          </cell>
          <cell r="E7">
            <v>1026458090.9482502</v>
          </cell>
          <cell r="F7">
            <v>3196750677.3763366</v>
          </cell>
        </row>
        <row r="8">
          <cell r="D8">
            <v>44319</v>
          </cell>
          <cell r="E8">
            <v>1640075914.9482503</v>
          </cell>
          <cell r="F8">
            <v>5219005541.0986757</v>
          </cell>
        </row>
        <row r="9">
          <cell r="B9" t="str">
            <v>EAST</v>
          </cell>
          <cell r="C9" t="str">
            <v>EOL</v>
          </cell>
          <cell r="D9">
            <v>22133</v>
          </cell>
          <cell r="E9">
            <v>645084255</v>
          </cell>
          <cell r="F9">
            <v>2451496322.5216022</v>
          </cell>
        </row>
        <row r="10">
          <cell r="C10" t="str">
            <v>NON-EOL</v>
          </cell>
          <cell r="D10">
            <v>19292</v>
          </cell>
          <cell r="E10">
            <v>3758797210.2095699</v>
          </cell>
          <cell r="F10">
            <v>12404440128.872986</v>
          </cell>
        </row>
        <row r="11">
          <cell r="D11">
            <v>41425</v>
          </cell>
          <cell r="E11">
            <v>4403881465.2095699</v>
          </cell>
          <cell r="F11">
            <v>14855936451.394588</v>
          </cell>
        </row>
        <row r="12">
          <cell r="B12" t="str">
            <v>ECC-CANADA WEST</v>
          </cell>
          <cell r="C12" t="str">
            <v>EOL</v>
          </cell>
          <cell r="D12">
            <v>23719</v>
          </cell>
          <cell r="E12">
            <v>2098050518.9553101</v>
          </cell>
          <cell r="F12">
            <v>6455982558.0545444</v>
          </cell>
        </row>
        <row r="13">
          <cell r="C13" t="str">
            <v>NON-EOL</v>
          </cell>
          <cell r="D13">
            <v>11183</v>
          </cell>
          <cell r="E13">
            <v>1469832532.6312447</v>
          </cell>
          <cell r="F13">
            <v>4527201101.140481</v>
          </cell>
        </row>
        <row r="14">
          <cell r="D14">
            <v>34902</v>
          </cell>
          <cell r="E14">
            <v>3567883051.5865545</v>
          </cell>
          <cell r="F14">
            <v>10983183659.195026</v>
          </cell>
        </row>
        <row r="15">
          <cell r="B15" t="str">
            <v>ENA-CANADA EAST</v>
          </cell>
          <cell r="C15" t="str">
            <v>EOL</v>
          </cell>
          <cell r="D15">
            <v>1556</v>
          </cell>
          <cell r="E15">
            <v>238120484.01100001</v>
          </cell>
          <cell r="F15">
            <v>817871600.41251624</v>
          </cell>
        </row>
        <row r="16">
          <cell r="C16" t="str">
            <v>NON-EOL</v>
          </cell>
          <cell r="D16">
            <v>2406</v>
          </cell>
          <cell r="E16">
            <v>398591691.82021421</v>
          </cell>
          <cell r="F16">
            <v>1246651015.2051895</v>
          </cell>
        </row>
        <row r="17">
          <cell r="D17">
            <v>3962</v>
          </cell>
          <cell r="E17">
            <v>636712175.83121419</v>
          </cell>
          <cell r="F17">
            <v>2064522615.6177058</v>
          </cell>
        </row>
        <row r="18">
          <cell r="B18" t="str">
            <v>NG-PRICE</v>
          </cell>
          <cell r="C18" t="str">
            <v>EOL</v>
          </cell>
          <cell r="D18">
            <v>1</v>
          </cell>
          <cell r="E18">
            <v>10000</v>
          </cell>
          <cell r="F18">
            <v>27000</v>
          </cell>
        </row>
        <row r="19">
          <cell r="C19" t="str">
            <v>NON-EOL</v>
          </cell>
          <cell r="D19">
            <v>173</v>
          </cell>
          <cell r="E19">
            <v>701482105.00705504</v>
          </cell>
          <cell r="F19">
            <v>2645909965.522027</v>
          </cell>
        </row>
        <row r="20">
          <cell r="D20">
            <v>174</v>
          </cell>
          <cell r="E20">
            <v>701492105.00705504</v>
          </cell>
          <cell r="F20">
            <v>2645936965.522027</v>
          </cell>
        </row>
        <row r="21">
          <cell r="B21" t="str">
            <v>TEXAS</v>
          </cell>
          <cell r="C21" t="str">
            <v>EOL</v>
          </cell>
          <cell r="D21">
            <v>3621</v>
          </cell>
          <cell r="E21">
            <v>109924668</v>
          </cell>
          <cell r="F21">
            <v>400781297.3215</v>
          </cell>
        </row>
        <row r="22">
          <cell r="C22" t="str">
            <v>NON-EOL</v>
          </cell>
          <cell r="D22">
            <v>4954</v>
          </cell>
          <cell r="E22">
            <v>1063163227.4073</v>
          </cell>
          <cell r="F22">
            <v>3372815856.1553369</v>
          </cell>
        </row>
        <row r="23">
          <cell r="D23">
            <v>8575</v>
          </cell>
          <cell r="E23">
            <v>1173087895.4073</v>
          </cell>
          <cell r="F23">
            <v>3773597153.4768367</v>
          </cell>
        </row>
        <row r="24">
          <cell r="B24" t="str">
            <v>WEST</v>
          </cell>
          <cell r="C24" t="str">
            <v>EOL</v>
          </cell>
          <cell r="D24">
            <v>16596</v>
          </cell>
          <cell r="E24">
            <v>172428960</v>
          </cell>
          <cell r="F24">
            <v>635353224.34000003</v>
          </cell>
        </row>
        <row r="25">
          <cell r="C25" t="str">
            <v>NON-EOL</v>
          </cell>
          <cell r="D25">
            <v>7792</v>
          </cell>
          <cell r="E25">
            <v>713359041.25399995</v>
          </cell>
          <cell r="F25">
            <v>2254185985.9248743</v>
          </cell>
        </row>
        <row r="26">
          <cell r="D26">
            <v>24388</v>
          </cell>
          <cell r="E26">
            <v>885788001.25399995</v>
          </cell>
          <cell r="F26">
            <v>2889539210.2648745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zoomScale="75" workbookViewId="0">
      <selection sqref="A1:I1"/>
    </sheetView>
  </sheetViews>
  <sheetFormatPr defaultRowHeight="12.75" x14ac:dyDescent="0.2"/>
  <cols>
    <col min="1" max="1" width="22.42578125" customWidth="1"/>
    <col min="2" max="2" width="12.85546875" customWidth="1"/>
    <col min="3" max="3" width="7.85546875" customWidth="1"/>
    <col min="4" max="4" width="20.140625" customWidth="1"/>
    <col min="5" max="5" width="16.140625" customWidth="1"/>
    <col min="6" max="6" width="25.140625" customWidth="1"/>
    <col min="7" max="7" width="15.7109375" customWidth="1"/>
    <col min="8" max="8" width="19.5703125" bestFit="1" customWidth="1"/>
    <col min="9" max="9" width="20.85546875" customWidth="1"/>
    <col min="10" max="10" width="23" bestFit="1" customWidth="1"/>
  </cols>
  <sheetData>
    <row r="1" spans="1:10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10" x14ac:dyDescent="0.2">
      <c r="A3" s="3" t="s">
        <v>2</v>
      </c>
      <c r="B3" s="2"/>
      <c r="C3" s="2"/>
      <c r="D3" s="2"/>
      <c r="E3" s="2"/>
      <c r="F3" s="2"/>
      <c r="G3" s="2"/>
      <c r="H3" s="2"/>
      <c r="I3" s="2"/>
    </row>
    <row r="4" spans="1:10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">
      <c r="A6" s="4"/>
      <c r="B6" s="4"/>
      <c r="C6" s="4"/>
      <c r="I6" s="5"/>
      <c r="J6" s="6"/>
    </row>
    <row r="7" spans="1:10" x14ac:dyDescent="0.2">
      <c r="I7" s="7"/>
      <c r="J7" s="8"/>
    </row>
    <row r="8" spans="1:10" ht="13.5" thickBot="1" x14ac:dyDescent="0.25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6.25" thickBot="1" x14ac:dyDescent="0.25">
      <c r="A9" s="10" t="s">
        <v>4</v>
      </c>
      <c r="B9" s="11" t="str">
        <f>'[1]PHYSICAL+FINANCIAL PIVOT '!B5</f>
        <v>REGION</v>
      </c>
      <c r="C9" s="12"/>
      <c r="D9" s="13" t="str">
        <f>'[1]PHYSICAL+FINANCIAL PIVOT '!D5</f>
        <v>DEAL COUNT</v>
      </c>
      <c r="E9" s="13" t="s">
        <v>5</v>
      </c>
      <c r="F9" s="13" t="str">
        <f>'[1]PHYSICAL+FINANCIAL PIVOT '!E5</f>
        <v>VOLUME</v>
      </c>
      <c r="G9" s="13" t="s">
        <v>6</v>
      </c>
      <c r="H9" s="14" t="str">
        <f>'[1]PHYSICAL+FINANCIAL PIVOT '!F5</f>
        <v>NOTIONAL VALUE</v>
      </c>
      <c r="I9" s="13" t="s">
        <v>7</v>
      </c>
      <c r="J9" s="15"/>
    </row>
    <row r="10" spans="1:10" x14ac:dyDescent="0.2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">
      <c r="A11" s="21" t="str">
        <f>'[1]PHYSICAL+FINANCIAL PIVOT '!B6</f>
        <v>CENTRAL</v>
      </c>
      <c r="B11" s="22" t="str">
        <f>'[1]PHYSICAL+FINANCIAL PIVOT '!C6</f>
        <v>EOL</v>
      </c>
      <c r="C11" s="22"/>
      <c r="D11" s="23">
        <f>'[1]PHYSICAL+FINANCIAL PIVOT '!D6</f>
        <v>40244</v>
      </c>
      <c r="E11" s="24">
        <f>(D11/D13)*100</f>
        <v>76.672763298277701</v>
      </c>
      <c r="F11" s="23">
        <f>'[1]PHYSICAL+FINANCIAL PIVOT '!E6</f>
        <v>6121457824</v>
      </c>
      <c r="G11" s="24">
        <f>(F11/F13)*100</f>
        <v>73.69858518449432</v>
      </c>
      <c r="H11" s="23">
        <f>'[1]PHYSICAL+FINANCIAL PIVOT '!F6</f>
        <v>4900994487.3548479</v>
      </c>
      <c r="I11" s="24">
        <f>(H11/H13)*100</f>
        <v>53.46964971884659</v>
      </c>
      <c r="J11" s="8"/>
    </row>
    <row r="12" spans="1:10" x14ac:dyDescent="0.2">
      <c r="A12" s="25"/>
      <c r="B12" s="26" t="str">
        <f>'[1]PHYSICAL+FINANCIAL PIVOT '!C7</f>
        <v>NON-EOL</v>
      </c>
      <c r="C12" s="26"/>
      <c r="D12" s="27">
        <f>'[1]PHYSICAL+FINANCIAL PIVOT '!D7</f>
        <v>12244</v>
      </c>
      <c r="E12" s="28">
        <f>(D12/D13)*100</f>
        <v>23.327236701722299</v>
      </c>
      <c r="F12" s="27">
        <f>'[1]PHYSICAL+FINANCIAL PIVOT '!E7</f>
        <v>2184614549.9482498</v>
      </c>
      <c r="G12" s="28">
        <f>(F12/F13)*100</f>
        <v>26.301414815505687</v>
      </c>
      <c r="H12" s="27">
        <f>'[1]PHYSICAL+FINANCIAL PIVOT '!F7</f>
        <v>4264942662.2715154</v>
      </c>
      <c r="I12" s="28">
        <f>(H12/H13)*100</f>
        <v>46.53035028115341</v>
      </c>
      <c r="J12" s="8"/>
    </row>
    <row r="13" spans="1:10" x14ac:dyDescent="0.2">
      <c r="A13" s="4"/>
      <c r="B13" s="4" t="s">
        <v>8</v>
      </c>
      <c r="C13" s="4"/>
      <c r="D13" s="29">
        <f>'[1]PHYSICAL+FINANCIAL PIVOT '!D8</f>
        <v>52488</v>
      </c>
      <c r="E13" s="30"/>
      <c r="F13" s="29">
        <f>'[1]PHYSICAL+FINANCIAL PIVOT '!E8</f>
        <v>8306072373.9482498</v>
      </c>
      <c r="G13" s="30"/>
      <c r="H13" s="29">
        <f>'[1]PHYSICAL+FINANCIAL PIVOT '!F8</f>
        <v>9165937149.6263638</v>
      </c>
      <c r="I13" s="30"/>
      <c r="J13" s="8"/>
    </row>
    <row r="14" spans="1:10" s="35" customFormat="1" x14ac:dyDescent="0.2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">
      <c r="A15" s="21" t="str">
        <f>'[1]PHYSICAL+FINANCIAL PIVOT '!B9</f>
        <v>EAST</v>
      </c>
      <c r="B15" s="22" t="str">
        <f>'[1]PHYSICAL+FINANCIAL PIVOT '!C9</f>
        <v>EOL</v>
      </c>
      <c r="C15" s="22"/>
      <c r="D15" s="23">
        <f>'[1]PHYSICAL+FINANCIAL PIVOT '!D9</f>
        <v>26722</v>
      </c>
      <c r="E15" s="24">
        <f>(D15/D17)*100</f>
        <v>54.491323232529211</v>
      </c>
      <c r="F15" s="23">
        <f>'[1]PHYSICAL+FINANCIAL PIVOT '!E9</f>
        <v>3000987996</v>
      </c>
      <c r="G15" s="24">
        <f>(F15/F17)*100</f>
        <v>29.825817698800535</v>
      </c>
      <c r="H15" s="23">
        <f>'[1]PHYSICAL+FINANCIAL PIVOT '!F9</f>
        <v>4311316374.4370995</v>
      </c>
      <c r="I15" s="24">
        <f>(H15/H17)*100</f>
        <v>23.8267217214451</v>
      </c>
      <c r="J15" s="6"/>
    </row>
    <row r="16" spans="1:10" x14ac:dyDescent="0.2">
      <c r="A16" s="25"/>
      <c r="B16" s="26" t="str">
        <f>'[1]PHYSICAL+FINANCIAL PIVOT '!C10</f>
        <v>NON-EOL</v>
      </c>
      <c r="C16" s="26"/>
      <c r="D16" s="27">
        <f>'[1]PHYSICAL+FINANCIAL PIVOT '!D10</f>
        <v>22317</v>
      </c>
      <c r="E16" s="28">
        <f>(D16/D17)*100</f>
        <v>45.508676767470789</v>
      </c>
      <c r="F16" s="27">
        <f>'[1]PHYSICAL+FINANCIAL PIVOT '!E10</f>
        <v>7060724397.9595699</v>
      </c>
      <c r="G16" s="28">
        <f>(F16/F17)*100</f>
        <v>70.174182301199465</v>
      </c>
      <c r="H16" s="27">
        <f>'[1]PHYSICAL+FINANCIAL PIVOT '!F10</f>
        <v>13783142547.944674</v>
      </c>
      <c r="I16" s="28">
        <f>(H16/H17)*100</f>
        <v>76.173278278554889</v>
      </c>
      <c r="J16" s="36"/>
    </row>
    <row r="17" spans="1:10" x14ac:dyDescent="0.2">
      <c r="A17" s="4"/>
      <c r="B17" s="4" t="s">
        <v>8</v>
      </c>
      <c r="C17" s="4"/>
      <c r="D17" s="29">
        <f>'[1]PHYSICAL+FINANCIAL PIVOT '!D11</f>
        <v>49039</v>
      </c>
      <c r="E17" s="30"/>
      <c r="F17" s="29">
        <f>'[1]PHYSICAL+FINANCIAL PIVOT '!E11</f>
        <v>10061712393.95957</v>
      </c>
      <c r="G17" s="30"/>
      <c r="H17" s="29">
        <f>'[1]PHYSICAL+FINANCIAL PIVOT '!F11</f>
        <v>18094458922.381775</v>
      </c>
      <c r="I17" s="30"/>
      <c r="J17" s="8"/>
    </row>
    <row r="18" spans="1:10" x14ac:dyDescent="0.2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">
      <c r="A19" s="21" t="str">
        <f>'[1]PHYSICAL+FINANCIAL PIVOT '!B12</f>
        <v>ECC-CANADA WEST</v>
      </c>
      <c r="B19" s="22" t="str">
        <f>'[1]PHYSICAL+FINANCIAL PIVOT '!C12</f>
        <v>EOL</v>
      </c>
      <c r="C19" s="22"/>
      <c r="D19" s="23">
        <f>'[1]PHYSICAL+FINANCIAL PIVOT '!D12</f>
        <v>26907</v>
      </c>
      <c r="E19" s="24">
        <f>(D19/D21)*100</f>
        <v>66.981155559981076</v>
      </c>
      <c r="F19" s="23">
        <f>'[1]PHYSICAL+FINANCIAL PIVOT '!E12</f>
        <v>3949894948.0046029</v>
      </c>
      <c r="G19" s="24">
        <f>(F19/F21)*100</f>
        <v>52.083716815704271</v>
      </c>
      <c r="H19" s="23">
        <f>'[1]PHYSICAL+FINANCIAL PIVOT '!F12</f>
        <v>10878945301.246302</v>
      </c>
      <c r="I19" s="24">
        <f>(H19/H21)*100</f>
        <v>58.901425132180641</v>
      </c>
      <c r="J19" s="8"/>
    </row>
    <row r="20" spans="1:10" x14ac:dyDescent="0.2">
      <c r="A20" s="25"/>
      <c r="B20" s="26" t="str">
        <f>'[1]PHYSICAL+FINANCIAL PIVOT '!C13</f>
        <v>NON-EOL</v>
      </c>
      <c r="C20" s="26"/>
      <c r="D20" s="27">
        <f>'[1]PHYSICAL+FINANCIAL PIVOT '!D13</f>
        <v>13264</v>
      </c>
      <c r="E20" s="28">
        <f>(D20/D21)*100</f>
        <v>33.018844440018917</v>
      </c>
      <c r="F20" s="27">
        <f>'[1]PHYSICAL+FINANCIAL PIVOT '!E13</f>
        <v>3633847514.1186676</v>
      </c>
      <c r="G20" s="28">
        <f>(F20/F21)*100</f>
        <v>47.916283184295736</v>
      </c>
      <c r="H20" s="27">
        <f>'[1]PHYSICAL+FINANCIAL PIVOT '!F13</f>
        <v>7590803566.1756153</v>
      </c>
      <c r="I20" s="28">
        <f>(H20/H21)*100</f>
        <v>41.098574867819366</v>
      </c>
      <c r="J20" s="6"/>
    </row>
    <row r="21" spans="1:10" x14ac:dyDescent="0.2">
      <c r="A21" s="4"/>
      <c r="B21" s="4" t="s">
        <v>8</v>
      </c>
      <c r="C21" s="4"/>
      <c r="D21" s="29">
        <f>'[1]PHYSICAL+FINANCIAL PIVOT '!D14</f>
        <v>40171</v>
      </c>
      <c r="E21" s="30"/>
      <c r="F21" s="29">
        <f>'[1]PHYSICAL+FINANCIAL PIVOT '!E14</f>
        <v>7583742462.12327</v>
      </c>
      <c r="G21" s="30"/>
      <c r="H21" s="29">
        <f>'[1]PHYSICAL+FINANCIAL PIVOT '!F14</f>
        <v>18469748867.421917</v>
      </c>
      <c r="I21" s="30"/>
      <c r="J21" s="36"/>
    </row>
    <row r="22" spans="1:10" x14ac:dyDescent="0.2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">
      <c r="A23" s="21" t="str">
        <f>'[1]PHYSICAL+FINANCIAL PIVOT '!B15</f>
        <v>ENA-CANADA EAST</v>
      </c>
      <c r="B23" s="22" t="str">
        <f>'[1]PHYSICAL+FINANCIAL PIVOT '!C15</f>
        <v>EOL</v>
      </c>
      <c r="C23" s="22"/>
      <c r="D23" s="23">
        <f>'[1]PHYSICAL+FINANCIAL PIVOT '!D15</f>
        <v>1681</v>
      </c>
      <c r="E23" s="24">
        <f>(D23/D25)*100</f>
        <v>40.880350194552527</v>
      </c>
      <c r="F23" s="23">
        <f>'[1]PHYSICAL+FINANCIAL PIVOT '!E15</f>
        <v>278253784.01100004</v>
      </c>
      <c r="G23" s="24">
        <f>(F23/F25)*100</f>
        <v>40.405368689640476</v>
      </c>
      <c r="H23" s="23">
        <f>'[1]PHYSICAL+FINANCIAL PIVOT '!F15</f>
        <v>890050969.74947107</v>
      </c>
      <c r="I23" s="24">
        <f>(H23/H25)*100</f>
        <v>40.962156896942858</v>
      </c>
      <c r="J23" s="8"/>
    </row>
    <row r="24" spans="1:10" x14ac:dyDescent="0.2">
      <c r="A24" s="25"/>
      <c r="B24" s="26" t="str">
        <f>'[1]PHYSICAL+FINANCIAL PIVOT '!C16</f>
        <v>NON-EOL</v>
      </c>
      <c r="C24" s="26"/>
      <c r="D24" s="27">
        <f>'[1]PHYSICAL+FINANCIAL PIVOT '!D16</f>
        <v>2431</v>
      </c>
      <c r="E24" s="28">
        <f>(D24/D25)*100</f>
        <v>59.119649805447473</v>
      </c>
      <c r="F24" s="27">
        <f>'[1]PHYSICAL+FINANCIAL PIVOT '!E16</f>
        <v>410401691.82021415</v>
      </c>
      <c r="G24" s="28">
        <f>(F24/F25)*100</f>
        <v>59.594631310359524</v>
      </c>
      <c r="H24" s="27">
        <f>'[1]PHYSICAL+FINANCIAL PIVOT '!F16</f>
        <v>1282810610.7301898</v>
      </c>
      <c r="I24" s="28">
        <f>(H24/H25)*100</f>
        <v>59.037843103057128</v>
      </c>
      <c r="J24" s="8"/>
    </row>
    <row r="25" spans="1:10" x14ac:dyDescent="0.2">
      <c r="A25" s="4"/>
      <c r="B25" s="4" t="s">
        <v>8</v>
      </c>
      <c r="C25" s="4"/>
      <c r="D25" s="29">
        <f>'[1]PHYSICAL+FINANCIAL PIVOT '!D17</f>
        <v>4112</v>
      </c>
      <c r="E25" s="30"/>
      <c r="F25" s="29">
        <f>'[1]PHYSICAL+FINANCIAL PIVOT '!E17</f>
        <v>688655475.83121419</v>
      </c>
      <c r="G25" s="30"/>
      <c r="H25" s="29">
        <f>'[1]PHYSICAL+FINANCIAL PIVOT '!F17</f>
        <v>2172861580.479661</v>
      </c>
      <c r="I25" s="30"/>
      <c r="J25" s="15"/>
    </row>
    <row r="26" spans="1:10" x14ac:dyDescent="0.2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">
      <c r="A27" s="21" t="str">
        <f>'[1]PHYSICAL+FINANCIAL PIVOT '!B18</f>
        <v>G-DAILY-EST</v>
      </c>
      <c r="B27" s="22" t="str">
        <f>'[1]PHYSICAL+FINANCIAL PIVOT '!C18</f>
        <v>EOL</v>
      </c>
      <c r="C27" s="22"/>
      <c r="D27" s="23">
        <f>'[1]PHYSICAL+FINANCIAL PIVOT '!D18</f>
        <v>6453</v>
      </c>
      <c r="E27" s="24">
        <f>(D27/D29)*100</f>
        <v>72.849401670806046</v>
      </c>
      <c r="F27" s="23">
        <f>'[1]PHYSICAL+FINANCIAL PIVOT '!E18</f>
        <v>1299153882</v>
      </c>
      <c r="G27" s="24">
        <f>(F27/F29)*100</f>
        <v>61.52856484759004</v>
      </c>
      <c r="H27" s="23">
        <f>'[1]PHYSICAL+FINANCIAL PIVOT '!F18</f>
        <v>4287222584.9139996</v>
      </c>
      <c r="I27" s="24">
        <f>(H27/H29)*100</f>
        <v>63.370686804386622</v>
      </c>
      <c r="J27" s="8"/>
    </row>
    <row r="28" spans="1:10" x14ac:dyDescent="0.2">
      <c r="A28" s="25"/>
      <c r="B28" s="26" t="str">
        <f>'[1]PHYSICAL+FINANCIAL PIVOT '!C19</f>
        <v>NON-EOL</v>
      </c>
      <c r="C28" s="26"/>
      <c r="D28" s="27">
        <f>'[1]PHYSICAL+FINANCIAL PIVOT '!D19</f>
        <v>2405</v>
      </c>
      <c r="E28" s="28">
        <f>(D28/D29)*100</f>
        <v>27.150598329193947</v>
      </c>
      <c r="F28" s="27">
        <f>'[1]PHYSICAL+FINANCIAL PIVOT '!E19</f>
        <v>812310744.58130002</v>
      </c>
      <c r="G28" s="28">
        <f>(F28/F29)*100</f>
        <v>38.47143515240996</v>
      </c>
      <c r="H28" s="27">
        <f>'[1]PHYSICAL+FINANCIAL PIVOT '!F19</f>
        <v>2478086110.804966</v>
      </c>
      <c r="I28" s="28">
        <f>(H28/H29)*100</f>
        <v>36.629313195613371</v>
      </c>
      <c r="J28" s="8"/>
    </row>
    <row r="29" spans="1:10" x14ac:dyDescent="0.2">
      <c r="A29" s="4"/>
      <c r="B29" s="4" t="s">
        <v>8</v>
      </c>
      <c r="C29" s="4"/>
      <c r="D29" s="29">
        <f>'[1]PHYSICAL+FINANCIAL PIVOT '!D20</f>
        <v>8858</v>
      </c>
      <c r="E29" s="30"/>
      <c r="F29" s="29">
        <f>'[1]PHYSICAL+FINANCIAL PIVOT '!E20</f>
        <v>2111464626.5813</v>
      </c>
      <c r="G29" s="30"/>
      <c r="H29" s="29">
        <f>'[1]PHYSICAL+FINANCIAL PIVOT '!F20</f>
        <v>6765308695.7189655</v>
      </c>
      <c r="I29" s="30"/>
      <c r="J29" s="8"/>
    </row>
    <row r="30" spans="1:10" x14ac:dyDescent="0.2">
      <c r="A30" s="4"/>
      <c r="B30" s="31"/>
      <c r="C30" s="31"/>
      <c r="D30" s="32"/>
      <c r="E30" s="33"/>
      <c r="F30" s="32"/>
      <c r="G30" s="33"/>
      <c r="H30" s="32"/>
      <c r="I30" s="34"/>
      <c r="J30" s="8"/>
    </row>
    <row r="31" spans="1:10" x14ac:dyDescent="0.2">
      <c r="A31" s="21" t="str">
        <f>'[1]PHYSICAL+FINANCIAL PIVOT '!B21</f>
        <v>NG-PRICE</v>
      </c>
      <c r="B31" s="22" t="str">
        <f>'[1]PHYSICAL+FINANCIAL PIVOT '!C21</f>
        <v>EOL</v>
      </c>
      <c r="C31" s="22"/>
      <c r="D31" s="23">
        <f>'[1]PHYSICAL+FINANCIAL PIVOT '!D21</f>
        <v>35444</v>
      </c>
      <c r="E31" s="24">
        <f>(D31/D33)*100</f>
        <v>53.967142226350177</v>
      </c>
      <c r="F31" s="23">
        <f>'[1]PHYSICAL+FINANCIAL PIVOT '!E21</f>
        <v>14108779412</v>
      </c>
      <c r="G31" s="24">
        <f>(F31/F33)*100</f>
        <v>28.816909070913692</v>
      </c>
      <c r="H31" s="23">
        <f>'[1]PHYSICAL+FINANCIAL PIVOT '!F21</f>
        <v>51097867565.050003</v>
      </c>
      <c r="I31" s="24">
        <f>(H31/H33)*100</f>
        <v>30.377882687634578</v>
      </c>
      <c r="J31" s="15"/>
    </row>
    <row r="32" spans="1:10" x14ac:dyDescent="0.2">
      <c r="A32" s="25"/>
      <c r="B32" s="26" t="str">
        <f>'[1]PHYSICAL+FINANCIAL PIVOT '!C22</f>
        <v>NON-EOL</v>
      </c>
      <c r="C32" s="26"/>
      <c r="D32" s="27">
        <f>'[1]PHYSICAL+FINANCIAL PIVOT '!D22</f>
        <v>30233</v>
      </c>
      <c r="E32" s="28">
        <f>(D32/D33)*100</f>
        <v>46.03285777364983</v>
      </c>
      <c r="F32" s="27">
        <f>'[1]PHYSICAL+FINANCIAL PIVOT '!E22</f>
        <v>34851292527.987053</v>
      </c>
      <c r="G32" s="28">
        <f>(F32/F33)*100</f>
        <v>71.183090929086305</v>
      </c>
      <c r="H32" s="27">
        <f>'[1]PHYSICAL+FINANCIAL PIVOT '!F22</f>
        <v>117109601304.56139</v>
      </c>
      <c r="I32" s="28">
        <f>(H32/H33)*100</f>
        <v>69.622117312365418</v>
      </c>
      <c r="J32" s="8"/>
    </row>
    <row r="33" spans="1:10" x14ac:dyDescent="0.2">
      <c r="A33" s="4"/>
      <c r="B33" s="4" t="s">
        <v>8</v>
      </c>
      <c r="C33" s="4"/>
      <c r="D33" s="29">
        <f>'[1]PHYSICAL+FINANCIAL PIVOT '!D23</f>
        <v>65677</v>
      </c>
      <c r="E33" s="30"/>
      <c r="F33" s="29">
        <f>'[1]PHYSICAL+FINANCIAL PIVOT '!E23</f>
        <v>48960071939.987053</v>
      </c>
      <c r="G33" s="30"/>
      <c r="H33" s="29">
        <f>'[1]PHYSICAL+FINANCIAL PIVOT '!F23</f>
        <v>168207468869.61139</v>
      </c>
      <c r="I33" s="30"/>
      <c r="J33" s="8"/>
    </row>
    <row r="34" spans="1:10" x14ac:dyDescent="0.2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">
      <c r="A35" s="21" t="str">
        <f>'[1]PHYSICAL+FINANCIAL PIVOT '!B24</f>
        <v>TEXAS</v>
      </c>
      <c r="B35" s="22" t="str">
        <f>'[1]PHYSICAL+FINANCIAL PIVOT '!C24</f>
        <v>EOL</v>
      </c>
      <c r="C35" s="22"/>
      <c r="D35" s="23">
        <f>'[1]PHYSICAL+FINANCIAL PIVOT '!D24</f>
        <v>6760</v>
      </c>
      <c r="E35" s="24">
        <f>(D35/D37)*100</f>
        <v>48.710188788009802</v>
      </c>
      <c r="F35" s="23">
        <f>'[1]PHYSICAL+FINANCIAL PIVOT '!E24</f>
        <v>1243418668</v>
      </c>
      <c r="G35" s="24">
        <f>(F35/F37)*100</f>
        <v>30.787899218672511</v>
      </c>
      <c r="H35" s="23">
        <f>'[1]PHYSICAL+FINANCIAL PIVOT '!F24</f>
        <v>1582076350.9205003</v>
      </c>
      <c r="I35" s="24">
        <f>(H35/H37)*100</f>
        <v>27.543744093617789</v>
      </c>
      <c r="J35" s="8"/>
    </row>
    <row r="36" spans="1:10" x14ac:dyDescent="0.2">
      <c r="A36" s="25"/>
      <c r="B36" s="26" t="str">
        <f>'[1]PHYSICAL+FINANCIAL PIVOT '!C25</f>
        <v>NON-EOL</v>
      </c>
      <c r="C36" s="26"/>
      <c r="D36" s="27">
        <f>'[1]PHYSICAL+FINANCIAL PIVOT '!D25</f>
        <v>7118</v>
      </c>
      <c r="E36" s="28">
        <f>(D36/D37)*100</f>
        <v>51.289811211990198</v>
      </c>
      <c r="F36" s="27">
        <f>'[1]PHYSICAL+FINANCIAL PIVOT '!E25</f>
        <v>2795241648.4073005</v>
      </c>
      <c r="G36" s="28">
        <f>(F36/F37)*100</f>
        <v>69.212100781327493</v>
      </c>
      <c r="H36" s="27">
        <f>'[1]PHYSICAL+FINANCIAL PIVOT '!F25</f>
        <v>4161791823.0765347</v>
      </c>
      <c r="I36" s="28">
        <f>(H36/H37)*100</f>
        <v>72.456255906382211</v>
      </c>
      <c r="J36" s="6"/>
    </row>
    <row r="37" spans="1:10" x14ac:dyDescent="0.2">
      <c r="A37" s="4"/>
      <c r="B37" s="4" t="s">
        <v>8</v>
      </c>
      <c r="C37" s="4"/>
      <c r="D37" s="29">
        <f>'[1]PHYSICAL+FINANCIAL PIVOT '!D26</f>
        <v>13878</v>
      </c>
      <c r="E37" s="30"/>
      <c r="F37" s="29">
        <f>'[1]PHYSICAL+FINANCIAL PIVOT '!E26</f>
        <v>4038660316.4073005</v>
      </c>
      <c r="G37" s="30"/>
      <c r="H37" s="29">
        <f>'[1]PHYSICAL+FINANCIAL PIVOT '!F26</f>
        <v>5743868173.997035</v>
      </c>
      <c r="I37" s="30"/>
      <c r="J37" s="6"/>
    </row>
    <row r="38" spans="1:10" x14ac:dyDescent="0.2">
      <c r="A38" s="4"/>
      <c r="B38" s="31"/>
      <c r="C38" s="31"/>
      <c r="D38" s="32"/>
      <c r="E38" s="33"/>
      <c r="F38" s="32"/>
      <c r="G38" s="33"/>
      <c r="H38" s="32"/>
      <c r="I38" s="37"/>
      <c r="J38" s="6"/>
    </row>
    <row r="39" spans="1:10" x14ac:dyDescent="0.2">
      <c r="A39" s="21" t="str">
        <f>'[1]PHYSICAL+FINANCIAL PIVOT '!B27</f>
        <v>WEST</v>
      </c>
      <c r="B39" s="22" t="str">
        <f>'[1]PHYSICAL+FINANCIAL PIVOT '!C27</f>
        <v>EOL</v>
      </c>
      <c r="C39" s="22"/>
      <c r="D39" s="23">
        <f>'[1]PHYSICAL+FINANCIAL PIVOT '!D27</f>
        <v>28821</v>
      </c>
      <c r="E39" s="24">
        <f>(D39/D41)*100</f>
        <v>67.954824106384976</v>
      </c>
      <c r="F39" s="23">
        <f>'[1]PHYSICAL+FINANCIAL PIVOT '!E27</f>
        <v>6494318960</v>
      </c>
      <c r="G39" s="24">
        <f>(F39/F41)*100</f>
        <v>56.659328065619142</v>
      </c>
      <c r="H39" s="23">
        <f>'[1]PHYSICAL+FINANCIAL PIVOT '!F27</f>
        <v>3088598787.3660011</v>
      </c>
      <c r="I39" s="24">
        <f>(H39/H41)*100</f>
        <v>41.255747206747436</v>
      </c>
      <c r="J39" s="8"/>
    </row>
    <row r="40" spans="1:10" x14ac:dyDescent="0.2">
      <c r="A40" s="25"/>
      <c r="B40" s="26" t="str">
        <f>'[1]PHYSICAL+FINANCIAL PIVOT '!C28</f>
        <v>NON-EOL</v>
      </c>
      <c r="C40" s="26"/>
      <c r="D40" s="27">
        <f>'[1]PHYSICAL+FINANCIAL PIVOT '!D28</f>
        <v>13591</v>
      </c>
      <c r="E40" s="28">
        <f>(D40/D41)*100</f>
        <v>32.04517589361501</v>
      </c>
      <c r="F40" s="27">
        <f>'[1]PHYSICAL+FINANCIAL PIVOT '!E28</f>
        <v>4967728299.8593187</v>
      </c>
      <c r="G40" s="28">
        <f>(F40/F41)*100</f>
        <v>43.340671934380872</v>
      </c>
      <c r="H40" s="27">
        <f>'[1]PHYSICAL+FINANCIAL PIVOT '!F28</f>
        <v>4397870362.9512091</v>
      </c>
      <c r="I40" s="28">
        <f>(H40/H41)*100</f>
        <v>58.744252793252564</v>
      </c>
      <c r="J40" s="8"/>
    </row>
    <row r="41" spans="1:10" x14ac:dyDescent="0.2">
      <c r="A41" s="4"/>
      <c r="B41" s="4" t="s">
        <v>8</v>
      </c>
      <c r="C41" s="4"/>
      <c r="D41" s="29">
        <f>'[1]PHYSICAL+FINANCIAL PIVOT '!D29</f>
        <v>42412</v>
      </c>
      <c r="E41" s="30"/>
      <c r="F41" s="29">
        <f>'[1]PHYSICAL+FINANCIAL PIVOT '!E29</f>
        <v>11462047259.859318</v>
      </c>
      <c r="G41" s="30"/>
      <c r="H41" s="29">
        <f>'[1]PHYSICAL+FINANCIAL PIVOT '!F29</f>
        <v>7486469150.3172102</v>
      </c>
      <c r="I41" s="30"/>
      <c r="J41" s="6"/>
    </row>
    <row r="42" spans="1:10" x14ac:dyDescent="0.2">
      <c r="A42" s="4"/>
      <c r="B42" s="31"/>
      <c r="C42" s="31"/>
      <c r="D42" s="32"/>
      <c r="E42" s="33"/>
      <c r="F42" s="32"/>
      <c r="G42" s="33"/>
      <c r="H42" s="32"/>
      <c r="I42" s="37"/>
      <c r="J42" s="6"/>
    </row>
    <row r="43" spans="1:10" x14ac:dyDescent="0.2">
      <c r="A43" s="21" t="s">
        <v>8</v>
      </c>
      <c r="B43" s="22" t="s">
        <v>9</v>
      </c>
      <c r="C43" s="22"/>
      <c r="D43" s="23">
        <f>SUM(D39,D35,D31,D27,D23,D19,D15,D11)</f>
        <v>173032</v>
      </c>
      <c r="E43" s="24">
        <f>(D43/D45)*100</f>
        <v>62.548845952247547</v>
      </c>
      <c r="F43" s="23">
        <f>SUM(F39,F35,F31,F27,F23,F19,F15,F11)</f>
        <v>36496265474.01561</v>
      </c>
      <c r="G43" s="24">
        <f>(F43/F45)*100</f>
        <v>39.153862535149379</v>
      </c>
      <c r="H43" s="23">
        <f>SUM(H39,H35,H31,H27,H23,H19,H15,H11)</f>
        <v>81037072421.038223</v>
      </c>
      <c r="I43" s="24">
        <f>(H43/H45)*100</f>
        <v>34.322308941948066</v>
      </c>
      <c r="J43" s="36"/>
    </row>
    <row r="44" spans="1:10" x14ac:dyDescent="0.2">
      <c r="A44" s="25"/>
      <c r="B44" s="26" t="s">
        <v>10</v>
      </c>
      <c r="C44" s="26"/>
      <c r="D44" s="27">
        <f>SUM(D40,D36,D32,D28,D24,D20,D16,D12)</f>
        <v>103603</v>
      </c>
      <c r="E44" s="28">
        <f>(D44/D45)*100</f>
        <v>37.451154047752453</v>
      </c>
      <c r="F44" s="27">
        <f>SUM(F40,F36,F32,F28,F24,F20,F16,F12)</f>
        <v>56716161374.681671</v>
      </c>
      <c r="G44" s="28">
        <f>(F44/F45)*100</f>
        <v>60.846137464850614</v>
      </c>
      <c r="H44" s="27">
        <f>SUM(H40,H36,H32,H28,H24,H20,H16,H12)</f>
        <v>155069048988.51608</v>
      </c>
      <c r="I44" s="28">
        <f>(H44/H45)*100</f>
        <v>65.67769105805192</v>
      </c>
      <c r="J44" s="8"/>
    </row>
    <row r="45" spans="1:10" x14ac:dyDescent="0.2">
      <c r="A45" s="4"/>
      <c r="B45" s="4" t="s">
        <v>8</v>
      </c>
      <c r="C45" s="4"/>
      <c r="D45" s="29">
        <f>SUM(D43:D44)</f>
        <v>276635</v>
      </c>
      <c r="E45" s="30"/>
      <c r="F45" s="29">
        <f>SUM(F43:F44)</f>
        <v>93212426848.697281</v>
      </c>
      <c r="G45" s="30"/>
      <c r="H45" s="29">
        <f>SUM(H43:H44)</f>
        <v>236106121409.55432</v>
      </c>
      <c r="I45" s="30"/>
      <c r="J45" s="8"/>
    </row>
    <row r="46" spans="1:10" x14ac:dyDescent="0.2">
      <c r="A46" s="38"/>
      <c r="B46" s="38"/>
      <c r="C46" s="39"/>
      <c r="D46" s="15"/>
      <c r="E46" s="15"/>
      <c r="F46" s="39"/>
      <c r="G46" s="39"/>
      <c r="H46" s="40"/>
      <c r="I46" s="39"/>
      <c r="J46" s="15"/>
    </row>
    <row r="47" spans="1:10" x14ac:dyDescent="0.2">
      <c r="A47" s="38"/>
      <c r="B47" s="38"/>
      <c r="C47" s="39"/>
      <c r="D47" s="15"/>
      <c r="E47" s="15"/>
      <c r="F47" s="39"/>
      <c r="G47" s="39"/>
      <c r="H47" s="40"/>
      <c r="I47" s="39"/>
      <c r="J47" s="15"/>
    </row>
    <row r="48" spans="1:10" x14ac:dyDescent="0.2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">
      <c r="A49" s="41"/>
      <c r="B49" s="41"/>
      <c r="C49" s="7"/>
      <c r="D49" s="8"/>
      <c r="E49" s="8"/>
      <c r="F49" s="7"/>
      <c r="G49" s="7"/>
      <c r="H49" s="8"/>
      <c r="I49" s="7"/>
      <c r="J49" s="8"/>
    </row>
    <row r="50" spans="1:10" x14ac:dyDescent="0.2">
      <c r="A50" s="4"/>
      <c r="B50" s="4"/>
      <c r="C50" s="39"/>
      <c r="D50" s="15"/>
      <c r="E50" s="15"/>
      <c r="F50" s="39"/>
      <c r="G50" s="39"/>
      <c r="H50" s="40"/>
      <c r="I50" s="39"/>
      <c r="J50" s="4"/>
    </row>
  </sheetData>
  <mergeCells count="1">
    <mergeCell ref="A1:I1"/>
  </mergeCells>
  <printOptions horizontalCentered="1"/>
  <pageMargins left="0.5" right="0.5" top="1" bottom="1" header="0.5" footer="0.5"/>
  <pageSetup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zoomScale="75" workbookViewId="0">
      <selection activeCell="A5" sqref="A5"/>
    </sheetView>
  </sheetViews>
  <sheetFormatPr defaultRowHeight="12.75" x14ac:dyDescent="0.2"/>
  <cols>
    <col min="1" max="1" width="18.42578125" bestFit="1" customWidth="1"/>
    <col min="2" max="2" width="12.28515625" bestFit="1" customWidth="1"/>
    <col min="3" max="3" width="4.28515625" customWidth="1"/>
    <col min="4" max="4" width="15.85546875" bestFit="1" customWidth="1"/>
    <col min="5" max="5" width="15.42578125" bestFit="1" customWidth="1"/>
    <col min="6" max="6" width="14.42578125" bestFit="1" customWidth="1"/>
    <col min="7" max="7" width="18.7109375" customWidth="1"/>
    <col min="8" max="8" width="18.5703125" bestFit="1" customWidth="1"/>
    <col min="9" max="9" width="20.28515625" customWidth="1"/>
  </cols>
  <sheetData>
    <row r="1" spans="1:9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15.75" x14ac:dyDescent="0.25">
      <c r="A2" s="1" t="s">
        <v>11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tr">
        <f>'PHYSICAL &amp; FINANCIAL'!A3</f>
        <v>As of July 19, 2000</v>
      </c>
      <c r="B3" s="2"/>
      <c r="C3" s="2"/>
      <c r="D3" s="2"/>
      <c r="E3" s="2"/>
      <c r="F3" s="2"/>
      <c r="G3" s="2"/>
      <c r="H3" s="2"/>
      <c r="I3" s="2"/>
    </row>
    <row r="4" spans="1:9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9" x14ac:dyDescent="0.2">
      <c r="A6" s="9"/>
      <c r="B6" s="9"/>
      <c r="C6" s="9"/>
      <c r="G6" s="5"/>
      <c r="H6" s="6"/>
      <c r="I6" s="4"/>
    </row>
    <row r="7" spans="1:9" x14ac:dyDescent="0.2">
      <c r="G7" s="7"/>
      <c r="H7" s="8"/>
      <c r="I7" s="4"/>
    </row>
    <row r="8" spans="1:9" ht="13.5" thickBot="1" x14ac:dyDescent="0.25">
      <c r="A8" s="9"/>
      <c r="B8" s="9"/>
      <c r="C8" s="9"/>
      <c r="D8" s="9"/>
      <c r="E8" s="9"/>
      <c r="F8" s="9"/>
      <c r="G8" s="7"/>
      <c r="H8" s="9"/>
      <c r="I8" s="4"/>
    </row>
    <row r="9" spans="1:9" ht="26.25" thickBot="1" x14ac:dyDescent="0.25">
      <c r="A9" s="10" t="s">
        <v>4</v>
      </c>
      <c r="B9" s="11" t="str">
        <f>'[1]FINANCIAL PIVOT'!B5</f>
        <v>REGION</v>
      </c>
      <c r="C9" s="12"/>
      <c r="D9" s="13" t="str">
        <f>'[1]FINANCIAL PIVOT'!D5</f>
        <v>DEAL COUNT</v>
      </c>
      <c r="E9" s="13" t="s">
        <v>5</v>
      </c>
      <c r="F9" s="13" t="str">
        <f>'[1]FINANCIAL PIVOT'!E5</f>
        <v>VOLUME</v>
      </c>
      <c r="G9" s="13" t="s">
        <v>6</v>
      </c>
      <c r="H9" s="14" t="str">
        <f>'[1]FINANCIAL PIVOT'!F5</f>
        <v>NOTIONAL VALUE</v>
      </c>
      <c r="I9" s="14" t="s">
        <v>7</v>
      </c>
    </row>
    <row r="10" spans="1:9" x14ac:dyDescent="0.2">
      <c r="A10" s="16"/>
      <c r="B10" s="17"/>
      <c r="C10" s="18"/>
      <c r="D10" s="19"/>
      <c r="E10" s="19"/>
      <c r="F10" s="19"/>
      <c r="G10" s="19"/>
      <c r="H10" s="19"/>
      <c r="I10" s="20"/>
    </row>
    <row r="11" spans="1:9" x14ac:dyDescent="0.2">
      <c r="A11" s="21" t="str">
        <f>'[1]FINANCIAL PIVOT'!B6</f>
        <v>CENTRAL</v>
      </c>
      <c r="B11" s="22" t="str">
        <f>'[1]FINANCIAL PIVOT'!C6</f>
        <v>EOL</v>
      </c>
      <c r="C11" s="22"/>
      <c r="D11" s="23">
        <f>'[1]FINANCIAL PIVOT'!D6</f>
        <v>6342</v>
      </c>
      <c r="E11" s="24">
        <f>(D11/D13)*100</f>
        <v>77.634961439588693</v>
      </c>
      <c r="F11" s="23">
        <f>'[1]FINANCIAL PIVOT'!E6</f>
        <v>5507840000</v>
      </c>
      <c r="G11" s="24">
        <f>(F11/F13)*100</f>
        <v>82.625906477397976</v>
      </c>
      <c r="H11" s="23">
        <f>'[1]FINANCIAL PIVOT'!F6</f>
        <v>2878739623.6325002</v>
      </c>
      <c r="I11" s="24">
        <f>(H11/H13)*100</f>
        <v>72.936141518458101</v>
      </c>
    </row>
    <row r="12" spans="1:9" x14ac:dyDescent="0.2">
      <c r="A12" s="25"/>
      <c r="B12" s="26" t="str">
        <f>'[1]FINANCIAL PIVOT'!C7</f>
        <v>NON-EOL</v>
      </c>
      <c r="C12" s="26"/>
      <c r="D12" s="27">
        <f>'[1]FINANCIAL PIVOT'!D7</f>
        <v>1827</v>
      </c>
      <c r="E12" s="28">
        <f>(D12/D13)*100</f>
        <v>22.36503856041131</v>
      </c>
      <c r="F12" s="27">
        <f>'[1]FINANCIAL PIVOT'!E7</f>
        <v>1158156459</v>
      </c>
      <c r="G12" s="28">
        <f>(F12/F13)*100</f>
        <v>17.374093522602035</v>
      </c>
      <c r="H12" s="27">
        <f>'[1]FINANCIAL PIVOT'!F7</f>
        <v>1068191984.8951752</v>
      </c>
      <c r="I12" s="28">
        <f>(H12/H13)*100</f>
        <v>27.063858481541892</v>
      </c>
    </row>
    <row r="13" spans="1:9" x14ac:dyDescent="0.2">
      <c r="A13" s="4"/>
      <c r="B13" s="4" t="s">
        <v>8</v>
      </c>
      <c r="C13" s="4"/>
      <c r="D13" s="29">
        <f>'[1]FINANCIAL PIVOT'!D8</f>
        <v>8169</v>
      </c>
      <c r="E13" s="30"/>
      <c r="F13" s="29">
        <f>'[1]FINANCIAL PIVOT'!E8</f>
        <v>6665996459</v>
      </c>
      <c r="G13" s="30"/>
      <c r="H13" s="29">
        <f>'[1]FINANCIAL PIVOT'!F8</f>
        <v>3946931608.5276756</v>
      </c>
      <c r="I13" s="30"/>
    </row>
    <row r="14" spans="1:9" x14ac:dyDescent="0.2">
      <c r="A14" s="4"/>
      <c r="B14" s="31"/>
      <c r="C14" s="31"/>
      <c r="D14" s="32"/>
      <c r="E14" s="33"/>
      <c r="F14" s="32"/>
      <c r="G14" s="33"/>
      <c r="H14" s="32"/>
      <c r="I14" s="34"/>
    </row>
    <row r="15" spans="1:9" x14ac:dyDescent="0.2">
      <c r="A15" s="21" t="str">
        <f>'[1]FINANCIAL PIVOT'!B9</f>
        <v>EAST</v>
      </c>
      <c r="B15" s="22" t="str">
        <f>'[1]FINANCIAL PIVOT'!C9</f>
        <v>EOL</v>
      </c>
      <c r="C15" s="22"/>
      <c r="D15" s="23">
        <f>'[1]FINANCIAL PIVOT'!D9</f>
        <v>4589</v>
      </c>
      <c r="E15" s="24">
        <f>(D15/D17)*100</f>
        <v>60.270554242185447</v>
      </c>
      <c r="F15" s="23">
        <f>'[1]FINANCIAL PIVOT'!E9</f>
        <v>2355903741</v>
      </c>
      <c r="G15" s="24">
        <f>(F15/F17)*100</f>
        <v>41.639698511112918</v>
      </c>
      <c r="H15" s="23">
        <f>'[1]FINANCIAL PIVOT'!F9</f>
        <v>1859820051.9154997</v>
      </c>
      <c r="I15" s="24">
        <f>(H15/H17)*100</f>
        <v>57.428042219160311</v>
      </c>
    </row>
    <row r="16" spans="1:9" x14ac:dyDescent="0.2">
      <c r="A16" s="25"/>
      <c r="B16" s="26" t="str">
        <f>'[1]FINANCIAL PIVOT'!C10</f>
        <v>NON-EOL</v>
      </c>
      <c r="C16" s="26"/>
      <c r="D16" s="27">
        <f>'[1]FINANCIAL PIVOT'!D10</f>
        <v>3025</v>
      </c>
      <c r="E16" s="28">
        <f>(D16/D17)*100</f>
        <v>39.729445757814553</v>
      </c>
      <c r="F16" s="27">
        <f>'[1]FINANCIAL PIVOT'!E10</f>
        <v>3301927187.75</v>
      </c>
      <c r="G16" s="28">
        <f>(F16/F17)*100</f>
        <v>58.360301488887082</v>
      </c>
      <c r="H16" s="27">
        <f>'[1]FINANCIAL PIVOT'!F10</f>
        <v>1378702419.0716596</v>
      </c>
      <c r="I16" s="28">
        <f>(H16/H17)*100</f>
        <v>42.571957780839689</v>
      </c>
    </row>
    <row r="17" spans="1:9" x14ac:dyDescent="0.2">
      <c r="A17" s="4"/>
      <c r="B17" s="4" t="s">
        <v>8</v>
      </c>
      <c r="C17" s="4"/>
      <c r="D17" s="29">
        <f>'[1]FINANCIAL PIVOT'!D11</f>
        <v>7614</v>
      </c>
      <c r="E17" s="30"/>
      <c r="F17" s="29">
        <f>'[1]FINANCIAL PIVOT'!E11</f>
        <v>5657830928.75</v>
      </c>
      <c r="G17" s="30"/>
      <c r="H17" s="29">
        <f>'[1]FINANCIAL PIVOT'!F11</f>
        <v>3238522470.9871593</v>
      </c>
      <c r="I17" s="30"/>
    </row>
    <row r="18" spans="1:9" x14ac:dyDescent="0.2">
      <c r="A18" s="4"/>
      <c r="B18" s="31"/>
      <c r="C18" s="31"/>
      <c r="D18" s="32"/>
      <c r="E18" s="33"/>
      <c r="F18" s="32"/>
      <c r="G18" s="33"/>
      <c r="H18" s="32"/>
      <c r="I18" s="34"/>
    </row>
    <row r="19" spans="1:9" x14ac:dyDescent="0.2">
      <c r="A19" s="21" t="str">
        <f>'[1]FINANCIAL PIVOT'!B12</f>
        <v>ECC-CANADA WEST</v>
      </c>
      <c r="B19" s="22" t="str">
        <f>'[1]FINANCIAL PIVOT'!C12</f>
        <v>EOL</v>
      </c>
      <c r="C19" s="22"/>
      <c r="D19" s="23">
        <f>'[1]FINANCIAL PIVOT'!D12</f>
        <v>3188</v>
      </c>
      <c r="E19" s="24">
        <f>(D19/D21)*100</f>
        <v>60.50483962801291</v>
      </c>
      <c r="F19" s="23">
        <f>'[1]FINANCIAL PIVOT'!E12</f>
        <v>1851844429.0493033</v>
      </c>
      <c r="G19" s="24">
        <f>(F19/F21)*100</f>
        <v>46.113278373004412</v>
      </c>
      <c r="H19" s="23">
        <f>'[1]FINANCIAL PIVOT'!F12</f>
        <v>4422962743.1917858</v>
      </c>
      <c r="I19" s="24">
        <f>(H19/H21)*100</f>
        <v>59.078664516692037</v>
      </c>
    </row>
    <row r="20" spans="1:9" x14ac:dyDescent="0.2">
      <c r="A20" s="25"/>
      <c r="B20" s="26" t="str">
        <f>'[1]FINANCIAL PIVOT'!C13</f>
        <v>NON-EOL</v>
      </c>
      <c r="C20" s="26"/>
      <c r="D20" s="27">
        <f>'[1]FINANCIAL PIVOT'!D13</f>
        <v>2081</v>
      </c>
      <c r="E20" s="28">
        <f>(D20/D21)*100</f>
        <v>39.49516037198709</v>
      </c>
      <c r="F20" s="27">
        <f>'[1]FINANCIAL PIVOT'!E13</f>
        <v>2164014981.487442</v>
      </c>
      <c r="G20" s="28">
        <f>(F20/F21)*100</f>
        <v>53.886721626995595</v>
      </c>
      <c r="H20" s="27">
        <f>'[1]FINANCIAL PIVOT'!F13</f>
        <v>3063602465.0351629</v>
      </c>
      <c r="I20" s="28">
        <f>(H20/H21)*100</f>
        <v>40.921335483307963</v>
      </c>
    </row>
    <row r="21" spans="1:9" x14ac:dyDescent="0.2">
      <c r="A21" s="4"/>
      <c r="B21" s="4" t="s">
        <v>8</v>
      </c>
      <c r="C21" s="4"/>
      <c r="D21" s="29">
        <f>'[1]FINANCIAL PIVOT'!D14</f>
        <v>5269</v>
      </c>
      <c r="E21" s="30"/>
      <c r="F21" s="29">
        <f>'[1]FINANCIAL PIVOT'!E14</f>
        <v>4015859410.5367451</v>
      </c>
      <c r="G21" s="30"/>
      <c r="H21" s="29">
        <f>'[1]FINANCIAL PIVOT'!F14</f>
        <v>7486565208.2269487</v>
      </c>
      <c r="I21" s="30"/>
    </row>
    <row r="22" spans="1:9" x14ac:dyDescent="0.2">
      <c r="A22" s="4"/>
      <c r="B22" s="31"/>
      <c r="C22" s="31"/>
      <c r="D22" s="32"/>
      <c r="E22" s="33"/>
      <c r="F22" s="32"/>
      <c r="G22" s="33"/>
      <c r="H22" s="32"/>
      <c r="I22" s="34"/>
    </row>
    <row r="23" spans="1:9" x14ac:dyDescent="0.2">
      <c r="A23" s="21" t="str">
        <f>'[1]FINANCIAL PIVOT'!B15</f>
        <v>ENA-CANADA EAST</v>
      </c>
      <c r="B23" s="22" t="str">
        <f>'[1]FINANCIAL PIVOT'!C15</f>
        <v>EOL</v>
      </c>
      <c r="C23" s="22"/>
      <c r="D23" s="23">
        <f>'[1]FINANCIAL PIVOT'!D15</f>
        <v>125</v>
      </c>
      <c r="E23" s="24">
        <f>(D23/D25)*100</f>
        <v>83.333333333333343</v>
      </c>
      <c r="F23" s="23">
        <f>'[1]FINANCIAL PIVOT'!E15</f>
        <v>40133300</v>
      </c>
      <c r="G23" s="24">
        <f>(F23/F25)*100</f>
        <v>77.263670194231011</v>
      </c>
      <c r="H23" s="23">
        <f>'[1]FINANCIAL PIVOT'!F15</f>
        <v>72179369.336955503</v>
      </c>
      <c r="I23" s="24">
        <f>(H23/H25)*100</f>
        <v>66.623646837428979</v>
      </c>
    </row>
    <row r="24" spans="1:9" x14ac:dyDescent="0.2">
      <c r="A24" s="25"/>
      <c r="B24" s="26" t="str">
        <f>'[1]FINANCIAL PIVOT'!C16</f>
        <v>NON-EOL</v>
      </c>
      <c r="C24" s="26"/>
      <c r="D24" s="27">
        <f>'[1]FINANCIAL PIVOT'!D16</f>
        <v>25</v>
      </c>
      <c r="E24" s="28">
        <f>(D24/D25)*100</f>
        <v>16.666666666666664</v>
      </c>
      <c r="F24" s="27">
        <f>'[1]FINANCIAL PIVOT'!E16</f>
        <v>11810000</v>
      </c>
      <c r="G24" s="28">
        <f>(F24/F25)*100</f>
        <v>22.736329805768982</v>
      </c>
      <c r="H24" s="27">
        <f>'[1]FINANCIAL PIVOT'!F16</f>
        <v>36159595.524999999</v>
      </c>
      <c r="I24" s="28">
        <f>(H24/H25)*100</f>
        <v>33.376353162571029</v>
      </c>
    </row>
    <row r="25" spans="1:9" x14ac:dyDescent="0.2">
      <c r="A25" s="4"/>
      <c r="B25" s="4" t="s">
        <v>8</v>
      </c>
      <c r="C25" s="4"/>
      <c r="D25" s="29">
        <f>'[1]FINANCIAL PIVOT'!D17</f>
        <v>150</v>
      </c>
      <c r="E25" s="30"/>
      <c r="F25" s="29">
        <f>'[1]FINANCIAL PIVOT'!E17</f>
        <v>51943300</v>
      </c>
      <c r="G25" s="30"/>
      <c r="H25" s="29">
        <f>'[1]FINANCIAL PIVOT'!F17</f>
        <v>108338964.86195549</v>
      </c>
      <c r="I25" s="30"/>
    </row>
    <row r="26" spans="1:9" x14ac:dyDescent="0.2">
      <c r="A26" s="4"/>
      <c r="B26" s="31"/>
      <c r="C26" s="31"/>
      <c r="D26" s="32"/>
      <c r="E26" s="33"/>
      <c r="F26" s="32"/>
      <c r="G26" s="33"/>
      <c r="H26" s="32"/>
      <c r="I26" s="37"/>
    </row>
    <row r="27" spans="1:9" x14ac:dyDescent="0.2">
      <c r="A27" s="21" t="str">
        <f>'[1]FINANCIAL PIVOT'!B18</f>
        <v>G-DAILY-EST</v>
      </c>
      <c r="B27" s="22" t="str">
        <f>'[1]FINANCIAL PIVOT'!C18</f>
        <v>EOL</v>
      </c>
      <c r="C27" s="22"/>
      <c r="D27" s="23">
        <f>'[1]FINANCIAL PIVOT'!D18</f>
        <v>6453</v>
      </c>
      <c r="E27" s="24">
        <f>(D27/D29)*100</f>
        <v>72.849401670806046</v>
      </c>
      <c r="F27" s="23">
        <f>'[1]FINANCIAL PIVOT'!E18</f>
        <v>1299153882</v>
      </c>
      <c r="G27" s="24">
        <f>(F27/F29)*100</f>
        <v>61.52856484759004</v>
      </c>
      <c r="H27" s="23">
        <f>'[1]FINANCIAL PIVOT'!F18</f>
        <v>4287222584.9139996</v>
      </c>
      <c r="I27" s="24">
        <f>(H27/H29)*100</f>
        <v>63.370686804386622</v>
      </c>
    </row>
    <row r="28" spans="1:9" x14ac:dyDescent="0.2">
      <c r="A28" s="25"/>
      <c r="B28" s="26" t="str">
        <f>'[1]FINANCIAL PIVOT'!C19</f>
        <v>NON-EOL</v>
      </c>
      <c r="C28" s="26"/>
      <c r="D28" s="27">
        <f>'[1]FINANCIAL PIVOT'!D19</f>
        <v>2405</v>
      </c>
      <c r="E28" s="28">
        <f>(D28/D29)*100</f>
        <v>27.150598329193947</v>
      </c>
      <c r="F28" s="27">
        <f>'[1]FINANCIAL PIVOT'!E19</f>
        <v>812310744.58130002</v>
      </c>
      <c r="G28" s="28">
        <f>(F28/F29)*100</f>
        <v>38.47143515240996</v>
      </c>
      <c r="H28" s="27">
        <f>'[1]FINANCIAL PIVOT'!F19</f>
        <v>2478086110.8049664</v>
      </c>
      <c r="I28" s="28">
        <f>(H28/H29)*100</f>
        <v>36.629313195613378</v>
      </c>
    </row>
    <row r="29" spans="1:9" x14ac:dyDescent="0.2">
      <c r="A29" s="4"/>
      <c r="B29" s="4" t="s">
        <v>8</v>
      </c>
      <c r="C29" s="4"/>
      <c r="D29" s="29">
        <f>'[1]FINANCIAL PIVOT'!D20</f>
        <v>8858</v>
      </c>
      <c r="E29" s="30"/>
      <c r="F29" s="29">
        <f>'[1]FINANCIAL PIVOT'!E20</f>
        <v>2111464626.5813</v>
      </c>
      <c r="G29" s="30"/>
      <c r="H29" s="29">
        <f>'[1]FINANCIAL PIVOT'!F20</f>
        <v>6765308695.7189655</v>
      </c>
      <c r="I29" s="30"/>
    </row>
    <row r="30" spans="1:9" x14ac:dyDescent="0.2">
      <c r="A30" s="4"/>
      <c r="B30" s="31"/>
      <c r="C30" s="31"/>
      <c r="D30" s="32"/>
      <c r="E30" s="33"/>
      <c r="F30" s="32"/>
      <c r="G30" s="33"/>
      <c r="H30" s="32"/>
      <c r="I30" s="34"/>
    </row>
    <row r="31" spans="1:9" x14ac:dyDescent="0.2">
      <c r="A31" s="21" t="str">
        <f>'[1]FINANCIAL PIVOT'!B21</f>
        <v>NG-PRICE</v>
      </c>
      <c r="B31" s="22" t="str">
        <f>'[1]FINANCIAL PIVOT'!C21</f>
        <v>EOL</v>
      </c>
      <c r="C31" s="22"/>
      <c r="D31" s="23">
        <f>'[1]FINANCIAL PIVOT'!D21</f>
        <v>35443</v>
      </c>
      <c r="E31" s="24">
        <f>(D31/D33)*100</f>
        <v>54.108972108147725</v>
      </c>
      <c r="F31" s="23">
        <f>'[1]FINANCIAL PIVOT'!E21</f>
        <v>14108769412</v>
      </c>
      <c r="G31" s="24">
        <f>(F31/F33)*100</f>
        <v>29.235774157144441</v>
      </c>
      <c r="H31" s="23">
        <f>'[1]FINANCIAL PIVOT'!F21</f>
        <v>51097840565.050003</v>
      </c>
      <c r="I31" s="24">
        <f>(H31/H33)*100</f>
        <v>30.86335332693783</v>
      </c>
    </row>
    <row r="32" spans="1:9" x14ac:dyDescent="0.2">
      <c r="A32" s="25"/>
      <c r="B32" s="26" t="str">
        <f>'[1]FINANCIAL PIVOT'!C22</f>
        <v>NON-EOL</v>
      </c>
      <c r="C32" s="26"/>
      <c r="D32" s="27">
        <f>'[1]FINANCIAL PIVOT'!D22</f>
        <v>30060</v>
      </c>
      <c r="E32" s="28">
        <f>(D32/D33)*100</f>
        <v>45.891027891852282</v>
      </c>
      <c r="F32" s="27">
        <f>'[1]FINANCIAL PIVOT'!E22</f>
        <v>34149810422.98</v>
      </c>
      <c r="G32" s="28">
        <f>(F32/F33)*100</f>
        <v>70.764225842855566</v>
      </c>
      <c r="H32" s="27">
        <f>'[1]FINANCIAL PIVOT'!F22</f>
        <v>114463691339.03934</v>
      </c>
      <c r="I32" s="28">
        <f>(H32/H33)*100</f>
        <v>69.13664667306216</v>
      </c>
    </row>
    <row r="33" spans="1:9" x14ac:dyDescent="0.2">
      <c r="A33" s="4"/>
      <c r="B33" s="4" t="s">
        <v>8</v>
      </c>
      <c r="C33" s="4"/>
      <c r="D33" s="29">
        <f>'[1]FINANCIAL PIVOT'!D23</f>
        <v>65503</v>
      </c>
      <c r="E33" s="30"/>
      <c r="F33" s="29">
        <f>'[1]FINANCIAL PIVOT'!E23</f>
        <v>48258579834.979996</v>
      </c>
      <c r="G33" s="30"/>
      <c r="H33" s="29">
        <f>'[1]FINANCIAL PIVOT'!F23</f>
        <v>165561531904.08936</v>
      </c>
      <c r="I33" s="30"/>
    </row>
    <row r="34" spans="1:9" x14ac:dyDescent="0.2">
      <c r="A34" s="4"/>
      <c r="B34" s="31"/>
      <c r="C34" s="31"/>
      <c r="D34" s="32"/>
      <c r="E34" s="33"/>
      <c r="F34" s="32"/>
      <c r="G34" s="33"/>
      <c r="H34" s="32"/>
      <c r="I34" s="34"/>
    </row>
    <row r="35" spans="1:9" x14ac:dyDescent="0.2">
      <c r="A35" s="21" t="str">
        <f>'[1]FINANCIAL PIVOT'!B24</f>
        <v>TEXAS</v>
      </c>
      <c r="B35" s="22" t="str">
        <f>'[1]FINANCIAL PIVOT'!C24</f>
        <v>EOL</v>
      </c>
      <c r="C35" s="22"/>
      <c r="D35" s="23">
        <f>'[1]FINANCIAL PIVOT'!D24</f>
        <v>3139</v>
      </c>
      <c r="E35" s="24">
        <f>(D35/D37)*100</f>
        <v>59.19290967376957</v>
      </c>
      <c r="F35" s="23">
        <f>'[1]FINANCIAL PIVOT'!E24</f>
        <v>1133494000</v>
      </c>
      <c r="G35" s="24">
        <f>(F35/F37)*100</f>
        <v>39.555587277896961</v>
      </c>
      <c r="H35" s="23">
        <f>'[1]FINANCIAL PIVOT'!F24</f>
        <v>1181295053.5990002</v>
      </c>
      <c r="I35" s="24">
        <f>(H35/H37)*100</f>
        <v>59.955967544358927</v>
      </c>
    </row>
    <row r="36" spans="1:9" x14ac:dyDescent="0.2">
      <c r="A36" s="25"/>
      <c r="B36" s="26" t="str">
        <f>'[1]FINANCIAL PIVOT'!C25</f>
        <v>NON-EOL</v>
      </c>
      <c r="C36" s="26"/>
      <c r="D36" s="27">
        <f>'[1]FINANCIAL PIVOT'!D25</f>
        <v>2164</v>
      </c>
      <c r="E36" s="28">
        <f>(D36/D37)*100</f>
        <v>40.80709032623043</v>
      </c>
      <c r="F36" s="27">
        <f>'[1]FINANCIAL PIVOT'!E25</f>
        <v>1732078421</v>
      </c>
      <c r="G36" s="28">
        <f>(F36/F37)*100</f>
        <v>60.444412722103039</v>
      </c>
      <c r="H36" s="27">
        <f>'[1]FINANCIAL PIVOT'!F25</f>
        <v>788975966.92119968</v>
      </c>
      <c r="I36" s="28">
        <f>(H36/H37)*100</f>
        <v>40.044032455641087</v>
      </c>
    </row>
    <row r="37" spans="1:9" x14ac:dyDescent="0.2">
      <c r="A37" s="4"/>
      <c r="B37" s="4" t="s">
        <v>8</v>
      </c>
      <c r="C37" s="4"/>
      <c r="D37" s="29">
        <f>'[1]FINANCIAL PIVOT'!D26</f>
        <v>5303</v>
      </c>
      <c r="E37" s="30"/>
      <c r="F37" s="29">
        <f>'[1]FINANCIAL PIVOT'!E26</f>
        <v>2865572421</v>
      </c>
      <c r="G37" s="30"/>
      <c r="H37" s="29">
        <f>'[1]FINANCIAL PIVOT'!F26</f>
        <v>1970271020.5201998</v>
      </c>
      <c r="I37" s="30"/>
    </row>
    <row r="38" spans="1:9" x14ac:dyDescent="0.2">
      <c r="A38" s="4"/>
      <c r="B38" s="31"/>
      <c r="C38" s="31"/>
      <c r="D38" s="32"/>
      <c r="E38" s="33"/>
      <c r="F38" s="32"/>
      <c r="G38" s="33"/>
      <c r="H38" s="32"/>
      <c r="I38" s="37"/>
    </row>
    <row r="39" spans="1:9" x14ac:dyDescent="0.2">
      <c r="A39" s="21" t="str">
        <f>'[1]FINANCIAL PIVOT'!B27</f>
        <v>WEST</v>
      </c>
      <c r="B39" s="22" t="str">
        <f>'[1]FINANCIAL PIVOT'!C27</f>
        <v>EOL</v>
      </c>
      <c r="C39" s="22"/>
      <c r="D39" s="23">
        <f>'[1]FINANCIAL PIVOT'!D27</f>
        <v>12225</v>
      </c>
      <c r="E39" s="24">
        <f>(D39/D41)*100</f>
        <v>67.826231691078561</v>
      </c>
      <c r="F39" s="23">
        <f>'[1]FINANCIAL PIVOT'!E27</f>
        <v>6321890000</v>
      </c>
      <c r="G39" s="24">
        <f>(F39/F41)*100</f>
        <v>59.774347861756773</v>
      </c>
      <c r="H39" s="23">
        <f>'[1]FINANCIAL PIVOT'!F27</f>
        <v>2453245563.0260015</v>
      </c>
      <c r="I39" s="24">
        <f>(H39/H41)*100</f>
        <v>53.367042678881319</v>
      </c>
    </row>
    <row r="40" spans="1:9" x14ac:dyDescent="0.2">
      <c r="A40" s="25"/>
      <c r="B40" s="26" t="str">
        <f>'[1]FINANCIAL PIVOT'!C28</f>
        <v>NON-EOL</v>
      </c>
      <c r="C40" s="26"/>
      <c r="D40" s="27">
        <f>'[1]FINANCIAL PIVOT'!D28</f>
        <v>5799</v>
      </c>
      <c r="E40" s="28">
        <f>(D40/D41)*100</f>
        <v>32.173768308921439</v>
      </c>
      <c r="F40" s="27">
        <f>'[1]FINANCIAL PIVOT'!E28</f>
        <v>4254369258.6053185</v>
      </c>
      <c r="G40" s="28">
        <f>(F40/F41)*100</f>
        <v>40.225652138243241</v>
      </c>
      <c r="H40" s="27">
        <f>'[1]FINANCIAL PIVOT'!F28</f>
        <v>2143684377.0263302</v>
      </c>
      <c r="I40" s="28">
        <f>(H40/H41)*100</f>
        <v>46.632957321118674</v>
      </c>
    </row>
    <row r="41" spans="1:9" x14ac:dyDescent="0.2">
      <c r="A41" s="4"/>
      <c r="B41" s="4" t="s">
        <v>8</v>
      </c>
      <c r="C41" s="4"/>
      <c r="D41" s="29">
        <f>'[1]FINANCIAL PIVOT'!D29</f>
        <v>18024</v>
      </c>
      <c r="E41" s="30"/>
      <c r="F41" s="29">
        <f>'[1]FINANCIAL PIVOT'!E29</f>
        <v>10576259258.605318</v>
      </c>
      <c r="G41" s="30"/>
      <c r="H41" s="29">
        <f>'[1]FINANCIAL PIVOT'!F29</f>
        <v>4596929940.0523319</v>
      </c>
      <c r="I41" s="30"/>
    </row>
    <row r="42" spans="1:9" x14ac:dyDescent="0.2">
      <c r="A42" s="4"/>
      <c r="B42" s="31"/>
      <c r="C42" s="31"/>
      <c r="D42" s="32"/>
      <c r="E42" s="42"/>
      <c r="F42" s="32"/>
      <c r="G42" s="33"/>
      <c r="H42" s="32"/>
      <c r="I42" s="34"/>
    </row>
    <row r="43" spans="1:9" x14ac:dyDescent="0.2">
      <c r="A43" s="21" t="s">
        <v>8</v>
      </c>
      <c r="B43" s="22" t="s">
        <v>9</v>
      </c>
      <c r="C43" s="22"/>
      <c r="D43" s="23">
        <f>SUM(D39,D35,D31,D27,D23,D19,D15,D11)</f>
        <v>71504</v>
      </c>
      <c r="E43" s="24">
        <f>(D43/D45)*100</f>
        <v>60.142989317856845</v>
      </c>
      <c r="F43" s="23">
        <f>SUM(F39,F35,F31,F27,F23,F19,F15,F11)</f>
        <v>32619028764.049305</v>
      </c>
      <c r="G43" s="24">
        <f>(F43/F45)*100</f>
        <v>40.670327637127031</v>
      </c>
      <c r="H43" s="23">
        <f>SUM(H39,H35,H31,H27,H23,H19,H15,H11)</f>
        <v>68253305554.665741</v>
      </c>
      <c r="I43" s="24">
        <f>(H43/H45)*100</f>
        <v>35.241263492011512</v>
      </c>
    </row>
    <row r="44" spans="1:9" x14ac:dyDescent="0.2">
      <c r="A44" s="25"/>
      <c r="B44" s="26" t="s">
        <v>10</v>
      </c>
      <c r="C44" s="26"/>
      <c r="D44" s="27">
        <f>SUM(D40,D36,D32,D28,D24,D20,D16,D12)</f>
        <v>47386</v>
      </c>
      <c r="E44" s="28">
        <f>(D44/D45)*100</f>
        <v>39.857010682143155</v>
      </c>
      <c r="F44" s="27">
        <f>SUM(F40,F36,F32,F28,F24,F20,F16,F12)</f>
        <v>47584477475.40406</v>
      </c>
      <c r="G44" s="28">
        <f>(F44/F45)*100</f>
        <v>59.329672362872962</v>
      </c>
      <c r="H44" s="27">
        <f>SUM(H40,H36,H32,H28,H24,H20,H16,H12)</f>
        <v>125421094258.3188</v>
      </c>
      <c r="I44" s="28">
        <f>(H44/H45)*100</f>
        <v>64.758736507988473</v>
      </c>
    </row>
    <row r="45" spans="1:9" x14ac:dyDescent="0.2">
      <c r="A45" s="4"/>
      <c r="B45" s="4" t="s">
        <v>8</v>
      </c>
      <c r="C45" s="4"/>
      <c r="D45" s="29">
        <f>SUM(D43:D44)</f>
        <v>118890</v>
      </c>
      <c r="E45" s="30"/>
      <c r="F45" s="29">
        <f>SUM(F43:F44)</f>
        <v>80203506239.453369</v>
      </c>
      <c r="G45" s="30"/>
      <c r="H45" s="29">
        <f>SUM(H43:H44)</f>
        <v>193674399812.98456</v>
      </c>
      <c r="I45" s="30"/>
    </row>
  </sheetData>
  <mergeCells count="1">
    <mergeCell ref="A1:I1"/>
  </mergeCells>
  <printOptions horizontalCentered="1"/>
  <pageMargins left="0.5" right="0.5" top="1" bottom="1" header="0.5" footer="0.5"/>
  <pageSetup scale="70" fitToHeight="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zoomScale="75" workbookViewId="0">
      <selection activeCell="A5" sqref="A5"/>
    </sheetView>
  </sheetViews>
  <sheetFormatPr defaultRowHeight="12.75" x14ac:dyDescent="0.2"/>
  <cols>
    <col min="1" max="1" width="18.42578125" bestFit="1" customWidth="1"/>
    <col min="2" max="2" width="12.28515625" bestFit="1" customWidth="1"/>
    <col min="3" max="3" width="5.85546875" customWidth="1"/>
    <col min="4" max="4" width="15.85546875" bestFit="1" customWidth="1"/>
    <col min="5" max="5" width="15.85546875" customWidth="1"/>
    <col min="6" max="6" width="15.42578125" bestFit="1" customWidth="1"/>
    <col min="7" max="7" width="15.42578125" customWidth="1"/>
    <col min="8" max="8" width="19.5703125" bestFit="1" customWidth="1"/>
    <col min="9" max="9" width="20" customWidth="1"/>
    <col min="10" max="10" width="18.5703125" bestFit="1" customWidth="1"/>
  </cols>
  <sheetData>
    <row r="1" spans="1:10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75" x14ac:dyDescent="0.25">
      <c r="A2" s="1" t="s">
        <v>12</v>
      </c>
      <c r="B2" s="2"/>
      <c r="C2" s="2"/>
      <c r="D2" s="2"/>
      <c r="E2" s="2"/>
      <c r="F2" s="2"/>
      <c r="G2" s="2"/>
      <c r="H2" s="2"/>
      <c r="I2" s="2"/>
    </row>
    <row r="3" spans="1:10" x14ac:dyDescent="0.2">
      <c r="A3" s="3" t="str">
        <f>'PHYSICAL &amp; FINANCIAL'!A3</f>
        <v>As of July 19, 2000</v>
      </c>
      <c r="B3" s="2"/>
      <c r="C3" s="2"/>
      <c r="D3" s="2"/>
      <c r="E3" s="2"/>
      <c r="F3" s="2"/>
      <c r="G3" s="2"/>
      <c r="H3" s="2"/>
      <c r="I3" s="2"/>
    </row>
    <row r="4" spans="1:10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">
      <c r="A6" s="9"/>
      <c r="B6" s="9"/>
      <c r="I6" s="5"/>
      <c r="J6" s="6"/>
    </row>
    <row r="7" spans="1:10" x14ac:dyDescent="0.2">
      <c r="I7" s="7"/>
      <c r="J7" s="8"/>
    </row>
    <row r="8" spans="1:10" ht="13.5" thickBot="1" x14ac:dyDescent="0.25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6.25" thickBot="1" x14ac:dyDescent="0.25">
      <c r="A9" s="10" t="s">
        <v>4</v>
      </c>
      <c r="B9" s="11" t="str">
        <f>'[1]PHYSICAL PIVOT'!B5</f>
        <v>REGION</v>
      </c>
      <c r="C9" s="12"/>
      <c r="D9" s="13" t="str">
        <f>'[1]PHYSICAL PIVOT'!D5</f>
        <v>DEAL COUNT</v>
      </c>
      <c r="E9" s="13" t="s">
        <v>5</v>
      </c>
      <c r="F9" s="13" t="str">
        <f>'[1]PHYSICAL PIVOT'!E5</f>
        <v>VOLUME</v>
      </c>
      <c r="G9" s="13" t="s">
        <v>6</v>
      </c>
      <c r="H9" s="14" t="str">
        <f>'[1]PHYSICAL PIVOT'!F5</f>
        <v>NOTIONAL VALUE</v>
      </c>
      <c r="I9" s="14" t="s">
        <v>7</v>
      </c>
      <c r="J9" s="15"/>
    </row>
    <row r="10" spans="1:10" x14ac:dyDescent="0.2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">
      <c r="A11" s="21" t="str">
        <f>'[1]PHYSICAL PIVOT'!B6</f>
        <v>CENTRAL</v>
      </c>
      <c r="B11" s="22" t="str">
        <f>'[1]PHYSICAL PIVOT'!C6</f>
        <v>EOL</v>
      </c>
      <c r="C11" s="22"/>
      <c r="D11" s="23">
        <f>'[1]PHYSICAL PIVOT'!D6</f>
        <v>33902</v>
      </c>
      <c r="E11" s="24">
        <f>(D11/D13)*100</f>
        <v>76.495408289898236</v>
      </c>
      <c r="F11" s="23">
        <f>'[1]PHYSICAL PIVOT'!E6</f>
        <v>613617824</v>
      </c>
      <c r="G11" s="24">
        <f>(F11/F13)*100</f>
        <v>37.413989096923089</v>
      </c>
      <c r="H11" s="23">
        <f>'[1]PHYSICAL PIVOT'!F6</f>
        <v>2022254863.7223394</v>
      </c>
      <c r="I11" s="24">
        <f>(H11/H13)*100</f>
        <v>38.747896467966299</v>
      </c>
      <c r="J11" s="8"/>
    </row>
    <row r="12" spans="1:10" x14ac:dyDescent="0.2">
      <c r="A12" s="25"/>
      <c r="B12" s="26" t="str">
        <f>'[1]PHYSICAL PIVOT'!C7</f>
        <v>NON-EOL</v>
      </c>
      <c r="C12" s="26"/>
      <c r="D12" s="27">
        <f>'[1]PHYSICAL PIVOT'!D7</f>
        <v>10417</v>
      </c>
      <c r="E12" s="28">
        <f>(D12/D13)*100</f>
        <v>23.504591710101764</v>
      </c>
      <c r="F12" s="27">
        <f>'[1]PHYSICAL PIVOT'!E7</f>
        <v>1026458090.9482502</v>
      </c>
      <c r="G12" s="28">
        <f>(F12/F13)*100</f>
        <v>62.586010903076904</v>
      </c>
      <c r="H12" s="27">
        <f>'[1]PHYSICAL PIVOT'!F7</f>
        <v>3196750677.3763366</v>
      </c>
      <c r="I12" s="28">
        <f>(H12/H13)*100</f>
        <v>61.252103532033701</v>
      </c>
      <c r="J12" s="8"/>
    </row>
    <row r="13" spans="1:10" x14ac:dyDescent="0.2">
      <c r="A13" s="4"/>
      <c r="B13" s="4" t="s">
        <v>8</v>
      </c>
      <c r="C13" s="4"/>
      <c r="D13" s="29">
        <f>'[1]PHYSICAL PIVOT'!D8</f>
        <v>44319</v>
      </c>
      <c r="E13" s="30"/>
      <c r="F13" s="29">
        <f>'[1]PHYSICAL PIVOT'!E8</f>
        <v>1640075914.9482503</v>
      </c>
      <c r="G13" s="30"/>
      <c r="H13" s="29">
        <f>'[1]PHYSICAL PIVOT'!F8</f>
        <v>5219005541.0986757</v>
      </c>
      <c r="I13" s="30"/>
      <c r="J13" s="8"/>
    </row>
    <row r="14" spans="1:10" x14ac:dyDescent="0.2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">
      <c r="A15" s="21" t="str">
        <f>'[1]PHYSICAL PIVOT'!B9</f>
        <v>EAST</v>
      </c>
      <c r="B15" s="22" t="str">
        <f>'[1]PHYSICAL PIVOT'!C9</f>
        <v>EOL</v>
      </c>
      <c r="C15" s="22"/>
      <c r="D15" s="23">
        <f>'[1]PHYSICAL PIVOT'!D9</f>
        <v>22133</v>
      </c>
      <c r="E15" s="24">
        <f>(D15/D17)*100</f>
        <v>53.429088714544356</v>
      </c>
      <c r="F15" s="23">
        <f>'[1]PHYSICAL PIVOT'!E9</f>
        <v>645084255</v>
      </c>
      <c r="G15" s="24">
        <f>(F15/F17)*100</f>
        <v>14.64808397083644</v>
      </c>
      <c r="H15" s="23">
        <f>'[1]PHYSICAL PIVOT'!F9</f>
        <v>2451496322.5216022</v>
      </c>
      <c r="I15" s="24">
        <f>(H15/H17)*100</f>
        <v>16.501795969189608</v>
      </c>
      <c r="J15" s="6"/>
    </row>
    <row r="16" spans="1:10" x14ac:dyDescent="0.2">
      <c r="A16" s="25"/>
      <c r="B16" s="26" t="str">
        <f>'[1]PHYSICAL PIVOT'!C10</f>
        <v>NON-EOL</v>
      </c>
      <c r="C16" s="26"/>
      <c r="D16" s="27">
        <f>'[1]PHYSICAL PIVOT'!D10</f>
        <v>19292</v>
      </c>
      <c r="E16" s="28">
        <f>(D16/D17)*100</f>
        <v>46.570911285455644</v>
      </c>
      <c r="F16" s="27">
        <f>'[1]PHYSICAL PIVOT'!E10</f>
        <v>3758797210.2095699</v>
      </c>
      <c r="G16" s="28">
        <f>(F16/F17)*100</f>
        <v>85.351916029163561</v>
      </c>
      <c r="H16" s="27">
        <f>'[1]PHYSICAL PIVOT'!F10</f>
        <v>12404440128.872986</v>
      </c>
      <c r="I16" s="28">
        <f>(H16/H17)*100</f>
        <v>83.498204030810385</v>
      </c>
      <c r="J16" s="36"/>
    </row>
    <row r="17" spans="1:10" x14ac:dyDescent="0.2">
      <c r="A17" s="4"/>
      <c r="B17" s="4" t="s">
        <v>8</v>
      </c>
      <c r="C17" s="4"/>
      <c r="D17" s="29">
        <f>'[1]PHYSICAL PIVOT'!D11</f>
        <v>41425</v>
      </c>
      <c r="E17" s="30"/>
      <c r="F17" s="29">
        <f>'[1]PHYSICAL PIVOT'!E11</f>
        <v>4403881465.2095699</v>
      </c>
      <c r="G17" s="30"/>
      <c r="H17" s="29">
        <f>'[1]PHYSICAL PIVOT'!F11</f>
        <v>14855936451.394588</v>
      </c>
      <c r="I17" s="30"/>
      <c r="J17" s="8"/>
    </row>
    <row r="18" spans="1:10" x14ac:dyDescent="0.2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">
      <c r="A19" s="21" t="str">
        <f>'[1]PHYSICAL PIVOT'!B12</f>
        <v>ECC-CANADA WEST</v>
      </c>
      <c r="B19" s="22" t="str">
        <f>'[1]PHYSICAL PIVOT'!C12</f>
        <v>EOL</v>
      </c>
      <c r="C19" s="22"/>
      <c r="D19" s="23">
        <f>'[1]PHYSICAL PIVOT'!D12</f>
        <v>23719</v>
      </c>
      <c r="E19" s="24">
        <f>(D19/D21)*100</f>
        <v>67.958856226004244</v>
      </c>
      <c r="F19" s="23">
        <f>'[1]PHYSICAL PIVOT'!E12</f>
        <v>2098050518.9553101</v>
      </c>
      <c r="G19" s="24">
        <f>(F19/F21)*100</f>
        <v>58.803791733654386</v>
      </c>
      <c r="H19" s="23">
        <f>'[1]PHYSICAL PIVOT'!F12</f>
        <v>6455982558.0545444</v>
      </c>
      <c r="I19" s="24">
        <f>(H19/H21)*100</f>
        <v>58.780611873403863</v>
      </c>
      <c r="J19" s="8"/>
    </row>
    <row r="20" spans="1:10" x14ac:dyDescent="0.2">
      <c r="A20" s="25"/>
      <c r="B20" s="26" t="str">
        <f>'[1]PHYSICAL PIVOT'!C13</f>
        <v>NON-EOL</v>
      </c>
      <c r="C20" s="26"/>
      <c r="D20" s="27">
        <f>'[1]PHYSICAL PIVOT'!D13</f>
        <v>11183</v>
      </c>
      <c r="E20" s="28">
        <f>(D20/D21)*100</f>
        <v>32.041143773995763</v>
      </c>
      <c r="F20" s="27">
        <f>'[1]PHYSICAL PIVOT'!E13</f>
        <v>1469832532.6312447</v>
      </c>
      <c r="G20" s="28">
        <f>(F20/F21)*100</f>
        <v>41.196208266345621</v>
      </c>
      <c r="H20" s="27">
        <f>'[1]PHYSICAL PIVOT'!F13</f>
        <v>4527201101.140481</v>
      </c>
      <c r="I20" s="28">
        <f>(H20/H21)*100</f>
        <v>41.219388126596129</v>
      </c>
      <c r="J20" s="6"/>
    </row>
    <row r="21" spans="1:10" x14ac:dyDescent="0.2">
      <c r="A21" s="4"/>
      <c r="B21" s="4" t="s">
        <v>8</v>
      </c>
      <c r="C21" s="4"/>
      <c r="D21" s="29">
        <f>'[1]PHYSICAL PIVOT'!D14</f>
        <v>34902</v>
      </c>
      <c r="E21" s="30"/>
      <c r="F21" s="29">
        <f>'[1]PHYSICAL PIVOT'!E14</f>
        <v>3567883051.5865545</v>
      </c>
      <c r="G21" s="30"/>
      <c r="H21" s="29">
        <f>'[1]PHYSICAL PIVOT'!F14</f>
        <v>10983183659.195026</v>
      </c>
      <c r="I21" s="30"/>
      <c r="J21" s="36"/>
    </row>
    <row r="22" spans="1:10" x14ac:dyDescent="0.2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">
      <c r="A23" s="21" t="str">
        <f>'[1]PHYSICAL PIVOT'!B15</f>
        <v>ENA-CANADA EAST</v>
      </c>
      <c r="B23" s="22" t="str">
        <f>'[1]PHYSICAL PIVOT'!C15</f>
        <v>EOL</v>
      </c>
      <c r="C23" s="22"/>
      <c r="D23" s="23">
        <f>'[1]PHYSICAL PIVOT'!D15</f>
        <v>1556</v>
      </c>
      <c r="E23" s="24">
        <f>(D23/D25)*100</f>
        <v>39.273094396769309</v>
      </c>
      <c r="F23" s="23">
        <f>'[1]PHYSICAL PIVOT'!E15</f>
        <v>238120484.01100001</v>
      </c>
      <c r="G23" s="24">
        <f>(F23/F25)*100</f>
        <v>37.39844988830923</v>
      </c>
      <c r="H23" s="23">
        <f>'[1]PHYSICAL PIVOT'!F15</f>
        <v>817871600.41251624</v>
      </c>
      <c r="I23" s="24">
        <f>(H23/H25)*100</f>
        <v>39.615531175366115</v>
      </c>
      <c r="J23" s="8"/>
    </row>
    <row r="24" spans="1:10" x14ac:dyDescent="0.2">
      <c r="A24" s="25"/>
      <c r="B24" s="26" t="str">
        <f>'[1]PHYSICAL PIVOT'!C16</f>
        <v>NON-EOL</v>
      </c>
      <c r="C24" s="26"/>
      <c r="D24" s="27">
        <f>'[1]PHYSICAL PIVOT'!D16</f>
        <v>2406</v>
      </c>
      <c r="E24" s="28">
        <f>(D24/D25)*100</f>
        <v>60.726905603230698</v>
      </c>
      <c r="F24" s="27">
        <f>'[1]PHYSICAL PIVOT'!E16</f>
        <v>398591691.82021421</v>
      </c>
      <c r="G24" s="28">
        <f>(F24/F25)*100</f>
        <v>62.60155011169077</v>
      </c>
      <c r="H24" s="27">
        <f>'[1]PHYSICAL PIVOT'!F16</f>
        <v>1246651015.2051895</v>
      </c>
      <c r="I24" s="28">
        <f>(H24/H25)*100</f>
        <v>60.384468824633878</v>
      </c>
      <c r="J24" s="8"/>
    </row>
    <row r="25" spans="1:10" x14ac:dyDescent="0.2">
      <c r="A25" s="4"/>
      <c r="B25" s="4" t="s">
        <v>8</v>
      </c>
      <c r="C25" s="4"/>
      <c r="D25" s="29">
        <f>'[1]PHYSICAL PIVOT'!D17</f>
        <v>3962</v>
      </c>
      <c r="E25" s="30"/>
      <c r="F25" s="29">
        <f>'[1]PHYSICAL PIVOT'!E17</f>
        <v>636712175.83121419</v>
      </c>
      <c r="G25" s="30"/>
      <c r="H25" s="29">
        <f>'[1]PHYSICAL PIVOT'!F17</f>
        <v>2064522615.6177058</v>
      </c>
      <c r="I25" s="30"/>
      <c r="J25" s="15"/>
    </row>
    <row r="26" spans="1:10" x14ac:dyDescent="0.2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">
      <c r="A27" s="21" t="s">
        <v>13</v>
      </c>
      <c r="B27" s="22" t="s">
        <v>9</v>
      </c>
      <c r="C27" s="22"/>
      <c r="D27" s="23"/>
      <c r="E27" s="24"/>
      <c r="F27" s="23"/>
      <c r="G27" s="24"/>
      <c r="H27" s="23"/>
      <c r="I27" s="24"/>
      <c r="J27" s="15"/>
    </row>
    <row r="28" spans="1:10" x14ac:dyDescent="0.2">
      <c r="A28" s="25"/>
      <c r="B28" s="26" t="s">
        <v>10</v>
      </c>
      <c r="C28" s="26"/>
      <c r="D28" s="27"/>
      <c r="E28" s="28"/>
      <c r="F28" s="27"/>
      <c r="G28" s="28"/>
      <c r="H28" s="27"/>
      <c r="I28" s="28"/>
      <c r="J28" s="15"/>
    </row>
    <row r="29" spans="1:10" x14ac:dyDescent="0.2">
      <c r="A29" s="4"/>
      <c r="B29" s="4" t="s">
        <v>8</v>
      </c>
      <c r="C29" s="4"/>
      <c r="D29" s="29"/>
      <c r="E29" s="30"/>
      <c r="F29" s="29"/>
      <c r="G29" s="30"/>
      <c r="H29" s="29"/>
      <c r="I29" s="30"/>
      <c r="J29" s="15"/>
    </row>
    <row r="30" spans="1:10" x14ac:dyDescent="0.2">
      <c r="A30" s="4"/>
      <c r="B30" s="31"/>
      <c r="C30" s="31"/>
      <c r="D30" s="32"/>
      <c r="E30" s="33"/>
      <c r="F30" s="32"/>
      <c r="G30" s="33"/>
      <c r="H30" s="32"/>
      <c r="I30" s="34"/>
      <c r="J30" s="15"/>
    </row>
    <row r="31" spans="1:10" x14ac:dyDescent="0.2">
      <c r="A31" s="21" t="str">
        <f>'[1]PHYSICAL PIVOT'!B18</f>
        <v>NG-PRICE</v>
      </c>
      <c r="B31" s="22" t="str">
        <f>'[1]PHYSICAL PIVOT'!C18</f>
        <v>EOL</v>
      </c>
      <c r="C31" s="22"/>
      <c r="D31" s="23">
        <f>'[1]PHYSICAL PIVOT'!D18</f>
        <v>1</v>
      </c>
      <c r="E31" s="24">
        <f>(D31/D33)*100</f>
        <v>0.57471264367816088</v>
      </c>
      <c r="F31" s="23">
        <f>'[1]PHYSICAL PIVOT'!E18</f>
        <v>10000</v>
      </c>
      <c r="G31" s="24">
        <f>(F31/F33)*100</f>
        <v>1.4255327934017772E-3</v>
      </c>
      <c r="H31" s="23">
        <f>'[1]PHYSICAL PIVOT'!F18</f>
        <v>27000</v>
      </c>
      <c r="I31" s="24">
        <f>(H31/H33)*100</f>
        <v>1.0204324725730217E-3</v>
      </c>
      <c r="J31" s="8"/>
    </row>
    <row r="32" spans="1:10" x14ac:dyDescent="0.2">
      <c r="A32" s="25"/>
      <c r="B32" s="26" t="str">
        <f>'[1]PHYSICAL PIVOT'!C19</f>
        <v>NON-EOL</v>
      </c>
      <c r="C32" s="26"/>
      <c r="D32" s="27">
        <f>'[1]PHYSICAL PIVOT'!D19</f>
        <v>173</v>
      </c>
      <c r="E32" s="28">
        <f>(D32/D33)*100</f>
        <v>99.425287356321832</v>
      </c>
      <c r="F32" s="27">
        <f>'[1]PHYSICAL PIVOT'!E19</f>
        <v>701482105.00705504</v>
      </c>
      <c r="G32" s="28">
        <f>(F32/F33)*100</f>
        <v>99.998574467206609</v>
      </c>
      <c r="H32" s="27">
        <f>'[1]PHYSICAL PIVOT'!F19</f>
        <v>2645909965.522027</v>
      </c>
      <c r="I32" s="28">
        <f>(H32/H33)*100</f>
        <v>99.998979567527428</v>
      </c>
      <c r="J32" s="8"/>
    </row>
    <row r="33" spans="1:10" x14ac:dyDescent="0.2">
      <c r="A33" s="4"/>
      <c r="B33" s="4" t="s">
        <v>8</v>
      </c>
      <c r="C33" s="4"/>
      <c r="D33" s="29">
        <f>'[1]PHYSICAL PIVOT'!D20</f>
        <v>174</v>
      </c>
      <c r="E33" s="30"/>
      <c r="F33" s="29">
        <f>'[1]PHYSICAL PIVOT'!E20</f>
        <v>701492105.00705504</v>
      </c>
      <c r="G33" s="30"/>
      <c r="H33" s="29">
        <f>'[1]PHYSICAL PIVOT'!F20</f>
        <v>2645936965.522027</v>
      </c>
      <c r="I33" s="30"/>
      <c r="J33" s="8"/>
    </row>
    <row r="34" spans="1:10" x14ac:dyDescent="0.2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">
      <c r="A35" s="21" t="str">
        <f>'[1]PHYSICAL PIVOT'!B21</f>
        <v>TEXAS</v>
      </c>
      <c r="B35" s="22" t="str">
        <f>'[1]PHYSICAL PIVOT'!C21</f>
        <v>EOL</v>
      </c>
      <c r="C35" s="22"/>
      <c r="D35" s="23">
        <f>'[1]PHYSICAL PIVOT'!D21</f>
        <v>3621</v>
      </c>
      <c r="E35" s="24">
        <f>(D35/D37)*100</f>
        <v>42.227405247813408</v>
      </c>
      <c r="F35" s="23">
        <f>'[1]PHYSICAL PIVOT'!E21</f>
        <v>109924668</v>
      </c>
      <c r="G35" s="24">
        <f>(F35/F37)*100</f>
        <v>9.370539789078105</v>
      </c>
      <c r="H35" s="23">
        <f>'[1]PHYSICAL PIVOT'!F21</f>
        <v>400781297.3215</v>
      </c>
      <c r="I35" s="24">
        <f>(H35/H37)*100</f>
        <v>10.620669907815589</v>
      </c>
      <c r="J35" s="15"/>
    </row>
    <row r="36" spans="1:10" x14ac:dyDescent="0.2">
      <c r="A36" s="25"/>
      <c r="B36" s="26" t="str">
        <f>'[1]PHYSICAL PIVOT'!C22</f>
        <v>NON-EOL</v>
      </c>
      <c r="C36" s="26"/>
      <c r="D36" s="27">
        <f>'[1]PHYSICAL PIVOT'!D22</f>
        <v>4954</v>
      </c>
      <c r="E36" s="28">
        <f>(D36/D37)*100</f>
        <v>57.772594752186592</v>
      </c>
      <c r="F36" s="27">
        <f>'[1]PHYSICAL PIVOT'!E22</f>
        <v>1063163227.4073</v>
      </c>
      <c r="G36" s="28">
        <f>(F36/F37)*100</f>
        <v>90.629460210921891</v>
      </c>
      <c r="H36" s="27">
        <f>'[1]PHYSICAL PIVOT'!F22</f>
        <v>3372815856.1553369</v>
      </c>
      <c r="I36" s="28">
        <f>(H36/H37)*100</f>
        <v>89.379330092184418</v>
      </c>
      <c r="J36" s="8"/>
    </row>
    <row r="37" spans="1:10" x14ac:dyDescent="0.2">
      <c r="A37" s="4"/>
      <c r="B37" s="4" t="s">
        <v>8</v>
      </c>
      <c r="C37" s="4"/>
      <c r="D37" s="29">
        <f>'[1]PHYSICAL PIVOT'!D23</f>
        <v>8575</v>
      </c>
      <c r="E37" s="30"/>
      <c r="F37" s="29">
        <f>'[1]PHYSICAL PIVOT'!E23</f>
        <v>1173087895.4073</v>
      </c>
      <c r="G37" s="30"/>
      <c r="H37" s="29">
        <f>'[1]PHYSICAL PIVOT'!F23</f>
        <v>3773597153.4768367</v>
      </c>
      <c r="I37" s="30"/>
      <c r="J37" s="8"/>
    </row>
    <row r="38" spans="1:10" x14ac:dyDescent="0.2">
      <c r="A38" s="4"/>
      <c r="B38" s="31"/>
      <c r="C38" s="31"/>
      <c r="D38" s="32"/>
      <c r="E38" s="33"/>
      <c r="F38" s="32"/>
      <c r="G38" s="33"/>
      <c r="H38" s="32"/>
      <c r="I38" s="37"/>
      <c r="J38" s="8"/>
    </row>
    <row r="39" spans="1:10" x14ac:dyDescent="0.2">
      <c r="A39" s="21" t="str">
        <f>'[1]PHYSICAL PIVOT'!B24</f>
        <v>WEST</v>
      </c>
      <c r="B39" s="22" t="str">
        <f>'[1]PHYSICAL PIVOT'!C24</f>
        <v>EOL</v>
      </c>
      <c r="C39" s="22"/>
      <c r="D39" s="23">
        <f>'[1]PHYSICAL PIVOT'!D24</f>
        <v>16596</v>
      </c>
      <c r="E39" s="24">
        <f>(D39/D41)*100</f>
        <v>68.04986058717401</v>
      </c>
      <c r="F39" s="23">
        <f>'[1]PHYSICAL PIVOT'!E24</f>
        <v>172428960</v>
      </c>
      <c r="G39" s="24">
        <f>(F39/F41)*100</f>
        <v>19.466165691553091</v>
      </c>
      <c r="H39" s="23">
        <f>'[1]PHYSICAL PIVOT'!F24</f>
        <v>635353224.34000003</v>
      </c>
      <c r="I39" s="24">
        <f>(H39/H41)*100</f>
        <v>21.988046470625996</v>
      </c>
      <c r="J39" s="8"/>
    </row>
    <row r="40" spans="1:10" x14ac:dyDescent="0.2">
      <c r="A40" s="25"/>
      <c r="B40" s="26" t="str">
        <f>'[1]PHYSICAL PIVOT'!C25</f>
        <v>NON-EOL</v>
      </c>
      <c r="C40" s="26"/>
      <c r="D40" s="27">
        <f>'[1]PHYSICAL PIVOT'!D25</f>
        <v>7792</v>
      </c>
      <c r="E40" s="28">
        <f>(D40/D41)*100</f>
        <v>31.95013941282598</v>
      </c>
      <c r="F40" s="27">
        <f>'[1]PHYSICAL PIVOT'!E25</f>
        <v>713359041.25399995</v>
      </c>
      <c r="G40" s="28">
        <f>(F40/F41)*100</f>
        <v>80.533834308446899</v>
      </c>
      <c r="H40" s="27">
        <f>'[1]PHYSICAL PIVOT'!F25</f>
        <v>2254185985.9248743</v>
      </c>
      <c r="I40" s="28">
        <f>(H40/H41)*100</f>
        <v>78.011953529373997</v>
      </c>
      <c r="J40" s="6"/>
    </row>
    <row r="41" spans="1:10" x14ac:dyDescent="0.2">
      <c r="A41" s="4"/>
      <c r="B41" s="4" t="s">
        <v>8</v>
      </c>
      <c r="C41" s="4"/>
      <c r="D41" s="29">
        <f>'[1]PHYSICAL PIVOT'!D26</f>
        <v>24388</v>
      </c>
      <c r="E41" s="30"/>
      <c r="F41" s="29">
        <f>'[1]PHYSICAL PIVOT'!E26</f>
        <v>885788001.25399995</v>
      </c>
      <c r="G41" s="30"/>
      <c r="H41" s="29">
        <f>'[1]PHYSICAL PIVOT'!F26</f>
        <v>2889539210.2648745</v>
      </c>
      <c r="I41" s="30"/>
      <c r="J41" s="6"/>
    </row>
    <row r="42" spans="1:10" x14ac:dyDescent="0.2">
      <c r="A42" s="4"/>
      <c r="B42" s="31"/>
      <c r="C42" s="31"/>
      <c r="D42" s="32"/>
      <c r="E42" s="42"/>
      <c r="F42" s="32"/>
      <c r="G42" s="33"/>
      <c r="H42" s="32"/>
      <c r="I42" s="34"/>
      <c r="J42" s="6"/>
    </row>
    <row r="43" spans="1:10" x14ac:dyDescent="0.2">
      <c r="A43" s="21" t="s">
        <v>8</v>
      </c>
      <c r="B43" s="22" t="s">
        <v>9</v>
      </c>
      <c r="C43" s="22"/>
      <c r="D43" s="23">
        <f>SUM(D39,D35,D31,D27,D23,D19,D15,D11)</f>
        <v>101528</v>
      </c>
      <c r="E43" s="24">
        <f>(D43/D45)*100</f>
        <v>64.362103394719327</v>
      </c>
      <c r="F43" s="23">
        <f>SUM(F39,F35,F31,F27,F23,F19,F15,F11)</f>
        <v>3877236709.96631</v>
      </c>
      <c r="G43" s="24">
        <f>(F43/F45)*100</f>
        <v>29.804445936976538</v>
      </c>
      <c r="H43" s="23">
        <f>SUM(H39,H35,H31,H27,H23,H19,H15,H11)</f>
        <v>12783766866.372503</v>
      </c>
      <c r="I43" s="24">
        <f>(H43/H45)*100</f>
        <v>30.127853373279034</v>
      </c>
      <c r="J43" s="8"/>
    </row>
    <row r="44" spans="1:10" x14ac:dyDescent="0.2">
      <c r="A44" s="25"/>
      <c r="B44" s="26" t="s">
        <v>10</v>
      </c>
      <c r="C44" s="26"/>
      <c r="D44" s="27">
        <f>SUM(D40,D36,D32,D28,D24,D20,D16,D12)</f>
        <v>56217</v>
      </c>
      <c r="E44" s="28">
        <f>(D44/D45)*100</f>
        <v>35.637896605280673</v>
      </c>
      <c r="F44" s="27">
        <f>SUM(F40,F36,F32,F28,F24,F20,F16,F12)</f>
        <v>9131683899.2776337</v>
      </c>
      <c r="G44" s="28">
        <f>(F44/F45)*100</f>
        <v>70.195554063023451</v>
      </c>
      <c r="H44" s="27">
        <f>SUM(H40,H36,H32,H28,H24,H20,H16,H12)</f>
        <v>29647954730.197231</v>
      </c>
      <c r="I44" s="28">
        <f>(H44/H45)*100</f>
        <v>69.872146626720962</v>
      </c>
      <c r="J44" s="8"/>
    </row>
    <row r="45" spans="1:10" x14ac:dyDescent="0.2">
      <c r="A45" s="4"/>
      <c r="B45" s="4" t="s">
        <v>8</v>
      </c>
      <c r="C45" s="4"/>
      <c r="D45" s="29">
        <f>SUM(D43:D44)</f>
        <v>157745</v>
      </c>
      <c r="E45" s="30"/>
      <c r="F45" s="29">
        <f>SUM(F43:F44)</f>
        <v>13008920609.243944</v>
      </c>
      <c r="G45" s="30"/>
      <c r="H45" s="29">
        <f>SUM(H43:H44)</f>
        <v>42431721596.569733</v>
      </c>
      <c r="I45" s="30"/>
      <c r="J45" s="6"/>
    </row>
    <row r="46" spans="1:10" x14ac:dyDescent="0.2">
      <c r="A46" s="38"/>
      <c r="B46" s="41"/>
      <c r="C46" s="7"/>
      <c r="D46" s="8"/>
      <c r="E46" s="8"/>
      <c r="F46" s="7"/>
      <c r="G46" s="7"/>
      <c r="H46" s="43"/>
      <c r="I46" s="7"/>
      <c r="J46" s="36"/>
    </row>
    <row r="47" spans="1:10" x14ac:dyDescent="0.2">
      <c r="A47" s="38"/>
      <c r="B47" s="41"/>
      <c r="C47" s="7"/>
      <c r="D47" s="8"/>
      <c r="E47" s="8"/>
      <c r="F47" s="7"/>
      <c r="G47" s="7"/>
      <c r="H47" s="8"/>
      <c r="I47" s="7"/>
      <c r="J47" s="8"/>
    </row>
    <row r="48" spans="1:10" x14ac:dyDescent="0.2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">
      <c r="A49" s="38"/>
      <c r="B49" s="38"/>
      <c r="C49" s="39"/>
      <c r="D49" s="15"/>
      <c r="E49" s="15"/>
      <c r="F49" s="39"/>
      <c r="G49" s="39"/>
      <c r="H49" s="40"/>
      <c r="I49" s="39"/>
      <c r="J49" s="15"/>
    </row>
    <row r="50" spans="1:10" x14ac:dyDescent="0.2">
      <c r="A50" s="38"/>
      <c r="B50" s="38"/>
      <c r="C50" s="39"/>
      <c r="D50" s="15"/>
      <c r="E50" s="15"/>
      <c r="F50" s="39"/>
      <c r="G50" s="39"/>
      <c r="H50" s="40"/>
      <c r="I50" s="39"/>
      <c r="J50" s="15"/>
    </row>
    <row r="51" spans="1:10" x14ac:dyDescent="0.2">
      <c r="A51" s="38"/>
      <c r="B51" s="41"/>
      <c r="C51" s="7"/>
      <c r="D51" s="8"/>
      <c r="E51" s="8"/>
      <c r="F51" s="7"/>
      <c r="G51" s="7"/>
      <c r="H51" s="8"/>
      <c r="I51" s="7"/>
      <c r="J51" s="8"/>
    </row>
    <row r="52" spans="1:10" x14ac:dyDescent="0.2">
      <c r="A52" s="41"/>
      <c r="B52" s="41"/>
      <c r="C52" s="7"/>
      <c r="D52" s="8"/>
      <c r="E52" s="8"/>
      <c r="F52" s="7"/>
      <c r="G52" s="7"/>
      <c r="H52" s="8"/>
      <c r="I52" s="7"/>
      <c r="J52" s="8"/>
    </row>
    <row r="53" spans="1:10" x14ac:dyDescent="0.2">
      <c r="A53" s="4"/>
      <c r="B53" s="4"/>
      <c r="C53" s="39"/>
      <c r="D53" s="15"/>
      <c r="E53" s="15"/>
      <c r="F53" s="39"/>
      <c r="G53" s="39"/>
      <c r="H53" s="40"/>
      <c r="I53" s="39"/>
      <c r="J53" s="4"/>
    </row>
  </sheetData>
  <mergeCells count="1">
    <mergeCell ref="A1:I1"/>
  </mergeCells>
  <printOptions horizontalCentered="1"/>
  <pageMargins left="0.5" right="0.5" top="1" bottom="1" header="0.5" footer="0.5"/>
  <pageSetup scale="70" orientation="portrait" r:id="rId1"/>
  <headerFooter alignWithMargins="0">
    <oddFooter>&amp;L&amp;8O:\EOL\SHANKMAN\&amp;F
&amp;A&amp;R&amp;8&amp;D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 &amp; FINANCIAL</vt:lpstr>
      <vt:lpstr>FINANCIAL</vt:lpstr>
      <vt:lpstr>PHYSICAL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pberzins</dc:creator>
  <cp:lastModifiedBy>Jan Havlíček</cp:lastModifiedBy>
  <dcterms:created xsi:type="dcterms:W3CDTF">2000-07-20T19:36:18Z</dcterms:created>
  <dcterms:modified xsi:type="dcterms:W3CDTF">2023-09-17T00:30:21Z</dcterms:modified>
</cp:coreProperties>
</file>