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E9B63A-E848-42E6-8889-F4904C75A8B5}" xr6:coauthVersionLast="47" xr6:coauthVersionMax="47" xr10:uidLastSave="{00000000-0000-0000-0000-000000000000}"/>
  <bookViews>
    <workbookView xWindow="-120" yWindow="-120" windowWidth="38640" windowHeight="15720" activeTab="3"/>
  </bookViews>
  <sheets>
    <sheet name="Feb 2002" sheetId="4" r:id="rId1"/>
    <sheet name="Mar 2002" sheetId="6" r:id="rId2"/>
    <sheet name="Apr 2002" sheetId="7" r:id="rId3"/>
    <sheet name="Summary" sheetId="5" r:id="rId4"/>
  </sheets>
  <definedNames>
    <definedName name="_xlnm.Print_Area" localSheetId="1">'Mar 2002'!$A$1:$J$53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7" l="1"/>
  <c r="G17" i="7"/>
  <c r="J17" i="7"/>
  <c r="B18" i="7"/>
  <c r="F18" i="7"/>
  <c r="G18" i="7"/>
  <c r="J18" i="7"/>
  <c r="B19" i="7"/>
  <c r="F19" i="7"/>
  <c r="G19" i="7"/>
  <c r="J19" i="7"/>
  <c r="B20" i="7"/>
  <c r="F20" i="7"/>
  <c r="G20" i="7"/>
  <c r="J20" i="7"/>
  <c r="B21" i="7"/>
  <c r="F21" i="7"/>
  <c r="G21" i="7"/>
  <c r="J21" i="7"/>
  <c r="B22" i="7"/>
  <c r="F22" i="7"/>
  <c r="G22" i="7"/>
  <c r="J22" i="7"/>
  <c r="B23" i="7"/>
  <c r="F23" i="7"/>
  <c r="G23" i="7"/>
  <c r="J23" i="7"/>
  <c r="B24" i="7"/>
  <c r="F24" i="7"/>
  <c r="G24" i="7"/>
  <c r="J24" i="7"/>
  <c r="B25" i="7"/>
  <c r="F25" i="7"/>
  <c r="G25" i="7"/>
  <c r="J25" i="7"/>
  <c r="B26" i="7"/>
  <c r="F26" i="7"/>
  <c r="G26" i="7"/>
  <c r="J26" i="7"/>
  <c r="B27" i="7"/>
  <c r="F27" i="7"/>
  <c r="G27" i="7"/>
  <c r="J27" i="7"/>
  <c r="B28" i="7"/>
  <c r="F28" i="7"/>
  <c r="G28" i="7"/>
  <c r="J28" i="7"/>
  <c r="B29" i="7"/>
  <c r="F29" i="7"/>
  <c r="G29" i="7"/>
  <c r="J29" i="7"/>
  <c r="B30" i="7"/>
  <c r="F30" i="7"/>
  <c r="G30" i="7"/>
  <c r="J30" i="7"/>
  <c r="B31" i="7"/>
  <c r="F31" i="7"/>
  <c r="G31" i="7"/>
  <c r="J31" i="7"/>
  <c r="B32" i="7"/>
  <c r="F32" i="7"/>
  <c r="G32" i="7"/>
  <c r="J32" i="7"/>
  <c r="B33" i="7"/>
  <c r="F33" i="7"/>
  <c r="G33" i="7"/>
  <c r="J33" i="7"/>
  <c r="B34" i="7"/>
  <c r="F34" i="7"/>
  <c r="G34" i="7"/>
  <c r="J34" i="7"/>
  <c r="B35" i="7"/>
  <c r="F35" i="7"/>
  <c r="G35" i="7"/>
  <c r="J35" i="7"/>
  <c r="B36" i="7"/>
  <c r="F36" i="7"/>
  <c r="G36" i="7"/>
  <c r="J36" i="7"/>
  <c r="B37" i="7"/>
  <c r="F37" i="7"/>
  <c r="G37" i="7"/>
  <c r="J37" i="7"/>
  <c r="B38" i="7"/>
  <c r="F38" i="7"/>
  <c r="G38" i="7"/>
  <c r="J38" i="7"/>
  <c r="B39" i="7"/>
  <c r="F39" i="7"/>
  <c r="G39" i="7"/>
  <c r="J39" i="7"/>
  <c r="B40" i="7"/>
  <c r="F40" i="7"/>
  <c r="G40" i="7"/>
  <c r="J40" i="7"/>
  <c r="B41" i="7"/>
  <c r="F41" i="7"/>
  <c r="G41" i="7"/>
  <c r="J41" i="7"/>
  <c r="B42" i="7"/>
  <c r="F42" i="7"/>
  <c r="G42" i="7"/>
  <c r="J42" i="7"/>
  <c r="B43" i="7"/>
  <c r="F43" i="7"/>
  <c r="G43" i="7"/>
  <c r="J43" i="7"/>
  <c r="B44" i="7"/>
  <c r="F44" i="7"/>
  <c r="G44" i="7"/>
  <c r="J44" i="7"/>
  <c r="B45" i="7"/>
  <c r="F45" i="7"/>
  <c r="G45" i="7"/>
  <c r="J45" i="7"/>
  <c r="B46" i="7"/>
  <c r="F46" i="7"/>
  <c r="G46" i="7"/>
  <c r="J46" i="7"/>
  <c r="F47" i="7"/>
  <c r="G47" i="7"/>
  <c r="J47" i="7"/>
  <c r="C49" i="7"/>
  <c r="G49" i="7"/>
  <c r="G12" i="4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5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E26" i="6"/>
  <c r="F26" i="6"/>
  <c r="G26" i="6"/>
  <c r="J26" i="6"/>
  <c r="B27" i="6"/>
  <c r="E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B46" i="6"/>
  <c r="F46" i="6"/>
  <c r="G46" i="6"/>
  <c r="J46" i="6"/>
  <c r="B47" i="6"/>
  <c r="F47" i="6"/>
  <c r="G47" i="6"/>
  <c r="J47" i="6"/>
  <c r="C49" i="6"/>
  <c r="G49" i="6"/>
  <c r="D13" i="5"/>
  <c r="D14" i="5"/>
  <c r="D15" i="5"/>
  <c r="C20" i="5"/>
  <c r="D24" i="5"/>
  <c r="D25" i="5"/>
  <c r="D26" i="5"/>
  <c r="C30" i="5"/>
  <c r="C31" i="5"/>
  <c r="C32" i="5"/>
  <c r="D33" i="5"/>
  <c r="D35" i="5"/>
  <c r="D36" i="5"/>
  <c r="D37" i="5"/>
  <c r="D38" i="5"/>
  <c r="D39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8:40 am 3/27/02 told Jim that Tallahassee did not need the gas for the weekend.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C1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didn't call for this gas until 9:20 AM so Jim showed me a fixed price for the gas.
</t>
        </r>
      </text>
    </comment>
  </commentList>
</comments>
</file>

<file path=xl/sharedStrings.xml><?xml version="1.0" encoding="utf-8"?>
<sst xmlns="http://schemas.openxmlformats.org/spreadsheetml/2006/main" count="270" uniqueCount="74">
  <si>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</si>
  <si>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</si>
  <si>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</si>
  <si>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</si>
  <si>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</si>
  <si>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</si>
  <si>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</si>
  <si>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</si>
  <si>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</si>
  <si>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</si>
  <si>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</si>
  <si>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</si>
  <si>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</si>
  <si>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</si>
  <si>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</si>
  <si>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</si>
  <si>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</si>
  <si>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</si>
  <si>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</si>
  <si>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</si>
  <si>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</si>
  <si>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</si>
  <si>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</si>
  <si>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</si>
  <si>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</si>
  <si>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</si>
  <si>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</si>
  <si>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</si>
  <si>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</si>
  <si>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</si>
  <si>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</si>
  <si>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</si>
  <si>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</si>
  <si>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</si>
  <si>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</si>
  <si>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</si>
  <si>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</si>
  <si>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</si>
  <si>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</si>
  <si>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</si>
  <si>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</si>
  <si>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</si>
  <si>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</si>
  <si>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</si>
  <si>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</si>
  <si>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</si>
  <si>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</si>
  <si>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FGT Z2 GD + .06 **</t>
  </si>
  <si>
    <t>Reliant RES Cash Group</t>
  </si>
  <si>
    <t>Shelley Deleon  713-207-5289  sdeleon@reliant.com</t>
  </si>
  <si>
    <t>Melissa Garner  713-207-4385  Mgarner@reliant.com</t>
  </si>
  <si>
    <t>3/22/02 9:00AM  verfied payment with Melissa Garner</t>
  </si>
  <si>
    <t>ENA Purchases from Reliant - April 2002</t>
  </si>
  <si>
    <t>N/A</t>
  </si>
  <si>
    <t>Balance from March 2002</t>
  </si>
  <si>
    <t>Fixed Price Zone 3</t>
  </si>
  <si>
    <t>Cash Balance on 3/31/02</t>
  </si>
  <si>
    <t>Prepayment</t>
  </si>
  <si>
    <t xml:space="preserve"> (Purchases)  </t>
  </si>
  <si>
    <t>Comments</t>
  </si>
  <si>
    <t>Feb 2002 Swing Purchases</t>
  </si>
  <si>
    <t>Mar 2002 Swing Purchases</t>
  </si>
  <si>
    <t>Apr 2002 Baseload Purchase on Trunkline</t>
  </si>
  <si>
    <t>Apr 2002 Baseload Purchase on Florida</t>
  </si>
  <si>
    <t xml:space="preserve">Total Prepays Apr 2002    </t>
  </si>
  <si>
    <t>Total Apr 2002 Purchases</t>
  </si>
  <si>
    <t>Current Cash Balance</t>
  </si>
  <si>
    <t>To be applied to Apr 2002 Baseload Purchase on Trunkline</t>
  </si>
  <si>
    <t>To be applied to Prepayment for FGT and TRKL swing activity</t>
  </si>
  <si>
    <t>To be applied to Apr 2002 Baseload Purchase on Florida</t>
  </si>
  <si>
    <t>Sitara #1203148</t>
  </si>
  <si>
    <t xml:space="preserve">Apr 2002 Swing Purchases </t>
  </si>
  <si>
    <t>Sitara #1203186</t>
  </si>
  <si>
    <t>Sitara #1202698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</si>
</sst>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  <xf numFmtId="169" fontId="1" fillId="0" borderId="0" xfId="2" applyNumberFormat="1" applyFont="1"/>
    <xf numFmtId="44" fontId="0" fillId="0" borderId="0" xfId="0" applyNumberFormat="1" applyFill="1" applyBorder="1"/>
    <xf numFmtId="44" fontId="0" fillId="0" borderId="0" xfId="0" applyNumberFormat="1" applyBorder="1"/>
    <xf numFmtId="44" fontId="8" fillId="0" borderId="0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5" fillId="0" borderId="0" xfId="0" applyNumberFormat="1" applyFont="1" applyBorder="1"/>
    <xf numFmtId="15" fontId="0" fillId="0" borderId="0" xfId="0" applyNumberForma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4" workbookViewId="0">
      <selection activeCell="C6" sqref="C6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workbookViewId="0">
      <pane ySplit="14" topLeftCell="A39" activePane="bottomLeft" state="frozen"/>
      <selection pane="bottomLeft" activeCell="C49" sqref="C49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37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15</v>
      </c>
    </row>
    <row r="5" spans="1:10" x14ac:dyDescent="0.2">
      <c r="A5" t="s">
        <v>18</v>
      </c>
      <c r="C5" t="s">
        <v>19</v>
      </c>
    </row>
    <row r="6" spans="1:10" x14ac:dyDescent="0.2">
      <c r="A6" t="s">
        <v>16</v>
      </c>
      <c r="C6" t="s">
        <v>17</v>
      </c>
    </row>
    <row r="7" spans="1:10" x14ac:dyDescent="0.2">
      <c r="A7" t="s">
        <v>21</v>
      </c>
      <c r="C7" t="s">
        <v>22</v>
      </c>
    </row>
    <row r="8" spans="1:10" x14ac:dyDescent="0.2">
      <c r="A8" t="s">
        <v>30</v>
      </c>
      <c r="C8" t="s">
        <v>31</v>
      </c>
    </row>
    <row r="9" spans="1:10" x14ac:dyDescent="0.2">
      <c r="A9" t="s">
        <v>30</v>
      </c>
      <c r="C9" t="s">
        <v>43</v>
      </c>
    </row>
    <row r="10" spans="1:10" x14ac:dyDescent="0.2">
      <c r="A10" t="s">
        <v>44</v>
      </c>
      <c r="C10" t="s">
        <v>45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48</v>
      </c>
      <c r="C12" t="s">
        <v>49</v>
      </c>
    </row>
    <row r="14" spans="1:10" x14ac:dyDescent="0.2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C17*E17</f>
        <v>5030</v>
      </c>
      <c r="H17" s="4"/>
      <c r="I17" s="4">
        <v>0</v>
      </c>
      <c r="J17" s="4">
        <f>+J15+I17-G17</f>
        <v>30370</v>
      </c>
    </row>
    <row r="18" spans="1:12" x14ac:dyDescent="0.2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25220</v>
      </c>
    </row>
    <row r="19" spans="1:12" x14ac:dyDescent="0.2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20070</v>
      </c>
      <c r="L19" s="17"/>
    </row>
    <row r="20" spans="1:12" x14ac:dyDescent="0.2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14920</v>
      </c>
      <c r="L20" s="17"/>
    </row>
    <row r="21" spans="1:12" x14ac:dyDescent="0.2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9320</v>
      </c>
      <c r="L21" s="17"/>
    </row>
    <row r="22" spans="1:12" x14ac:dyDescent="0.2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45940</v>
      </c>
      <c r="L22" s="17"/>
    </row>
    <row r="23" spans="1:12" x14ac:dyDescent="0.2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40770</v>
      </c>
      <c r="L23" s="17"/>
    </row>
    <row r="24" spans="1:12" x14ac:dyDescent="0.2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35210</v>
      </c>
      <c r="L24" s="17"/>
    </row>
    <row r="25" spans="1:12" x14ac:dyDescent="0.2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29480</v>
      </c>
      <c r="L25" s="17"/>
    </row>
    <row r="26" spans="1:12" x14ac:dyDescent="0.2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23750</v>
      </c>
      <c r="L26" s="17"/>
    </row>
    <row r="27" spans="1:12" x14ac:dyDescent="0.2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18020</v>
      </c>
      <c r="L27" s="17"/>
    </row>
    <row r="28" spans="1:12" x14ac:dyDescent="0.2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18020</v>
      </c>
      <c r="L28" s="17"/>
    </row>
    <row r="29" spans="1:12" x14ac:dyDescent="0.2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18020</v>
      </c>
      <c r="L29" s="17"/>
    </row>
    <row r="30" spans="1:12" x14ac:dyDescent="0.2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43020</v>
      </c>
      <c r="L30" s="17"/>
    </row>
    <row r="31" spans="1:12" x14ac:dyDescent="0.2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43020</v>
      </c>
      <c r="L31" s="17"/>
    </row>
    <row r="32" spans="1:12" x14ac:dyDescent="0.2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43020</v>
      </c>
      <c r="L32" s="17"/>
    </row>
    <row r="33" spans="1:12" x14ac:dyDescent="0.2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43020</v>
      </c>
      <c r="L33" s="17"/>
    </row>
    <row r="34" spans="1:12" x14ac:dyDescent="0.2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43020</v>
      </c>
      <c r="L34" s="17"/>
    </row>
    <row r="35" spans="1:12" x14ac:dyDescent="0.2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36530</v>
      </c>
      <c r="L35" s="17"/>
    </row>
    <row r="36" spans="1:12" x14ac:dyDescent="0.2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29710</v>
      </c>
      <c r="L36" s="17"/>
    </row>
    <row r="37" spans="1:12" x14ac:dyDescent="0.2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52950</v>
      </c>
      <c r="L37" s="17"/>
    </row>
    <row r="38" spans="1:12" x14ac:dyDescent="0.2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46430</v>
      </c>
      <c r="L38" s="17"/>
    </row>
    <row r="39" spans="1:12" x14ac:dyDescent="0.2">
      <c r="A39" t="s">
        <v>24</v>
      </c>
      <c r="B39" s="11">
        <f t="shared" si="0"/>
        <v>37338</v>
      </c>
      <c r="C39" s="1">
        <v>0</v>
      </c>
      <c r="D39" s="19" t="s">
        <v>35</v>
      </c>
      <c r="E39" s="13">
        <v>3.5550000000000002</v>
      </c>
      <c r="F39" s="13">
        <f t="shared" si="3"/>
        <v>3.6150000000000002</v>
      </c>
      <c r="G39" s="4">
        <f t="shared" si="1"/>
        <v>0</v>
      </c>
      <c r="H39" s="4"/>
      <c r="I39" s="4">
        <v>0</v>
      </c>
      <c r="J39" s="4">
        <f t="shared" si="2"/>
        <v>46430</v>
      </c>
      <c r="L39" s="17"/>
    </row>
    <row r="40" spans="1:12" x14ac:dyDescent="0.2">
      <c r="A40" t="s">
        <v>25</v>
      </c>
      <c r="B40" s="11">
        <f t="shared" si="0"/>
        <v>37339</v>
      </c>
      <c r="C40" s="1">
        <v>0</v>
      </c>
      <c r="D40" s="19" t="s">
        <v>35</v>
      </c>
      <c r="E40" s="13">
        <v>3.5550000000000002</v>
      </c>
      <c r="F40" s="13">
        <f t="shared" si="3"/>
        <v>3.6150000000000002</v>
      </c>
      <c r="G40" s="4">
        <f t="shared" si="1"/>
        <v>0</v>
      </c>
      <c r="H40" s="4"/>
      <c r="I40" s="4">
        <v>0</v>
      </c>
      <c r="J40" s="4">
        <f t="shared" si="2"/>
        <v>46430</v>
      </c>
      <c r="L40" s="17"/>
    </row>
    <row r="41" spans="1:12" x14ac:dyDescent="0.2">
      <c r="A41" t="s">
        <v>26</v>
      </c>
      <c r="B41" s="11">
        <f t="shared" si="0"/>
        <v>37340</v>
      </c>
      <c r="C41" s="1">
        <v>0</v>
      </c>
      <c r="D41" s="19" t="s">
        <v>35</v>
      </c>
      <c r="E41" s="13">
        <v>3.5550000000000002</v>
      </c>
      <c r="F41" s="13">
        <f t="shared" si="3"/>
        <v>3.6150000000000002</v>
      </c>
      <c r="G41" s="4">
        <f t="shared" si="1"/>
        <v>0</v>
      </c>
      <c r="H41" s="4"/>
      <c r="I41" s="4">
        <v>0</v>
      </c>
      <c r="J41" s="4">
        <f t="shared" si="2"/>
        <v>46430</v>
      </c>
      <c r="L41" s="17"/>
    </row>
    <row r="42" spans="1:12" x14ac:dyDescent="0.2">
      <c r="A42" t="s">
        <v>27</v>
      </c>
      <c r="B42" s="11">
        <f t="shared" si="0"/>
        <v>37341</v>
      </c>
      <c r="C42" s="1">
        <v>2000</v>
      </c>
      <c r="D42" s="19" t="s">
        <v>36</v>
      </c>
      <c r="E42" s="13">
        <v>3.4449999999999998</v>
      </c>
      <c r="F42" s="13">
        <f t="shared" si="3"/>
        <v>3.5049999999999999</v>
      </c>
      <c r="G42" s="4">
        <f t="shared" si="1"/>
        <v>7010</v>
      </c>
      <c r="H42" s="4"/>
      <c r="I42" s="4">
        <v>0</v>
      </c>
      <c r="J42" s="4">
        <f t="shared" si="2"/>
        <v>39420</v>
      </c>
      <c r="L42" s="17"/>
    </row>
    <row r="43" spans="1:12" x14ac:dyDescent="0.2">
      <c r="A43" t="s">
        <v>28</v>
      </c>
      <c r="B43" s="11">
        <f t="shared" si="0"/>
        <v>37342</v>
      </c>
      <c r="C43" s="1">
        <v>2000</v>
      </c>
      <c r="D43" s="19" t="s">
        <v>36</v>
      </c>
      <c r="E43" s="13">
        <v>3.58</v>
      </c>
      <c r="F43" s="13">
        <f t="shared" si="3"/>
        <v>3.64</v>
      </c>
      <c r="G43" s="4">
        <f t="shared" si="1"/>
        <v>7280</v>
      </c>
      <c r="H43" s="4"/>
      <c r="I43" s="4">
        <v>0</v>
      </c>
      <c r="J43" s="4">
        <f t="shared" si="2"/>
        <v>32140</v>
      </c>
      <c r="L43" s="17"/>
    </row>
    <row r="44" spans="1:12" x14ac:dyDescent="0.2">
      <c r="A44" t="s">
        <v>29</v>
      </c>
      <c r="B44" s="11">
        <f t="shared" si="0"/>
        <v>37343</v>
      </c>
      <c r="C44" s="1">
        <v>0</v>
      </c>
      <c r="D44" s="20" t="s">
        <v>47</v>
      </c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40000</v>
      </c>
      <c r="J44" s="4">
        <f t="shared" si="2"/>
        <v>72140</v>
      </c>
      <c r="L44" s="17"/>
    </row>
    <row r="45" spans="1:12" x14ac:dyDescent="0.2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72140</v>
      </c>
      <c r="L45" s="17"/>
    </row>
    <row r="46" spans="1:12" x14ac:dyDescent="0.2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72140</v>
      </c>
      <c r="L46" s="17"/>
    </row>
    <row r="47" spans="1:12" x14ac:dyDescent="0.2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72140</v>
      </c>
      <c r="L47" s="17"/>
    </row>
    <row r="48" spans="1:12" x14ac:dyDescent="0.2">
      <c r="C48" s="10"/>
      <c r="E48" s="9"/>
      <c r="F48" s="9"/>
      <c r="G48" s="4"/>
      <c r="H48" s="4"/>
    </row>
    <row r="49" spans="2:7" x14ac:dyDescent="0.2">
      <c r="C49" s="23">
        <f>SUM(C17:C48)</f>
        <v>34000</v>
      </c>
      <c r="D49" t="s">
        <v>39</v>
      </c>
      <c r="G49" s="4">
        <f>SUM(G17:G48)</f>
        <v>100260</v>
      </c>
    </row>
    <row r="52" spans="2:7" x14ac:dyDescent="0.2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"/>
  <sheetViews>
    <sheetView workbookViewId="0">
      <selection activeCell="A18" sqref="A18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52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15</v>
      </c>
    </row>
    <row r="5" spans="1:10" x14ac:dyDescent="0.2">
      <c r="A5" t="s">
        <v>18</v>
      </c>
      <c r="C5" t="s">
        <v>19</v>
      </c>
    </row>
    <row r="6" spans="1:10" x14ac:dyDescent="0.2">
      <c r="A6" t="s">
        <v>16</v>
      </c>
      <c r="C6" t="s">
        <v>17</v>
      </c>
    </row>
    <row r="7" spans="1:10" x14ac:dyDescent="0.2">
      <c r="A7" t="s">
        <v>21</v>
      </c>
      <c r="C7" t="s">
        <v>22</v>
      </c>
    </row>
    <row r="8" spans="1:10" x14ac:dyDescent="0.2">
      <c r="A8" t="s">
        <v>30</v>
      </c>
      <c r="C8" t="s">
        <v>31</v>
      </c>
    </row>
    <row r="9" spans="1:10" x14ac:dyDescent="0.2">
      <c r="A9" t="s">
        <v>30</v>
      </c>
      <c r="C9" t="s">
        <v>43</v>
      </c>
    </row>
    <row r="10" spans="1:10" x14ac:dyDescent="0.2">
      <c r="A10" t="s">
        <v>44</v>
      </c>
      <c r="C10" t="s">
        <v>45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48</v>
      </c>
      <c r="C12" t="s">
        <v>49</v>
      </c>
    </row>
    <row r="14" spans="1:10" x14ac:dyDescent="0.2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">
      <c r="C15" s="10"/>
      <c r="E15" s="9"/>
      <c r="F15" s="9"/>
      <c r="G15" s="4"/>
      <c r="H15" s="4"/>
      <c r="I15" s="21" t="s">
        <v>54</v>
      </c>
      <c r="J15" s="22">
        <f>+'Mar 2002'!J47</f>
        <v>72140</v>
      </c>
    </row>
    <row r="16" spans="1:10" x14ac:dyDescent="0.2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">
      <c r="A17" t="s">
        <v>26</v>
      </c>
      <c r="B17" s="11">
        <v>37347</v>
      </c>
      <c r="C17" s="1">
        <v>2000</v>
      </c>
      <c r="D17" s="19" t="s">
        <v>55</v>
      </c>
      <c r="E17" s="28" t="s">
        <v>53</v>
      </c>
      <c r="F17" s="13">
        <v>3.32</v>
      </c>
      <c r="G17" s="4">
        <f>+C17*F17</f>
        <v>6640</v>
      </c>
      <c r="H17" s="4"/>
      <c r="I17" s="4">
        <v>0</v>
      </c>
      <c r="J17" s="4">
        <f>+J15+I17-G17</f>
        <v>65500</v>
      </c>
    </row>
    <row r="18" spans="1:12" x14ac:dyDescent="0.2">
      <c r="A18" t="s">
        <v>27</v>
      </c>
      <c r="B18" s="11">
        <f>+B17+1</f>
        <v>37348</v>
      </c>
      <c r="C18" s="1"/>
      <c r="D18" s="19" t="s">
        <v>47</v>
      </c>
      <c r="E18" s="13"/>
      <c r="F18" s="13">
        <f>IF(E18&gt;0,+E18+0.06,0)</f>
        <v>0</v>
      </c>
      <c r="G18" s="4">
        <f>C18*F18</f>
        <v>0</v>
      </c>
      <c r="H18" s="4"/>
      <c r="I18" s="4">
        <v>0</v>
      </c>
      <c r="J18" s="4">
        <f>+J17+I18-G18</f>
        <v>65500</v>
      </c>
    </row>
    <row r="19" spans="1:12" x14ac:dyDescent="0.2">
      <c r="A19" t="s">
        <v>28</v>
      </c>
      <c r="B19" s="11">
        <f t="shared" ref="B19:B46" si="0">+B18+1</f>
        <v>37349</v>
      </c>
      <c r="C19" s="1"/>
      <c r="D19" s="19"/>
      <c r="E19" s="13"/>
      <c r="F19" s="13">
        <f>IF(E19&gt;0,+E19+0.06,0)</f>
        <v>0</v>
      </c>
      <c r="G19" s="4">
        <f t="shared" ref="G19:G47" si="1">C19*F19</f>
        <v>0</v>
      </c>
      <c r="H19" s="4"/>
      <c r="I19" s="4">
        <v>0</v>
      </c>
      <c r="J19" s="4">
        <f t="shared" ref="J19:J47" si="2">+J18+I19-G19</f>
        <v>65500</v>
      </c>
      <c r="L19" s="17"/>
    </row>
    <row r="20" spans="1:12" x14ac:dyDescent="0.2">
      <c r="A20" t="s">
        <v>29</v>
      </c>
      <c r="B20" s="11">
        <f t="shared" si="0"/>
        <v>37350</v>
      </c>
      <c r="C20" s="1"/>
      <c r="D20" s="19"/>
      <c r="E20" s="13"/>
      <c r="F20" s="13">
        <f t="shared" ref="F20:F47" si="3">IF(E20&gt;0,+E20+0.06,0)</f>
        <v>0</v>
      </c>
      <c r="G20" s="4">
        <f t="shared" si="1"/>
        <v>0</v>
      </c>
      <c r="H20" s="4"/>
      <c r="I20" s="4">
        <v>0</v>
      </c>
      <c r="J20" s="4">
        <f t="shared" si="2"/>
        <v>65500</v>
      </c>
      <c r="L20" s="17"/>
    </row>
    <row r="21" spans="1:12" x14ac:dyDescent="0.2">
      <c r="A21" t="s">
        <v>23</v>
      </c>
      <c r="B21" s="11">
        <f t="shared" si="0"/>
        <v>37351</v>
      </c>
      <c r="C21" s="1"/>
      <c r="D21" s="19"/>
      <c r="E21" s="13"/>
      <c r="F21" s="13">
        <f t="shared" si="3"/>
        <v>0</v>
      </c>
      <c r="G21" s="4">
        <f t="shared" si="1"/>
        <v>0</v>
      </c>
      <c r="H21" s="4"/>
      <c r="I21" s="4">
        <v>0</v>
      </c>
      <c r="J21" s="4">
        <f t="shared" si="2"/>
        <v>65500</v>
      </c>
      <c r="L21" s="17"/>
    </row>
    <row r="22" spans="1:12" x14ac:dyDescent="0.2">
      <c r="A22" t="s">
        <v>24</v>
      </c>
      <c r="B22" s="11">
        <f t="shared" si="0"/>
        <v>37352</v>
      </c>
      <c r="C22" s="1"/>
      <c r="D22" s="19"/>
      <c r="E22" s="13"/>
      <c r="F22" s="13">
        <f t="shared" si="3"/>
        <v>0</v>
      </c>
      <c r="G22" s="4">
        <f t="shared" si="1"/>
        <v>0</v>
      </c>
      <c r="H22" s="4"/>
      <c r="I22" s="4">
        <v>0</v>
      </c>
      <c r="J22" s="4">
        <f t="shared" si="2"/>
        <v>65500</v>
      </c>
      <c r="L22" s="17"/>
    </row>
    <row r="23" spans="1:12" x14ac:dyDescent="0.2">
      <c r="A23" t="s">
        <v>25</v>
      </c>
      <c r="B23" s="11">
        <f t="shared" si="0"/>
        <v>37353</v>
      </c>
      <c r="C23" s="1"/>
      <c r="D23" s="19"/>
      <c r="E23" s="13"/>
      <c r="F23" s="13">
        <f t="shared" si="3"/>
        <v>0</v>
      </c>
      <c r="G23" s="4">
        <f t="shared" si="1"/>
        <v>0</v>
      </c>
      <c r="H23" s="4"/>
      <c r="I23" s="4">
        <v>0</v>
      </c>
      <c r="J23" s="4">
        <f t="shared" si="2"/>
        <v>65500</v>
      </c>
      <c r="L23" s="17"/>
    </row>
    <row r="24" spans="1:12" x14ac:dyDescent="0.2">
      <c r="A24" t="s">
        <v>26</v>
      </c>
      <c r="B24" s="11">
        <f t="shared" si="0"/>
        <v>37354</v>
      </c>
      <c r="C24" s="1"/>
      <c r="D24" s="19"/>
      <c r="E24" s="13"/>
      <c r="F24" s="13">
        <f t="shared" si="3"/>
        <v>0</v>
      </c>
      <c r="G24" s="4">
        <f t="shared" si="1"/>
        <v>0</v>
      </c>
      <c r="H24" s="4"/>
      <c r="I24" s="4">
        <v>0</v>
      </c>
      <c r="J24" s="4">
        <f t="shared" si="2"/>
        <v>65500</v>
      </c>
      <c r="L24" s="17"/>
    </row>
    <row r="25" spans="1:12" x14ac:dyDescent="0.2">
      <c r="A25" t="s">
        <v>27</v>
      </c>
      <c r="B25" s="11">
        <f t="shared" si="0"/>
        <v>37355</v>
      </c>
      <c r="C25" s="1"/>
      <c r="D25" s="19"/>
      <c r="E25" s="13"/>
      <c r="F25" s="13">
        <f t="shared" si="3"/>
        <v>0</v>
      </c>
      <c r="G25" s="4">
        <f t="shared" si="1"/>
        <v>0</v>
      </c>
      <c r="H25" s="4"/>
      <c r="I25" s="4">
        <v>0</v>
      </c>
      <c r="J25" s="4">
        <f t="shared" si="2"/>
        <v>65500</v>
      </c>
      <c r="L25" s="17"/>
    </row>
    <row r="26" spans="1:12" x14ac:dyDescent="0.2">
      <c r="A26" t="s">
        <v>28</v>
      </c>
      <c r="B26" s="11">
        <f t="shared" si="0"/>
        <v>37356</v>
      </c>
      <c r="C26" s="1"/>
      <c r="D26" s="19"/>
      <c r="E26" s="13"/>
      <c r="F26" s="13">
        <f t="shared" si="3"/>
        <v>0</v>
      </c>
      <c r="G26" s="4">
        <f t="shared" si="1"/>
        <v>0</v>
      </c>
      <c r="H26" s="4"/>
      <c r="I26" s="4">
        <v>0</v>
      </c>
      <c r="J26" s="4">
        <f t="shared" si="2"/>
        <v>65500</v>
      </c>
      <c r="L26" s="17"/>
    </row>
    <row r="27" spans="1:12" x14ac:dyDescent="0.2">
      <c r="A27" t="s">
        <v>29</v>
      </c>
      <c r="B27" s="11">
        <f t="shared" si="0"/>
        <v>37357</v>
      </c>
      <c r="C27" s="1"/>
      <c r="D27" s="19"/>
      <c r="E27" s="13"/>
      <c r="F27" s="13">
        <f t="shared" si="3"/>
        <v>0</v>
      </c>
      <c r="G27" s="4">
        <f t="shared" si="1"/>
        <v>0</v>
      </c>
      <c r="H27" s="4"/>
      <c r="I27" s="4">
        <v>0</v>
      </c>
      <c r="J27" s="4">
        <f t="shared" si="2"/>
        <v>65500</v>
      </c>
      <c r="L27" s="17"/>
    </row>
    <row r="28" spans="1:12" x14ac:dyDescent="0.2">
      <c r="A28" t="s">
        <v>23</v>
      </c>
      <c r="B28" s="11">
        <f t="shared" si="0"/>
        <v>37358</v>
      </c>
      <c r="C28" s="1"/>
      <c r="D28" s="19"/>
      <c r="E28" s="13"/>
      <c r="F28" s="13">
        <f t="shared" si="3"/>
        <v>0</v>
      </c>
      <c r="G28" s="4">
        <f t="shared" si="1"/>
        <v>0</v>
      </c>
      <c r="H28" s="4"/>
      <c r="I28" s="4">
        <v>0</v>
      </c>
      <c r="J28" s="4">
        <f t="shared" si="2"/>
        <v>65500</v>
      </c>
      <c r="L28" s="17"/>
    </row>
    <row r="29" spans="1:12" x14ac:dyDescent="0.2">
      <c r="A29" t="s">
        <v>24</v>
      </c>
      <c r="B29" s="11">
        <f t="shared" si="0"/>
        <v>37359</v>
      </c>
      <c r="C29" s="1"/>
      <c r="D29" s="19"/>
      <c r="E29" s="13"/>
      <c r="F29" s="13">
        <f t="shared" si="3"/>
        <v>0</v>
      </c>
      <c r="G29" s="4">
        <f t="shared" si="1"/>
        <v>0</v>
      </c>
      <c r="H29" s="4"/>
      <c r="I29" s="4">
        <v>0</v>
      </c>
      <c r="J29" s="4">
        <f t="shared" si="2"/>
        <v>65500</v>
      </c>
      <c r="L29" s="17"/>
    </row>
    <row r="30" spans="1:12" x14ac:dyDescent="0.2">
      <c r="A30" t="s">
        <v>25</v>
      </c>
      <c r="B30" s="11">
        <f t="shared" si="0"/>
        <v>37360</v>
      </c>
      <c r="C30" s="1"/>
      <c r="D30" s="19"/>
      <c r="E30" s="13"/>
      <c r="F30" s="13">
        <f t="shared" si="3"/>
        <v>0</v>
      </c>
      <c r="G30" s="4">
        <f t="shared" si="1"/>
        <v>0</v>
      </c>
      <c r="H30" s="4"/>
      <c r="I30" s="4">
        <v>0</v>
      </c>
      <c r="J30" s="4">
        <f t="shared" si="2"/>
        <v>65500</v>
      </c>
      <c r="L30" s="17"/>
    </row>
    <row r="31" spans="1:12" x14ac:dyDescent="0.2">
      <c r="A31" t="s">
        <v>26</v>
      </c>
      <c r="B31" s="11">
        <f t="shared" si="0"/>
        <v>37361</v>
      </c>
      <c r="C31" s="1"/>
      <c r="D31" s="19"/>
      <c r="E31" s="13"/>
      <c r="F31" s="13">
        <f t="shared" si="3"/>
        <v>0</v>
      </c>
      <c r="G31" s="4">
        <f t="shared" si="1"/>
        <v>0</v>
      </c>
      <c r="H31" s="4"/>
      <c r="I31" s="4">
        <v>0</v>
      </c>
      <c r="J31" s="4">
        <f t="shared" si="2"/>
        <v>65500</v>
      </c>
      <c r="L31" s="17"/>
    </row>
    <row r="32" spans="1:12" x14ac:dyDescent="0.2">
      <c r="A32" t="s">
        <v>27</v>
      </c>
      <c r="B32" s="11">
        <f t="shared" si="0"/>
        <v>37362</v>
      </c>
      <c r="C32" s="1"/>
      <c r="D32" s="19"/>
      <c r="E32" s="13"/>
      <c r="F32" s="13">
        <f t="shared" si="3"/>
        <v>0</v>
      </c>
      <c r="G32" s="4">
        <f t="shared" si="1"/>
        <v>0</v>
      </c>
      <c r="H32" s="4"/>
      <c r="I32" s="4">
        <v>0</v>
      </c>
      <c r="J32" s="4">
        <f t="shared" si="2"/>
        <v>65500</v>
      </c>
      <c r="L32" s="17"/>
    </row>
    <row r="33" spans="1:12" x14ac:dyDescent="0.2">
      <c r="A33" t="s">
        <v>28</v>
      </c>
      <c r="B33" s="11">
        <f t="shared" si="0"/>
        <v>37363</v>
      </c>
      <c r="C33" s="1"/>
      <c r="D33" s="19"/>
      <c r="E33" s="13"/>
      <c r="F33" s="13">
        <f t="shared" si="3"/>
        <v>0</v>
      </c>
      <c r="G33" s="4">
        <f t="shared" si="1"/>
        <v>0</v>
      </c>
      <c r="H33" s="4"/>
      <c r="I33" s="4">
        <v>0</v>
      </c>
      <c r="J33" s="4">
        <f t="shared" si="2"/>
        <v>65500</v>
      </c>
      <c r="L33" s="17"/>
    </row>
    <row r="34" spans="1:12" x14ac:dyDescent="0.2">
      <c r="A34" t="s">
        <v>29</v>
      </c>
      <c r="B34" s="11">
        <f t="shared" si="0"/>
        <v>37364</v>
      </c>
      <c r="C34" s="1"/>
      <c r="D34" s="19"/>
      <c r="E34" s="13"/>
      <c r="F34" s="13">
        <f t="shared" si="3"/>
        <v>0</v>
      </c>
      <c r="G34" s="4">
        <f t="shared" si="1"/>
        <v>0</v>
      </c>
      <c r="H34" s="4"/>
      <c r="I34" s="4">
        <v>0</v>
      </c>
      <c r="J34" s="4">
        <f t="shared" si="2"/>
        <v>65500</v>
      </c>
      <c r="L34" s="17"/>
    </row>
    <row r="35" spans="1:12" x14ac:dyDescent="0.2">
      <c r="A35" t="s">
        <v>23</v>
      </c>
      <c r="B35" s="11">
        <f t="shared" si="0"/>
        <v>37365</v>
      </c>
      <c r="C35" s="1"/>
      <c r="D35" s="19"/>
      <c r="E35" s="13"/>
      <c r="F35" s="13">
        <f t="shared" si="3"/>
        <v>0</v>
      </c>
      <c r="G35" s="4">
        <f t="shared" si="1"/>
        <v>0</v>
      </c>
      <c r="H35" s="4"/>
      <c r="I35" s="4">
        <v>0</v>
      </c>
      <c r="J35" s="4">
        <f t="shared" si="2"/>
        <v>65500</v>
      </c>
      <c r="L35" s="17"/>
    </row>
    <row r="36" spans="1:12" x14ac:dyDescent="0.2">
      <c r="A36" t="s">
        <v>24</v>
      </c>
      <c r="B36" s="11">
        <f t="shared" si="0"/>
        <v>37366</v>
      </c>
      <c r="C36" s="1"/>
      <c r="D36" s="19"/>
      <c r="E36" s="13"/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65500</v>
      </c>
      <c r="L36" s="17"/>
    </row>
    <row r="37" spans="1:12" x14ac:dyDescent="0.2">
      <c r="A37" t="s">
        <v>25</v>
      </c>
      <c r="B37" s="11">
        <f t="shared" si="0"/>
        <v>37367</v>
      </c>
      <c r="C37" s="1"/>
      <c r="D37" s="19"/>
      <c r="E37" s="13"/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65500</v>
      </c>
      <c r="L37" s="17"/>
    </row>
    <row r="38" spans="1:12" x14ac:dyDescent="0.2">
      <c r="A38" t="s">
        <v>26</v>
      </c>
      <c r="B38" s="11">
        <f t="shared" si="0"/>
        <v>37368</v>
      </c>
      <c r="C38" s="1"/>
      <c r="D38" s="19"/>
      <c r="E38" s="13"/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65500</v>
      </c>
      <c r="L38" s="17"/>
    </row>
    <row r="39" spans="1:12" x14ac:dyDescent="0.2">
      <c r="A39" t="s">
        <v>27</v>
      </c>
      <c r="B39" s="11">
        <f t="shared" si="0"/>
        <v>37369</v>
      </c>
      <c r="C39" s="1"/>
      <c r="D39" s="19"/>
      <c r="E39" s="13"/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65500</v>
      </c>
      <c r="L39" s="17"/>
    </row>
    <row r="40" spans="1:12" x14ac:dyDescent="0.2">
      <c r="A40" t="s">
        <v>28</v>
      </c>
      <c r="B40" s="11">
        <f t="shared" si="0"/>
        <v>37370</v>
      </c>
      <c r="C40" s="1"/>
      <c r="D40" s="19"/>
      <c r="E40" s="13"/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65500</v>
      </c>
      <c r="L40" s="17"/>
    </row>
    <row r="41" spans="1:12" x14ac:dyDescent="0.2">
      <c r="A41" t="s">
        <v>29</v>
      </c>
      <c r="B41" s="11">
        <f t="shared" si="0"/>
        <v>37371</v>
      </c>
      <c r="C41" s="1"/>
      <c r="D41" s="19"/>
      <c r="E41" s="13"/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65500</v>
      </c>
      <c r="L41" s="17"/>
    </row>
    <row r="42" spans="1:12" x14ac:dyDescent="0.2">
      <c r="A42" t="s">
        <v>23</v>
      </c>
      <c r="B42" s="11">
        <f t="shared" si="0"/>
        <v>37372</v>
      </c>
      <c r="C42" s="1"/>
      <c r="D42" s="19"/>
      <c r="E42" s="13"/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65500</v>
      </c>
      <c r="L42" s="17"/>
    </row>
    <row r="43" spans="1:12" x14ac:dyDescent="0.2">
      <c r="A43" t="s">
        <v>24</v>
      </c>
      <c r="B43" s="11">
        <f t="shared" si="0"/>
        <v>37373</v>
      </c>
      <c r="C43" s="1"/>
      <c r="D43" s="19"/>
      <c r="E43" s="13"/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65500</v>
      </c>
      <c r="L43" s="17"/>
    </row>
    <row r="44" spans="1:12" x14ac:dyDescent="0.2">
      <c r="A44" t="s">
        <v>25</v>
      </c>
      <c r="B44" s="11">
        <f t="shared" si="0"/>
        <v>37374</v>
      </c>
      <c r="C44" s="1"/>
      <c r="D44" s="20"/>
      <c r="E44" s="13"/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65500</v>
      </c>
      <c r="L44" s="17"/>
    </row>
    <row r="45" spans="1:12" x14ac:dyDescent="0.2">
      <c r="A45" t="s">
        <v>26</v>
      </c>
      <c r="B45" s="11">
        <f t="shared" si="0"/>
        <v>37375</v>
      </c>
      <c r="C45" s="1"/>
      <c r="D45" s="9"/>
      <c r="E45" s="13"/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65500</v>
      </c>
      <c r="L45" s="17"/>
    </row>
    <row r="46" spans="1:12" x14ac:dyDescent="0.2">
      <c r="A46" t="s">
        <v>27</v>
      </c>
      <c r="B46" s="11">
        <f t="shared" si="0"/>
        <v>37376</v>
      </c>
      <c r="C46" s="1"/>
      <c r="D46" s="9"/>
      <c r="E46" s="13"/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65500</v>
      </c>
      <c r="L46" s="17"/>
    </row>
    <row r="47" spans="1:12" x14ac:dyDescent="0.2">
      <c r="B47" s="11"/>
      <c r="C47" s="1"/>
      <c r="D47" s="9"/>
      <c r="E47" s="13"/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65500</v>
      </c>
      <c r="L47" s="17"/>
    </row>
    <row r="48" spans="1:12" x14ac:dyDescent="0.2">
      <c r="C48" s="10"/>
      <c r="E48" s="9"/>
      <c r="F48" s="9"/>
      <c r="G48" s="4"/>
      <c r="H48" s="4"/>
    </row>
    <row r="49" spans="2:7" x14ac:dyDescent="0.2">
      <c r="C49" s="23">
        <f>SUM(C17:C48)</f>
        <v>2000</v>
      </c>
      <c r="D49" t="s">
        <v>39</v>
      </c>
      <c r="G49" s="4">
        <f>SUM(G17:G48)</f>
        <v>6640</v>
      </c>
    </row>
    <row r="52" spans="2:7" x14ac:dyDescent="0.2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7" topLeftCell="A15" activePane="bottomLeft" state="frozen"/>
      <selection pane="bottomLeft" activeCell="E35" sqref="E35"/>
    </sheetView>
  </sheetViews>
  <sheetFormatPr defaultRowHeight="12.75" x14ac:dyDescent="0.2"/>
  <cols>
    <col min="3" max="3" width="24" customWidth="1"/>
    <col min="4" max="4" width="16" customWidth="1"/>
    <col min="5" max="5" width="20.42578125" customWidth="1"/>
  </cols>
  <sheetData>
    <row r="1" spans="1:5" ht="18" x14ac:dyDescent="0.25">
      <c r="A1" s="2" t="s">
        <v>40</v>
      </c>
      <c r="B1" s="2"/>
    </row>
    <row r="2" spans="1:5" ht="18" x14ac:dyDescent="0.25">
      <c r="A2" s="2"/>
      <c r="B2" s="2"/>
    </row>
    <row r="3" spans="1:5" x14ac:dyDescent="0.2">
      <c r="A3" t="s">
        <v>48</v>
      </c>
      <c r="C3" t="s">
        <v>50</v>
      </c>
    </row>
    <row r="4" spans="1:5" x14ac:dyDescent="0.2">
      <c r="A4" t="s">
        <v>48</v>
      </c>
      <c r="C4" t="s">
        <v>49</v>
      </c>
    </row>
    <row r="6" spans="1:5" x14ac:dyDescent="0.2">
      <c r="D6" s="33" t="s">
        <v>57</v>
      </c>
    </row>
    <row r="7" spans="1:5" x14ac:dyDescent="0.2">
      <c r="C7" s="15" t="s">
        <v>1</v>
      </c>
      <c r="D7" s="15" t="s">
        <v>58</v>
      </c>
      <c r="E7" s="32" t="s">
        <v>59</v>
      </c>
    </row>
    <row r="8" spans="1:5" x14ac:dyDescent="0.2">
      <c r="B8" t="s">
        <v>28</v>
      </c>
      <c r="C8" s="11">
        <v>37293</v>
      </c>
      <c r="D8" s="4">
        <v>22500</v>
      </c>
      <c r="E8" s="4"/>
    </row>
    <row r="9" spans="1:5" x14ac:dyDescent="0.2">
      <c r="B9" t="s">
        <v>23</v>
      </c>
      <c r="C9" s="11">
        <v>37295</v>
      </c>
      <c r="D9" s="4">
        <v>20000</v>
      </c>
      <c r="E9" s="4"/>
    </row>
    <row r="10" spans="1:5" x14ac:dyDescent="0.2">
      <c r="B10" t="s">
        <v>29</v>
      </c>
      <c r="C10" s="11">
        <v>37301</v>
      </c>
      <c r="D10" s="4">
        <v>26000</v>
      </c>
      <c r="E10" s="4"/>
    </row>
    <row r="11" spans="1:5" x14ac:dyDescent="0.2">
      <c r="B11" t="s">
        <v>29</v>
      </c>
      <c r="C11" s="11">
        <v>37308</v>
      </c>
      <c r="D11" s="4">
        <v>10000</v>
      </c>
      <c r="E11" s="4"/>
    </row>
    <row r="12" spans="1:5" x14ac:dyDescent="0.2">
      <c r="B12" t="s">
        <v>29</v>
      </c>
      <c r="C12" s="11">
        <v>37315</v>
      </c>
      <c r="D12" s="4">
        <v>19000</v>
      </c>
      <c r="E12" s="4"/>
    </row>
    <row r="13" spans="1:5" x14ac:dyDescent="0.2">
      <c r="C13" s="24" t="s">
        <v>41</v>
      </c>
      <c r="D13" s="25">
        <f>SUM(D8:D12)</f>
        <v>97500</v>
      </c>
      <c r="E13" s="30"/>
    </row>
    <row r="14" spans="1:5" x14ac:dyDescent="0.2">
      <c r="C14" s="24" t="s">
        <v>60</v>
      </c>
      <c r="D14" s="25">
        <f>-'Feb 2002'!G37</f>
        <v>-62100</v>
      </c>
      <c r="E14" s="30"/>
    </row>
    <row r="15" spans="1:5" ht="13.5" thickBot="1" x14ac:dyDescent="0.25">
      <c r="C15" s="24" t="s">
        <v>42</v>
      </c>
      <c r="D15" s="26">
        <f>+D13+D14</f>
        <v>35400</v>
      </c>
      <c r="E15" s="31"/>
    </row>
    <row r="16" spans="1:5" ht="13.5" thickTop="1" x14ac:dyDescent="0.2">
      <c r="C16" s="11"/>
      <c r="D16" s="4"/>
      <c r="E16" s="4"/>
    </row>
    <row r="17" spans="2:5" x14ac:dyDescent="0.2">
      <c r="C17" s="11"/>
      <c r="D17" s="4"/>
      <c r="E17" s="4"/>
    </row>
    <row r="18" spans="2:5" x14ac:dyDescent="0.2">
      <c r="B18" t="s">
        <v>28</v>
      </c>
      <c r="C18" s="11">
        <v>37321</v>
      </c>
      <c r="D18" s="27">
        <v>42000</v>
      </c>
      <c r="E18" s="27"/>
    </row>
    <row r="19" spans="2:5" x14ac:dyDescent="0.2">
      <c r="B19" t="s">
        <v>29</v>
      </c>
      <c r="C19" s="11">
        <v>37329</v>
      </c>
      <c r="D19" s="27">
        <v>25000</v>
      </c>
      <c r="E19" s="27"/>
    </row>
    <row r="20" spans="2:5" x14ac:dyDescent="0.2">
      <c r="B20" t="s">
        <v>29</v>
      </c>
      <c r="C20" s="11">
        <f>+C19+7</f>
        <v>37336</v>
      </c>
      <c r="D20" s="27">
        <v>30000</v>
      </c>
      <c r="E20" t="s">
        <v>51</v>
      </c>
    </row>
    <row r="21" spans="2:5" x14ac:dyDescent="0.2">
      <c r="B21" t="s">
        <v>29</v>
      </c>
      <c r="C21" s="11">
        <v>37343</v>
      </c>
      <c r="D21" s="27">
        <v>40000</v>
      </c>
      <c r="E21" s="27" t="s">
        <v>68</v>
      </c>
    </row>
    <row r="22" spans="2:5" x14ac:dyDescent="0.2">
      <c r="B22" t="s">
        <v>29</v>
      </c>
      <c r="C22" s="11">
        <v>37343</v>
      </c>
      <c r="D22" s="29">
        <v>701760</v>
      </c>
      <c r="E22" s="35" t="s">
        <v>67</v>
      </c>
    </row>
    <row r="23" spans="2:5" x14ac:dyDescent="0.2">
      <c r="B23" t="s">
        <v>29</v>
      </c>
      <c r="C23" s="11">
        <v>37343</v>
      </c>
      <c r="D23" s="29">
        <v>989700</v>
      </c>
      <c r="E23" s="35" t="s">
        <v>69</v>
      </c>
    </row>
    <row r="24" spans="2:5" x14ac:dyDescent="0.2">
      <c r="C24" s="24" t="s">
        <v>46</v>
      </c>
      <c r="D24" s="25">
        <f>SUM(D17:D23)</f>
        <v>1828460</v>
      </c>
      <c r="E24" s="30"/>
    </row>
    <row r="25" spans="2:5" x14ac:dyDescent="0.2">
      <c r="C25" s="24" t="s">
        <v>61</v>
      </c>
      <c r="D25" s="30">
        <f>-'Mar 2002'!G49</f>
        <v>-100260</v>
      </c>
      <c r="E25" s="30"/>
    </row>
    <row r="26" spans="2:5" ht="13.5" thickBot="1" x14ac:dyDescent="0.25">
      <c r="C26" s="24" t="s">
        <v>56</v>
      </c>
      <c r="D26" s="26">
        <f>+D15+D24+D25</f>
        <v>1763600</v>
      </c>
      <c r="E26" s="31"/>
    </row>
    <row r="27" spans="2:5" ht="13.5" thickTop="1" x14ac:dyDescent="0.2">
      <c r="C27" s="24"/>
      <c r="D27" s="30"/>
      <c r="E27" s="30"/>
    </row>
    <row r="28" spans="2:5" x14ac:dyDescent="0.2">
      <c r="C28" s="24"/>
      <c r="D28" s="30"/>
      <c r="E28" s="30"/>
    </row>
    <row r="29" spans="2:5" x14ac:dyDescent="0.2">
      <c r="B29" t="s">
        <v>29</v>
      </c>
      <c r="C29" s="11">
        <v>37350</v>
      </c>
      <c r="D29" s="27">
        <v>0</v>
      </c>
      <c r="E29" s="27"/>
    </row>
    <row r="30" spans="2:5" x14ac:dyDescent="0.2">
      <c r="B30" t="s">
        <v>29</v>
      </c>
      <c r="C30" s="11">
        <f>+C29+7</f>
        <v>37357</v>
      </c>
      <c r="D30" s="27">
        <v>0</v>
      </c>
      <c r="E30" s="27"/>
    </row>
    <row r="31" spans="2:5" x14ac:dyDescent="0.2">
      <c r="B31" t="s">
        <v>29</v>
      </c>
      <c r="C31" s="11">
        <f>+C30+7</f>
        <v>37364</v>
      </c>
      <c r="D31" s="27">
        <v>0</v>
      </c>
    </row>
    <row r="32" spans="2:5" x14ac:dyDescent="0.2">
      <c r="B32" t="s">
        <v>29</v>
      </c>
      <c r="C32" s="11">
        <f>+C31+7</f>
        <v>37371</v>
      </c>
      <c r="D32" s="27">
        <v>0</v>
      </c>
      <c r="E32" s="27"/>
    </row>
    <row r="33" spans="3:5" x14ac:dyDescent="0.2">
      <c r="C33" s="24" t="s">
        <v>64</v>
      </c>
      <c r="D33" s="25">
        <f>SUM(D29:D32)</f>
        <v>0</v>
      </c>
      <c r="E33" s="30"/>
    </row>
    <row r="34" spans="3:5" x14ac:dyDescent="0.2">
      <c r="C34" s="24"/>
      <c r="D34" s="30"/>
      <c r="E34" s="30"/>
    </row>
    <row r="35" spans="3:5" x14ac:dyDescent="0.2">
      <c r="C35" s="24" t="s">
        <v>62</v>
      </c>
      <c r="D35" s="34">
        <f>-204000*3.44</f>
        <v>-701760</v>
      </c>
      <c r="E35" s="30" t="s">
        <v>73</v>
      </c>
    </row>
    <row r="36" spans="3:5" x14ac:dyDescent="0.2">
      <c r="C36" s="24" t="s">
        <v>63</v>
      </c>
      <c r="D36" s="34">
        <f>-(10000*3.27)-(10000*29*3.3)</f>
        <v>-989700</v>
      </c>
      <c r="E36" s="30" t="s">
        <v>70</v>
      </c>
    </row>
    <row r="37" spans="3:5" x14ac:dyDescent="0.2">
      <c r="C37" s="24" t="s">
        <v>71</v>
      </c>
      <c r="D37" s="34">
        <f>-'Apr 2002'!G49</f>
        <v>-6640</v>
      </c>
      <c r="E37" s="34" t="s">
        <v>72</v>
      </c>
    </row>
    <row r="38" spans="3:5" x14ac:dyDescent="0.2">
      <c r="C38" s="24" t="s">
        <v>65</v>
      </c>
      <c r="D38" s="25">
        <f>SUM(D35:D37)</f>
        <v>-1698100</v>
      </c>
    </row>
    <row r="39" spans="3:5" ht="13.5" thickBot="1" x14ac:dyDescent="0.25">
      <c r="C39" s="24" t="s">
        <v>66</v>
      </c>
      <c r="D39" s="26">
        <f>+D38+D33+D26</f>
        <v>65500</v>
      </c>
    </row>
    <row r="40" spans="3:5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2002</vt:lpstr>
      <vt:lpstr>Mar 2002</vt:lpstr>
      <vt:lpstr>Apr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Jan Havlíček</cp:lastModifiedBy>
  <cp:lastPrinted>2002-03-05T15:18:00Z</cp:lastPrinted>
  <dcterms:created xsi:type="dcterms:W3CDTF">2002-01-24T16:59:18Z</dcterms:created>
  <dcterms:modified xsi:type="dcterms:W3CDTF">2023-09-17T01:03:58Z</dcterms:modified>
</cp:coreProperties>
</file>