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51606F-6018-4DEE-B270-9849B3303698}" xr6:coauthVersionLast="47" xr6:coauthVersionMax="47" xr10:uidLastSave="{00000000-0000-0000-0000-000000000000}"/>
  <bookViews>
    <workbookView xWindow="-120" yWindow="-120" windowWidth="38640" windowHeight="15720" activeTab="1"/>
  </bookViews>
  <sheets>
    <sheet name="Points" sheetId="3" r:id="rId1"/>
    <sheet name="Week" sheetId="4" r:id="rId2"/>
    <sheet name="YTD" sheetId="5" r:id="rId3"/>
    <sheet name="Input" sheetId="2" r:id="rId4"/>
  </sheets>
  <definedNames>
    <definedName name="_xlnm.Print_Area" localSheetId="3">Input!$A$2:$O$69</definedName>
    <definedName name="_xlnm.Print_Area" localSheetId="0">Points!$A$15:$N$69</definedName>
    <definedName name="_xlnm.Print_Area" localSheetId="1">Week!$A$15:$N$69</definedName>
    <definedName name="_xlnm.Print_Area" localSheetId="2">YTD!$A$15:$N$69</definedName>
    <definedName name="TABLE" localSheetId="3">Input!#REF!</definedName>
    <definedName name="TABLE" localSheetId="0">Points!#REF!</definedName>
    <definedName name="TABLE" localSheetId="1">Week!#REF!</definedName>
    <definedName name="TABLE" localSheetId="2">YTD!#REF!</definedName>
    <definedName name="TABLE_2" localSheetId="3">Input!#REF!</definedName>
    <definedName name="TABLE_2" localSheetId="0">Points!#REF!</definedName>
    <definedName name="TABLE_2" localSheetId="1">Week!#REF!</definedName>
    <definedName name="TABLE_2" localSheetId="2">YTD!#REF!</definedName>
    <definedName name="TABLE_3" localSheetId="3">Input!#REF!</definedName>
    <definedName name="TABLE_3" localSheetId="0">Points!#REF!</definedName>
    <definedName name="TABLE_3" localSheetId="1">Week!#REF!</definedName>
    <definedName name="TABLE_3" localSheetId="2">YTD!#REF!</definedName>
    <definedName name="TABLE_4" localSheetId="3">Input!#REF!</definedName>
    <definedName name="TABLE_4" localSheetId="0">Points!#REF!</definedName>
    <definedName name="TABLE_4" localSheetId="1">Week!#REF!</definedName>
    <definedName name="TABLE_4" localSheetId="2">YTD!#REF!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P3" i="2"/>
  <c r="R3" i="2"/>
  <c r="N4" i="2"/>
  <c r="P4" i="2"/>
  <c r="R4" i="2"/>
  <c r="N5" i="2"/>
  <c r="P5" i="2"/>
  <c r="R5" i="2"/>
  <c r="N6" i="2"/>
  <c r="P6" i="2"/>
  <c r="R6" i="2"/>
  <c r="N7" i="2"/>
  <c r="P7" i="2"/>
  <c r="R7" i="2"/>
  <c r="F8" i="2"/>
  <c r="N8" i="2"/>
  <c r="P8" i="2"/>
  <c r="R8" i="2"/>
  <c r="N9" i="2"/>
  <c r="P9" i="2"/>
  <c r="R9" i="2"/>
  <c r="N10" i="2"/>
  <c r="P10" i="2"/>
  <c r="R10" i="2"/>
  <c r="N11" i="2"/>
  <c r="P11" i="2"/>
  <c r="R11" i="2"/>
  <c r="N12" i="2"/>
  <c r="P12" i="2"/>
  <c r="R12" i="2"/>
  <c r="N13" i="2"/>
  <c r="P13" i="2"/>
  <c r="R13" i="2"/>
  <c r="N14" i="2"/>
  <c r="P14" i="2"/>
  <c r="R14" i="2"/>
  <c r="N15" i="2"/>
  <c r="P15" i="2"/>
  <c r="R15" i="2"/>
  <c r="N16" i="2"/>
  <c r="P16" i="2"/>
  <c r="R16" i="2"/>
  <c r="N17" i="2"/>
  <c r="P17" i="2"/>
  <c r="R17" i="2"/>
  <c r="N18" i="2"/>
  <c r="P18" i="2"/>
  <c r="R18" i="2"/>
  <c r="N19" i="2"/>
  <c r="P19" i="2"/>
  <c r="R19" i="2"/>
  <c r="N20" i="2"/>
  <c r="P20" i="2"/>
  <c r="R20" i="2"/>
  <c r="N21" i="2"/>
  <c r="P21" i="2"/>
  <c r="R21" i="2"/>
  <c r="N22" i="2"/>
  <c r="P22" i="2"/>
  <c r="R22" i="2"/>
  <c r="N23" i="2"/>
  <c r="P23" i="2"/>
  <c r="R23" i="2"/>
  <c r="N24" i="2"/>
  <c r="P24" i="2"/>
  <c r="R24" i="2"/>
  <c r="N25" i="2"/>
  <c r="P25" i="2"/>
  <c r="R25" i="2"/>
  <c r="N26" i="2"/>
  <c r="P26" i="2"/>
  <c r="R26" i="2"/>
  <c r="N27" i="2"/>
  <c r="P27" i="2"/>
  <c r="R27" i="2"/>
  <c r="N28" i="2"/>
  <c r="P28" i="2"/>
  <c r="R28" i="2"/>
  <c r="N29" i="2"/>
  <c r="P29" i="2"/>
  <c r="R29" i="2"/>
  <c r="N30" i="2"/>
  <c r="P30" i="2"/>
  <c r="R30" i="2"/>
  <c r="N31" i="2"/>
  <c r="P31" i="2"/>
  <c r="R31" i="2"/>
  <c r="N32" i="2"/>
  <c r="P32" i="2"/>
  <c r="R32" i="2"/>
  <c r="N33" i="2"/>
  <c r="P33" i="2"/>
  <c r="R33" i="2"/>
  <c r="N34" i="2"/>
  <c r="P34" i="2"/>
  <c r="R34" i="2"/>
  <c r="N35" i="2"/>
  <c r="P35" i="2"/>
  <c r="R35" i="2"/>
  <c r="N36" i="2"/>
  <c r="P36" i="2"/>
  <c r="R36" i="2"/>
  <c r="N37" i="2"/>
  <c r="P37" i="2"/>
  <c r="R37" i="2"/>
  <c r="N38" i="2"/>
  <c r="P38" i="2"/>
  <c r="R38" i="2"/>
  <c r="N39" i="2"/>
  <c r="P39" i="2"/>
  <c r="R39" i="2"/>
  <c r="N40" i="2"/>
  <c r="P40" i="2"/>
  <c r="R40" i="2"/>
  <c r="N41" i="2"/>
  <c r="P41" i="2"/>
  <c r="R41" i="2"/>
  <c r="N42" i="2"/>
  <c r="P42" i="2"/>
  <c r="R42" i="2"/>
  <c r="N43" i="2"/>
  <c r="P43" i="2"/>
  <c r="R43" i="2"/>
  <c r="N44" i="2"/>
  <c r="P44" i="2"/>
  <c r="R44" i="2"/>
  <c r="N45" i="2"/>
  <c r="P45" i="2"/>
  <c r="R45" i="2"/>
  <c r="B1" i="3"/>
  <c r="C1" i="3"/>
  <c r="D1" i="3"/>
  <c r="E1" i="3"/>
  <c r="F1" i="3"/>
  <c r="G1" i="3"/>
  <c r="H1" i="3"/>
  <c r="I1" i="3"/>
  <c r="J1" i="3"/>
  <c r="K1" i="3"/>
  <c r="L1" i="3"/>
  <c r="M1" i="3"/>
  <c r="B2" i="3"/>
  <c r="C2" i="3"/>
  <c r="D2" i="3"/>
  <c r="E2" i="3"/>
  <c r="F2" i="3"/>
  <c r="G2" i="3"/>
  <c r="H2" i="3"/>
  <c r="I2" i="3"/>
  <c r="J2" i="3"/>
  <c r="K2" i="3"/>
  <c r="L2" i="3"/>
  <c r="M2" i="3"/>
  <c r="A3" i="3"/>
  <c r="N3" i="3"/>
  <c r="Q3" i="3"/>
  <c r="A4" i="3"/>
  <c r="N4" i="3"/>
  <c r="Q4" i="3"/>
  <c r="A5" i="3"/>
  <c r="N5" i="3"/>
  <c r="Q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Q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Q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Q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Q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Q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Q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Q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Q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Q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Q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Q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Q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Q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Q19" i="3"/>
  <c r="A20" i="3"/>
  <c r="B20" i="3"/>
  <c r="C20" i="3"/>
  <c r="D20" i="3"/>
  <c r="E20" i="3"/>
  <c r="G20" i="3"/>
  <c r="H20" i="3"/>
  <c r="I20" i="3"/>
  <c r="J20" i="3"/>
  <c r="K20" i="3"/>
  <c r="L20" i="3"/>
  <c r="M20" i="3"/>
  <c r="N20" i="3"/>
  <c r="Q20" i="3"/>
  <c r="A21" i="3"/>
  <c r="B21" i="3"/>
  <c r="C21" i="3"/>
  <c r="D21" i="3"/>
  <c r="E21" i="3"/>
  <c r="G21" i="3"/>
  <c r="H21" i="3"/>
  <c r="I21" i="3"/>
  <c r="J21" i="3"/>
  <c r="K21" i="3"/>
  <c r="L21" i="3"/>
  <c r="M21" i="3"/>
  <c r="N21" i="3"/>
  <c r="Q21" i="3"/>
  <c r="A22" i="3"/>
  <c r="B22" i="3"/>
  <c r="C22" i="3"/>
  <c r="D22" i="3"/>
  <c r="E22" i="3"/>
  <c r="G22" i="3"/>
  <c r="H22" i="3"/>
  <c r="I22" i="3"/>
  <c r="J22" i="3"/>
  <c r="K22" i="3"/>
  <c r="L22" i="3"/>
  <c r="M22" i="3"/>
  <c r="N22" i="3"/>
  <c r="Q22" i="3"/>
  <c r="A23" i="3"/>
  <c r="B23" i="3"/>
  <c r="C23" i="3"/>
  <c r="D23" i="3"/>
  <c r="E23" i="3"/>
  <c r="G23" i="3"/>
  <c r="H23" i="3"/>
  <c r="I23" i="3"/>
  <c r="J23" i="3"/>
  <c r="K23" i="3"/>
  <c r="L23" i="3"/>
  <c r="M23" i="3"/>
  <c r="N23" i="3"/>
  <c r="Q23" i="3"/>
  <c r="A24" i="3"/>
  <c r="B24" i="3"/>
  <c r="C24" i="3"/>
  <c r="D24" i="3"/>
  <c r="E24" i="3"/>
  <c r="G24" i="3"/>
  <c r="H24" i="3"/>
  <c r="I24" i="3"/>
  <c r="J24" i="3"/>
  <c r="K24" i="3"/>
  <c r="L24" i="3"/>
  <c r="M24" i="3"/>
  <c r="N24" i="3"/>
  <c r="Q24" i="3"/>
  <c r="A25" i="3"/>
  <c r="B25" i="3"/>
  <c r="C25" i="3"/>
  <c r="D25" i="3"/>
  <c r="E25" i="3"/>
  <c r="G25" i="3"/>
  <c r="H25" i="3"/>
  <c r="I25" i="3"/>
  <c r="J25" i="3"/>
  <c r="K25" i="3"/>
  <c r="L25" i="3"/>
  <c r="M25" i="3"/>
  <c r="N25" i="3"/>
  <c r="Q25" i="3"/>
  <c r="A26" i="3"/>
  <c r="B26" i="3"/>
  <c r="C26" i="3"/>
  <c r="D26" i="3"/>
  <c r="E26" i="3"/>
  <c r="G26" i="3"/>
  <c r="H26" i="3"/>
  <c r="I26" i="3"/>
  <c r="J26" i="3"/>
  <c r="K26" i="3"/>
  <c r="L26" i="3"/>
  <c r="M26" i="3"/>
  <c r="N26" i="3"/>
  <c r="Q26" i="3"/>
  <c r="A27" i="3"/>
  <c r="B27" i="3"/>
  <c r="C27" i="3"/>
  <c r="D27" i="3"/>
  <c r="E27" i="3"/>
  <c r="G27" i="3"/>
  <c r="H27" i="3"/>
  <c r="I27" i="3"/>
  <c r="J27" i="3"/>
  <c r="K27" i="3"/>
  <c r="L27" i="3"/>
  <c r="M27" i="3"/>
  <c r="N27" i="3"/>
  <c r="Q27" i="3"/>
  <c r="A28" i="3"/>
  <c r="B28" i="3"/>
  <c r="C28" i="3"/>
  <c r="D28" i="3"/>
  <c r="E28" i="3"/>
  <c r="G28" i="3"/>
  <c r="H28" i="3"/>
  <c r="I28" i="3"/>
  <c r="J28" i="3"/>
  <c r="K28" i="3"/>
  <c r="L28" i="3"/>
  <c r="M28" i="3"/>
  <c r="N28" i="3"/>
  <c r="Q28" i="3"/>
  <c r="A29" i="3"/>
  <c r="B29" i="3"/>
  <c r="C29" i="3"/>
  <c r="D29" i="3"/>
  <c r="E29" i="3"/>
  <c r="G29" i="3"/>
  <c r="H29" i="3"/>
  <c r="I29" i="3"/>
  <c r="J29" i="3"/>
  <c r="K29" i="3"/>
  <c r="L29" i="3"/>
  <c r="M29" i="3"/>
  <c r="N29" i="3"/>
  <c r="Q29" i="3"/>
  <c r="A30" i="3"/>
  <c r="B30" i="3"/>
  <c r="C30" i="3"/>
  <c r="D30" i="3"/>
  <c r="E30" i="3"/>
  <c r="H30" i="3"/>
  <c r="I30" i="3"/>
  <c r="J30" i="3"/>
  <c r="K30" i="3"/>
  <c r="L30" i="3"/>
  <c r="M30" i="3"/>
  <c r="N30" i="3"/>
  <c r="Q30" i="3"/>
  <c r="A31" i="3"/>
  <c r="B31" i="3"/>
  <c r="C31" i="3"/>
  <c r="D31" i="3"/>
  <c r="E31" i="3"/>
  <c r="H31" i="3"/>
  <c r="I31" i="3"/>
  <c r="J31" i="3"/>
  <c r="K31" i="3"/>
  <c r="L31" i="3"/>
  <c r="M31" i="3"/>
  <c r="N31" i="3"/>
  <c r="Q31" i="3"/>
  <c r="A32" i="3"/>
  <c r="B32" i="3"/>
  <c r="C32" i="3"/>
  <c r="D32" i="3"/>
  <c r="E32" i="3"/>
  <c r="H32" i="3"/>
  <c r="I32" i="3"/>
  <c r="J32" i="3"/>
  <c r="K32" i="3"/>
  <c r="L32" i="3"/>
  <c r="M32" i="3"/>
  <c r="N32" i="3"/>
  <c r="Q32" i="3"/>
  <c r="A33" i="3"/>
  <c r="B33" i="3"/>
  <c r="C33" i="3"/>
  <c r="D33" i="3"/>
  <c r="E33" i="3"/>
  <c r="H33" i="3"/>
  <c r="I33" i="3"/>
  <c r="J33" i="3"/>
  <c r="K33" i="3"/>
  <c r="L33" i="3"/>
  <c r="M33" i="3"/>
  <c r="N33" i="3"/>
  <c r="Q33" i="3"/>
  <c r="A34" i="3"/>
  <c r="B34" i="3"/>
  <c r="C34" i="3"/>
  <c r="D34" i="3"/>
  <c r="E34" i="3"/>
  <c r="H34" i="3"/>
  <c r="I34" i="3"/>
  <c r="J34" i="3"/>
  <c r="K34" i="3"/>
  <c r="L34" i="3"/>
  <c r="M34" i="3"/>
  <c r="N34" i="3"/>
  <c r="Q34" i="3"/>
  <c r="A35" i="3"/>
  <c r="B35" i="3"/>
  <c r="C35" i="3"/>
  <c r="D35" i="3"/>
  <c r="E35" i="3"/>
  <c r="H35" i="3"/>
  <c r="I35" i="3"/>
  <c r="J35" i="3"/>
  <c r="K35" i="3"/>
  <c r="L35" i="3"/>
  <c r="M35" i="3"/>
  <c r="N35" i="3"/>
  <c r="Q35" i="3"/>
  <c r="A36" i="3"/>
  <c r="B36" i="3"/>
  <c r="C36" i="3"/>
  <c r="D36" i="3"/>
  <c r="E36" i="3"/>
  <c r="H36" i="3"/>
  <c r="I36" i="3"/>
  <c r="J36" i="3"/>
  <c r="K36" i="3"/>
  <c r="L36" i="3"/>
  <c r="M36" i="3"/>
  <c r="N36" i="3"/>
  <c r="Q36" i="3"/>
  <c r="A37" i="3"/>
  <c r="B37" i="3"/>
  <c r="C37" i="3"/>
  <c r="D37" i="3"/>
  <c r="E37" i="3"/>
  <c r="H37" i="3"/>
  <c r="I37" i="3"/>
  <c r="J37" i="3"/>
  <c r="K37" i="3"/>
  <c r="L37" i="3"/>
  <c r="M37" i="3"/>
  <c r="N37" i="3"/>
  <c r="Q37" i="3"/>
  <c r="A38" i="3"/>
  <c r="B38" i="3"/>
  <c r="C38" i="3"/>
  <c r="D38" i="3"/>
  <c r="E38" i="3"/>
  <c r="H38" i="3"/>
  <c r="I38" i="3"/>
  <c r="J38" i="3"/>
  <c r="K38" i="3"/>
  <c r="L38" i="3"/>
  <c r="M38" i="3"/>
  <c r="N38" i="3"/>
  <c r="Q38" i="3"/>
  <c r="A39" i="3"/>
  <c r="B39" i="3"/>
  <c r="C39" i="3"/>
  <c r="D39" i="3"/>
  <c r="E39" i="3"/>
  <c r="H39" i="3"/>
  <c r="I39" i="3"/>
  <c r="J39" i="3"/>
  <c r="K39" i="3"/>
  <c r="L39" i="3"/>
  <c r="M39" i="3"/>
  <c r="N39" i="3"/>
  <c r="Q39" i="3"/>
  <c r="A40" i="3"/>
  <c r="B40" i="3"/>
  <c r="C40" i="3"/>
  <c r="D40" i="3"/>
  <c r="E40" i="3"/>
  <c r="H40" i="3"/>
  <c r="I40" i="3"/>
  <c r="J40" i="3"/>
  <c r="K40" i="3"/>
  <c r="L40" i="3"/>
  <c r="M40" i="3"/>
  <c r="N40" i="3"/>
  <c r="Q40" i="3"/>
  <c r="A41" i="3"/>
  <c r="B41" i="3"/>
  <c r="C41" i="3"/>
  <c r="D41" i="3"/>
  <c r="E41" i="3"/>
  <c r="H41" i="3"/>
  <c r="I41" i="3"/>
  <c r="J41" i="3"/>
  <c r="K41" i="3"/>
  <c r="L41" i="3"/>
  <c r="M41" i="3"/>
  <c r="N41" i="3"/>
  <c r="Q41" i="3"/>
  <c r="A42" i="3"/>
  <c r="B42" i="3"/>
  <c r="C42" i="3"/>
  <c r="D42" i="3"/>
  <c r="E42" i="3"/>
  <c r="H42" i="3"/>
  <c r="I42" i="3"/>
  <c r="J42" i="3"/>
  <c r="K42" i="3"/>
  <c r="L42" i="3"/>
  <c r="M42" i="3"/>
  <c r="N42" i="3"/>
  <c r="Q42" i="3"/>
  <c r="A43" i="3"/>
  <c r="B43" i="3"/>
  <c r="C43" i="3"/>
  <c r="D43" i="3"/>
  <c r="E43" i="3"/>
  <c r="H43" i="3"/>
  <c r="I43" i="3"/>
  <c r="J43" i="3"/>
  <c r="K43" i="3"/>
  <c r="L43" i="3"/>
  <c r="M43" i="3"/>
  <c r="N43" i="3"/>
  <c r="Q43" i="3"/>
  <c r="A44" i="3"/>
  <c r="B44" i="3"/>
  <c r="C44" i="3"/>
  <c r="D44" i="3"/>
  <c r="E44" i="3"/>
  <c r="H44" i="3"/>
  <c r="I44" i="3"/>
  <c r="J44" i="3"/>
  <c r="K44" i="3"/>
  <c r="L44" i="3"/>
  <c r="M44" i="3"/>
  <c r="N44" i="3"/>
  <c r="Q44" i="3"/>
  <c r="A45" i="3"/>
  <c r="B45" i="3"/>
  <c r="C45" i="3"/>
  <c r="D45" i="3"/>
  <c r="E45" i="3"/>
  <c r="H45" i="3"/>
  <c r="I45" i="3"/>
  <c r="J45" i="3"/>
  <c r="K45" i="3"/>
  <c r="L45" i="3"/>
  <c r="M45" i="3"/>
  <c r="N45" i="3"/>
  <c r="Q45" i="3"/>
  <c r="B1" i="4"/>
  <c r="C1" i="4"/>
  <c r="D1" i="4"/>
  <c r="E1" i="4"/>
  <c r="F1" i="4"/>
  <c r="G1" i="4"/>
  <c r="H1" i="4"/>
  <c r="I1" i="4"/>
  <c r="J1" i="4"/>
  <c r="K1" i="4"/>
  <c r="L1" i="4"/>
  <c r="M1" i="4"/>
  <c r="B2" i="4"/>
  <c r="C2" i="4"/>
  <c r="D2" i="4"/>
  <c r="E2" i="4"/>
  <c r="F2" i="4"/>
  <c r="G2" i="4"/>
  <c r="H2" i="4"/>
  <c r="I2" i="4"/>
  <c r="J2" i="4"/>
  <c r="K2" i="4"/>
  <c r="L2" i="4"/>
  <c r="M2" i="4"/>
  <c r="A3" i="4"/>
  <c r="P3" i="4"/>
  <c r="A4" i="4"/>
  <c r="P4" i="4"/>
  <c r="A5" i="4"/>
  <c r="B5" i="4"/>
  <c r="C5" i="4"/>
  <c r="D5" i="4"/>
  <c r="E5" i="4"/>
  <c r="F5" i="4"/>
  <c r="G5" i="4"/>
  <c r="H5" i="4"/>
  <c r="I5" i="4"/>
  <c r="J5" i="4"/>
  <c r="K5" i="4"/>
  <c r="L5" i="4"/>
  <c r="M5" i="4"/>
  <c r="P5" i="4"/>
  <c r="A6" i="4"/>
  <c r="B6" i="4"/>
  <c r="C6" i="4"/>
  <c r="D6" i="4"/>
  <c r="E6" i="4"/>
  <c r="F6" i="4"/>
  <c r="G6" i="4"/>
  <c r="H6" i="4"/>
  <c r="I6" i="4"/>
  <c r="J6" i="4"/>
  <c r="K6" i="4"/>
  <c r="L6" i="4"/>
  <c r="M6" i="4"/>
  <c r="P6" i="4"/>
  <c r="A7" i="4"/>
  <c r="B7" i="4"/>
  <c r="C7" i="4"/>
  <c r="D7" i="4"/>
  <c r="E7" i="4"/>
  <c r="F7" i="4"/>
  <c r="G7" i="4"/>
  <c r="H7" i="4"/>
  <c r="I7" i="4"/>
  <c r="J7" i="4"/>
  <c r="K7" i="4"/>
  <c r="L7" i="4"/>
  <c r="M7" i="4"/>
  <c r="P7" i="4"/>
  <c r="A8" i="4"/>
  <c r="B8" i="4"/>
  <c r="C8" i="4"/>
  <c r="D8" i="4"/>
  <c r="E8" i="4"/>
  <c r="F8" i="4"/>
  <c r="G8" i="4"/>
  <c r="H8" i="4"/>
  <c r="I8" i="4"/>
  <c r="J8" i="4"/>
  <c r="K8" i="4"/>
  <c r="L8" i="4"/>
  <c r="M8" i="4"/>
  <c r="P8" i="4"/>
  <c r="A9" i="4"/>
  <c r="B9" i="4"/>
  <c r="C9" i="4"/>
  <c r="D9" i="4"/>
  <c r="E9" i="4"/>
  <c r="F9" i="4"/>
  <c r="G9" i="4"/>
  <c r="H9" i="4"/>
  <c r="I9" i="4"/>
  <c r="J9" i="4"/>
  <c r="K9" i="4"/>
  <c r="L9" i="4"/>
  <c r="M9" i="4"/>
  <c r="P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P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P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P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P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P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P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P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P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P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P19" i="4"/>
  <c r="A20" i="4"/>
  <c r="B20" i="4"/>
  <c r="C20" i="4"/>
  <c r="D20" i="4"/>
  <c r="E20" i="4"/>
  <c r="G20" i="4"/>
  <c r="H20" i="4"/>
  <c r="I20" i="4"/>
  <c r="J20" i="4"/>
  <c r="K20" i="4"/>
  <c r="L20" i="4"/>
  <c r="M20" i="4"/>
  <c r="P20" i="4"/>
  <c r="A21" i="4"/>
  <c r="B21" i="4"/>
  <c r="C21" i="4"/>
  <c r="D21" i="4"/>
  <c r="E21" i="4"/>
  <c r="G21" i="4"/>
  <c r="H21" i="4"/>
  <c r="I21" i="4"/>
  <c r="J21" i="4"/>
  <c r="K21" i="4"/>
  <c r="L21" i="4"/>
  <c r="M21" i="4"/>
  <c r="P21" i="4"/>
  <c r="A22" i="4"/>
  <c r="B22" i="4"/>
  <c r="C22" i="4"/>
  <c r="D22" i="4"/>
  <c r="E22" i="4"/>
  <c r="G22" i="4"/>
  <c r="H22" i="4"/>
  <c r="I22" i="4"/>
  <c r="J22" i="4"/>
  <c r="K22" i="4"/>
  <c r="L22" i="4"/>
  <c r="M22" i="4"/>
  <c r="P22" i="4"/>
  <c r="A23" i="4"/>
  <c r="B23" i="4"/>
  <c r="C23" i="4"/>
  <c r="D23" i="4"/>
  <c r="E23" i="4"/>
  <c r="G23" i="4"/>
  <c r="H23" i="4"/>
  <c r="I23" i="4"/>
  <c r="J23" i="4"/>
  <c r="K23" i="4"/>
  <c r="L23" i="4"/>
  <c r="M23" i="4"/>
  <c r="P23" i="4"/>
  <c r="A24" i="4"/>
  <c r="B24" i="4"/>
  <c r="C24" i="4"/>
  <c r="D24" i="4"/>
  <c r="E24" i="4"/>
  <c r="G24" i="4"/>
  <c r="H24" i="4"/>
  <c r="I24" i="4"/>
  <c r="J24" i="4"/>
  <c r="K24" i="4"/>
  <c r="L24" i="4"/>
  <c r="M24" i="4"/>
  <c r="P24" i="4"/>
  <c r="A25" i="4"/>
  <c r="B25" i="4"/>
  <c r="C25" i="4"/>
  <c r="D25" i="4"/>
  <c r="E25" i="4"/>
  <c r="G25" i="4"/>
  <c r="H25" i="4"/>
  <c r="I25" i="4"/>
  <c r="J25" i="4"/>
  <c r="K25" i="4"/>
  <c r="L25" i="4"/>
  <c r="M25" i="4"/>
  <c r="P25" i="4"/>
  <c r="A26" i="4"/>
  <c r="B26" i="4"/>
  <c r="C26" i="4"/>
  <c r="D26" i="4"/>
  <c r="E26" i="4"/>
  <c r="G26" i="4"/>
  <c r="H26" i="4"/>
  <c r="I26" i="4"/>
  <c r="J26" i="4"/>
  <c r="K26" i="4"/>
  <c r="L26" i="4"/>
  <c r="M26" i="4"/>
  <c r="P26" i="4"/>
  <c r="A27" i="4"/>
  <c r="B27" i="4"/>
  <c r="C27" i="4"/>
  <c r="D27" i="4"/>
  <c r="E27" i="4"/>
  <c r="G27" i="4"/>
  <c r="H27" i="4"/>
  <c r="I27" i="4"/>
  <c r="J27" i="4"/>
  <c r="K27" i="4"/>
  <c r="L27" i="4"/>
  <c r="M27" i="4"/>
  <c r="P27" i="4"/>
  <c r="A28" i="4"/>
  <c r="B28" i="4"/>
  <c r="C28" i="4"/>
  <c r="D28" i="4"/>
  <c r="E28" i="4"/>
  <c r="G28" i="4"/>
  <c r="H28" i="4"/>
  <c r="I28" i="4"/>
  <c r="J28" i="4"/>
  <c r="K28" i="4"/>
  <c r="L28" i="4"/>
  <c r="M28" i="4"/>
  <c r="P28" i="4"/>
  <c r="A29" i="4"/>
  <c r="B29" i="4"/>
  <c r="C29" i="4"/>
  <c r="D29" i="4"/>
  <c r="E29" i="4"/>
  <c r="G29" i="4"/>
  <c r="H29" i="4"/>
  <c r="I29" i="4"/>
  <c r="J29" i="4"/>
  <c r="K29" i="4"/>
  <c r="L29" i="4"/>
  <c r="M29" i="4"/>
  <c r="P29" i="4"/>
  <c r="A30" i="4"/>
  <c r="B30" i="4"/>
  <c r="C30" i="4"/>
  <c r="D30" i="4"/>
  <c r="E30" i="4"/>
  <c r="H30" i="4"/>
  <c r="I30" i="4"/>
  <c r="J30" i="4"/>
  <c r="K30" i="4"/>
  <c r="L30" i="4"/>
  <c r="M30" i="4"/>
  <c r="P30" i="4"/>
  <c r="A31" i="4"/>
  <c r="B31" i="4"/>
  <c r="C31" i="4"/>
  <c r="D31" i="4"/>
  <c r="E31" i="4"/>
  <c r="H31" i="4"/>
  <c r="I31" i="4"/>
  <c r="J31" i="4"/>
  <c r="K31" i="4"/>
  <c r="L31" i="4"/>
  <c r="M31" i="4"/>
  <c r="P31" i="4"/>
  <c r="A32" i="4"/>
  <c r="B32" i="4"/>
  <c r="D32" i="4"/>
  <c r="E32" i="4"/>
  <c r="H32" i="4"/>
  <c r="I32" i="4"/>
  <c r="J32" i="4"/>
  <c r="K32" i="4"/>
  <c r="L32" i="4"/>
  <c r="M32" i="4"/>
  <c r="P32" i="4"/>
  <c r="A33" i="4"/>
  <c r="B33" i="4"/>
  <c r="C33" i="4"/>
  <c r="D33" i="4"/>
  <c r="E33" i="4"/>
  <c r="H33" i="4"/>
  <c r="I33" i="4"/>
  <c r="J33" i="4"/>
  <c r="K33" i="4"/>
  <c r="L33" i="4"/>
  <c r="M33" i="4"/>
  <c r="P33" i="4"/>
  <c r="A34" i="4"/>
  <c r="B34" i="4"/>
  <c r="C34" i="4"/>
  <c r="D34" i="4"/>
  <c r="E34" i="4"/>
  <c r="H34" i="4"/>
  <c r="I34" i="4"/>
  <c r="J34" i="4"/>
  <c r="K34" i="4"/>
  <c r="L34" i="4"/>
  <c r="M34" i="4"/>
  <c r="P34" i="4"/>
  <c r="A35" i="4"/>
  <c r="B35" i="4"/>
  <c r="C35" i="4"/>
  <c r="D35" i="4"/>
  <c r="E35" i="4"/>
  <c r="H35" i="4"/>
  <c r="I35" i="4"/>
  <c r="J35" i="4"/>
  <c r="K35" i="4"/>
  <c r="L35" i="4"/>
  <c r="M35" i="4"/>
  <c r="P35" i="4"/>
  <c r="A36" i="4"/>
  <c r="B36" i="4"/>
  <c r="C36" i="4"/>
  <c r="D36" i="4"/>
  <c r="E36" i="4"/>
  <c r="H36" i="4"/>
  <c r="I36" i="4"/>
  <c r="J36" i="4"/>
  <c r="K36" i="4"/>
  <c r="L36" i="4"/>
  <c r="M36" i="4"/>
  <c r="P36" i="4"/>
  <c r="A37" i="4"/>
  <c r="B37" i="4"/>
  <c r="C37" i="4"/>
  <c r="D37" i="4"/>
  <c r="E37" i="4"/>
  <c r="H37" i="4"/>
  <c r="I37" i="4"/>
  <c r="J37" i="4"/>
  <c r="K37" i="4"/>
  <c r="L37" i="4"/>
  <c r="M37" i="4"/>
  <c r="P37" i="4"/>
  <c r="A38" i="4"/>
  <c r="B38" i="4"/>
  <c r="C38" i="4"/>
  <c r="D38" i="4"/>
  <c r="E38" i="4"/>
  <c r="H38" i="4"/>
  <c r="I38" i="4"/>
  <c r="J38" i="4"/>
  <c r="K38" i="4"/>
  <c r="L38" i="4"/>
  <c r="M38" i="4"/>
  <c r="P38" i="4"/>
  <c r="A39" i="4"/>
  <c r="B39" i="4"/>
  <c r="C39" i="4"/>
  <c r="D39" i="4"/>
  <c r="E39" i="4"/>
  <c r="H39" i="4"/>
  <c r="I39" i="4"/>
  <c r="J39" i="4"/>
  <c r="K39" i="4"/>
  <c r="L39" i="4"/>
  <c r="M39" i="4"/>
  <c r="P39" i="4"/>
  <c r="A40" i="4"/>
  <c r="B40" i="4"/>
  <c r="C40" i="4"/>
  <c r="D40" i="4"/>
  <c r="E40" i="4"/>
  <c r="H40" i="4"/>
  <c r="I40" i="4"/>
  <c r="J40" i="4"/>
  <c r="K40" i="4"/>
  <c r="L40" i="4"/>
  <c r="M40" i="4"/>
  <c r="P40" i="4"/>
  <c r="A41" i="4"/>
  <c r="B41" i="4"/>
  <c r="C41" i="4"/>
  <c r="D41" i="4"/>
  <c r="E41" i="4"/>
  <c r="H41" i="4"/>
  <c r="I41" i="4"/>
  <c r="J41" i="4"/>
  <c r="K41" i="4"/>
  <c r="L41" i="4"/>
  <c r="M41" i="4"/>
  <c r="P41" i="4"/>
  <c r="A42" i="4"/>
  <c r="B42" i="4"/>
  <c r="C42" i="4"/>
  <c r="D42" i="4"/>
  <c r="E42" i="4"/>
  <c r="H42" i="4"/>
  <c r="I42" i="4"/>
  <c r="J42" i="4"/>
  <c r="K42" i="4"/>
  <c r="L42" i="4"/>
  <c r="M42" i="4"/>
  <c r="P42" i="4"/>
  <c r="A43" i="4"/>
  <c r="B43" i="4"/>
  <c r="C43" i="4"/>
  <c r="D43" i="4"/>
  <c r="E43" i="4"/>
  <c r="H43" i="4"/>
  <c r="I43" i="4"/>
  <c r="J43" i="4"/>
  <c r="K43" i="4"/>
  <c r="L43" i="4"/>
  <c r="M43" i="4"/>
  <c r="P43" i="4"/>
  <c r="A44" i="4"/>
  <c r="B44" i="4"/>
  <c r="C44" i="4"/>
  <c r="D44" i="4"/>
  <c r="E44" i="4"/>
  <c r="H44" i="4"/>
  <c r="I44" i="4"/>
  <c r="J44" i="4"/>
  <c r="K44" i="4"/>
  <c r="L44" i="4"/>
  <c r="M44" i="4"/>
  <c r="P44" i="4"/>
  <c r="A45" i="4"/>
  <c r="B45" i="4"/>
  <c r="C45" i="4"/>
  <c r="D45" i="4"/>
  <c r="E45" i="4"/>
  <c r="H45" i="4"/>
  <c r="I45" i="4"/>
  <c r="J45" i="4"/>
  <c r="K45" i="4"/>
  <c r="L45" i="4"/>
  <c r="M45" i="4"/>
  <c r="P45" i="4"/>
  <c r="B1" i="5"/>
  <c r="C1" i="5"/>
  <c r="D1" i="5"/>
  <c r="E1" i="5"/>
  <c r="F1" i="5"/>
  <c r="G1" i="5"/>
  <c r="H1" i="5"/>
  <c r="I1" i="5"/>
  <c r="J1" i="5"/>
  <c r="K1" i="5"/>
  <c r="L1" i="5"/>
  <c r="M1" i="5"/>
  <c r="B2" i="5"/>
  <c r="C2" i="5"/>
  <c r="D2" i="5"/>
  <c r="E2" i="5"/>
  <c r="F2" i="5"/>
  <c r="G2" i="5"/>
  <c r="H2" i="5"/>
  <c r="I2" i="5"/>
  <c r="J2" i="5"/>
  <c r="K2" i="5"/>
  <c r="L2" i="5"/>
  <c r="M2" i="5"/>
  <c r="A3" i="5"/>
  <c r="B3" i="5"/>
  <c r="C3" i="5"/>
  <c r="D3" i="5"/>
  <c r="E3" i="5"/>
  <c r="F3" i="5"/>
  <c r="G3" i="5"/>
  <c r="H3" i="5"/>
  <c r="I3" i="5"/>
  <c r="J3" i="5"/>
  <c r="K3" i="5"/>
  <c r="L3" i="5"/>
  <c r="M3" i="5"/>
  <c r="P3" i="5"/>
  <c r="A4" i="5"/>
  <c r="B4" i="5"/>
  <c r="C4" i="5"/>
  <c r="D4" i="5"/>
  <c r="E4" i="5"/>
  <c r="F4" i="5"/>
  <c r="G4" i="5"/>
  <c r="H4" i="5"/>
  <c r="I4" i="5"/>
  <c r="J4" i="5"/>
  <c r="K4" i="5"/>
  <c r="L4" i="5"/>
  <c r="M4" i="5"/>
  <c r="P4" i="5"/>
  <c r="A5" i="5"/>
  <c r="B5" i="5"/>
  <c r="C5" i="5"/>
  <c r="D5" i="5"/>
  <c r="E5" i="5"/>
  <c r="F5" i="5"/>
  <c r="G5" i="5"/>
  <c r="H5" i="5"/>
  <c r="I5" i="5"/>
  <c r="J5" i="5"/>
  <c r="K5" i="5"/>
  <c r="L5" i="5"/>
  <c r="M5" i="5"/>
  <c r="P5" i="5"/>
  <c r="A6" i="5"/>
  <c r="B6" i="5"/>
  <c r="C6" i="5"/>
  <c r="D6" i="5"/>
  <c r="E6" i="5"/>
  <c r="F6" i="5"/>
  <c r="G6" i="5"/>
  <c r="H6" i="5"/>
  <c r="I6" i="5"/>
  <c r="J6" i="5"/>
  <c r="K6" i="5"/>
  <c r="L6" i="5"/>
  <c r="M6" i="5"/>
  <c r="P6" i="5"/>
  <c r="A7" i="5"/>
  <c r="B7" i="5"/>
  <c r="C7" i="5"/>
  <c r="D7" i="5"/>
  <c r="E7" i="5"/>
  <c r="F7" i="5"/>
  <c r="G7" i="5"/>
  <c r="H7" i="5"/>
  <c r="I7" i="5"/>
  <c r="J7" i="5"/>
  <c r="K7" i="5"/>
  <c r="L7" i="5"/>
  <c r="M7" i="5"/>
  <c r="P7" i="5"/>
  <c r="A8" i="5"/>
  <c r="B8" i="5"/>
  <c r="C8" i="5"/>
  <c r="D8" i="5"/>
  <c r="E8" i="5"/>
  <c r="F8" i="5"/>
  <c r="G8" i="5"/>
  <c r="H8" i="5"/>
  <c r="I8" i="5"/>
  <c r="J8" i="5"/>
  <c r="K8" i="5"/>
  <c r="L8" i="5"/>
  <c r="M8" i="5"/>
  <c r="P8" i="5"/>
  <c r="A9" i="5"/>
  <c r="B9" i="5"/>
  <c r="C9" i="5"/>
  <c r="D9" i="5"/>
  <c r="E9" i="5"/>
  <c r="F9" i="5"/>
  <c r="G9" i="5"/>
  <c r="H9" i="5"/>
  <c r="I9" i="5"/>
  <c r="J9" i="5"/>
  <c r="K9" i="5"/>
  <c r="L9" i="5"/>
  <c r="M9" i="5"/>
  <c r="P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P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P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P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P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P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P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P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P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P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P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P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P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P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P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P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P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P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P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P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P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P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P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P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P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P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P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P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P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P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P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P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P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P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P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P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P45" i="5"/>
</calcChain>
</file>

<file path=xl/sharedStrings.xml><?xml version="1.0" encoding="utf-8"?>
<sst xmlns="http://schemas.openxmlformats.org/spreadsheetml/2006/main" count="85" uniqueCount="77">
  <si>
    <t>week</t>
  </si>
  <si>
    <t>ytd</t>
  </si>
  <si>
    <t>weekly</t>
  </si>
  <si>
    <t>ante</t>
  </si>
  <si>
    <t>check</t>
  </si>
  <si>
    <t>Mercedes</t>
  </si>
  <si>
    <t>Tucson</t>
  </si>
  <si>
    <t>Sony</t>
  </si>
  <si>
    <t>Phoenix</t>
  </si>
  <si>
    <t>Pebble</t>
  </si>
  <si>
    <t>FK</t>
  </si>
  <si>
    <t>CA</t>
  </si>
  <si>
    <t>BB</t>
  </si>
  <si>
    <t>JK</t>
  </si>
  <si>
    <t>HB</t>
  </si>
  <si>
    <t>DT/JF</t>
  </si>
  <si>
    <t>MB</t>
  </si>
  <si>
    <t>OM</t>
  </si>
  <si>
    <t>GK</t>
  </si>
  <si>
    <t>BT/BP</t>
  </si>
  <si>
    <t>Blue Bombers</t>
  </si>
  <si>
    <t>Team Barry</t>
  </si>
  <si>
    <t>ExAGL Hacker</t>
  </si>
  <si>
    <t>Buick-SD</t>
  </si>
  <si>
    <t>Hope</t>
  </si>
  <si>
    <t>Doral-Ryder</t>
  </si>
  <si>
    <t>Nissan-LA</t>
  </si>
  <si>
    <t>Honda</t>
  </si>
  <si>
    <t>Bay Hill</t>
  </si>
  <si>
    <t>Players</t>
  </si>
  <si>
    <t>rating</t>
  </si>
  <si>
    <t>total</t>
  </si>
  <si>
    <t>tiger DNP</t>
  </si>
  <si>
    <t>tiger watcher</t>
  </si>
  <si>
    <t>hack n slash</t>
  </si>
  <si>
    <t>Masters</t>
  </si>
  <si>
    <t>Harbor Town</t>
  </si>
  <si>
    <t>Houston</t>
  </si>
  <si>
    <t xml:space="preserve">Majors (3X point value) - Masters, US Open, British Open, PGA Championship, and TPC </t>
  </si>
  <si>
    <t xml:space="preserve">Second Tier Tournaments (2.5X point value) - Tournament of Champions, AT&amp;T, LA Open, Bay Hill, Doral, The Memorial, Western Open, Invitational, World Series of Golf and the Tour Championship </t>
  </si>
  <si>
    <t xml:space="preserve">The rest earn 2x the point total. </t>
  </si>
  <si>
    <t>New Orleans</t>
  </si>
  <si>
    <t>Norway</t>
  </si>
  <si>
    <t>JS</t>
  </si>
  <si>
    <t>SR</t>
  </si>
  <si>
    <t>.</t>
  </si>
  <si>
    <t>pigskin</t>
  </si>
  <si>
    <t>Doctor Golf</t>
  </si>
  <si>
    <t>High- landers</t>
  </si>
  <si>
    <t>Birdie- meister</t>
  </si>
  <si>
    <t>par  busters</t>
  </si>
  <si>
    <t>Nelson</t>
  </si>
  <si>
    <t>Colonial</t>
  </si>
  <si>
    <t>Kemper</t>
  </si>
  <si>
    <t>Memorial</t>
  </si>
  <si>
    <t>St. Jude</t>
  </si>
  <si>
    <t>U.S. Open</t>
  </si>
  <si>
    <t>Buick-NY</t>
  </si>
  <si>
    <t>Hartford</t>
  </si>
  <si>
    <t>Western</t>
  </si>
  <si>
    <t>Greensboro</t>
  </si>
  <si>
    <t>Milwaukee</t>
  </si>
  <si>
    <t>British Open</t>
  </si>
  <si>
    <t>max</t>
  </si>
  <si>
    <t>foneman 12000</t>
  </si>
  <si>
    <t>Quad Cities</t>
  </si>
  <si>
    <t>International</t>
  </si>
  <si>
    <t>Buick-Mich</t>
  </si>
  <si>
    <t>PGA</t>
  </si>
  <si>
    <t>Firestone</t>
  </si>
  <si>
    <t>Atlanta</t>
  </si>
  <si>
    <t>Vancouver</t>
  </si>
  <si>
    <t>Canadian</t>
  </si>
  <si>
    <t>Pennsylvania</t>
  </si>
  <si>
    <t>San Antonio</t>
  </si>
  <si>
    <t>Kingsmill</t>
  </si>
  <si>
    <t>Las 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</si>
</sst>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0.0_);[Red]\(0.0\)"/>
    <numFmt numFmtId="169" formatCode="0.0"/>
    <numFmt numFmtId="175" formatCode="0.00_);\(0.00\)"/>
  </numFmts>
  <fonts count="5" x14ac:knownFonts="1">
    <font>
      <sz val="10"/>
      <name val="Arial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2" borderId="0" xfId="0" applyNumberFormat="1" applyFill="1"/>
    <xf numFmtId="2" fontId="0" fillId="3" borderId="0" xfId="0" applyNumberFormat="1" applyFill="1"/>
    <xf numFmtId="165" fontId="0" fillId="4" borderId="0" xfId="0" applyNumberFormat="1" applyFill="1"/>
    <xf numFmtId="0" fontId="0" fillId="0" borderId="0" xfId="0" applyAlignment="1">
      <alignment horizontal="center"/>
    </xf>
    <xf numFmtId="2" fontId="0" fillId="2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169" fontId="0" fillId="0" borderId="0" xfId="0" applyNumberFormat="1"/>
    <xf numFmtId="1" fontId="2" fillId="0" borderId="0" xfId="0" applyNumberFormat="1" applyFont="1"/>
    <xf numFmtId="1" fontId="0" fillId="4" borderId="0" xfId="0" applyNumberFormat="1" applyFill="1"/>
    <xf numFmtId="1" fontId="1" fillId="4" borderId="0" xfId="0" applyNumberFormat="1" applyFont="1" applyFill="1"/>
    <xf numFmtId="1" fontId="0" fillId="5" borderId="0" xfId="0" applyNumberFormat="1" applyFill="1"/>
    <xf numFmtId="165" fontId="0" fillId="2" borderId="0" xfId="0" applyNumberFormat="1" applyFill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/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75" fontId="0" fillId="0" borderId="0" xfId="0" applyNumberFormat="1" applyAlignment="1">
      <alignment horizontal="right"/>
    </xf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D56"/>
  <sheetViews>
    <sheetView zoomScale="7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13.7109375" customWidth="1"/>
    <col min="2" max="13" width="9.7109375" customWidth="1"/>
    <col min="15" max="15" width="2.85546875" customWidth="1"/>
    <col min="16" max="16" width="13.7109375" customWidth="1"/>
    <col min="17" max="17" width="11.5703125" customWidth="1"/>
    <col min="18" max="26" width="9.7109375" customWidth="1"/>
  </cols>
  <sheetData>
    <row r="1" spans="1:30" ht="25.5" x14ac:dyDescent="0.2">
      <c r="A1" s="2"/>
      <c r="B1" s="27" t="str">
        <f>Input!B1</f>
        <v>High- landers</v>
      </c>
      <c r="C1" s="27" t="str">
        <f>Input!C1</f>
        <v>pigskin</v>
      </c>
      <c r="D1" s="27" t="str">
        <f>Input!D1</f>
        <v>tiger watcher</v>
      </c>
      <c r="E1" s="27" t="str">
        <f>Input!E1</f>
        <v>hack n slash</v>
      </c>
      <c r="F1" s="27" t="str">
        <f>Input!F1</f>
        <v>ExAGL Hacker</v>
      </c>
      <c r="G1" s="27" t="str">
        <f>Input!G1</f>
        <v>Team Barry</v>
      </c>
      <c r="H1" s="27" t="str">
        <f>Input!H1</f>
        <v>foneman 12000</v>
      </c>
      <c r="I1" s="27" t="str">
        <f>Input!I1</f>
        <v>Doctor Golf</v>
      </c>
      <c r="J1" s="27" t="str">
        <f>Input!J1</f>
        <v>Birdie- meister</v>
      </c>
      <c r="K1" s="27" t="str">
        <f>Input!K1</f>
        <v>Blue Bombers</v>
      </c>
      <c r="L1" s="27" t="str">
        <f>Input!L1</f>
        <v>par  busters</v>
      </c>
      <c r="M1" s="27" t="str">
        <f>Input!M1</f>
        <v>Norway</v>
      </c>
      <c r="N1" s="28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">
      <c r="A2" s="3"/>
      <c r="B2" s="29" t="str">
        <f>Input!B2</f>
        <v>FK</v>
      </c>
      <c r="C2" s="30" t="str">
        <f>Input!C2</f>
        <v>CA</v>
      </c>
      <c r="D2" s="30" t="str">
        <f>Input!D2</f>
        <v>BB</v>
      </c>
      <c r="E2" s="30" t="str">
        <f>Input!E2</f>
        <v>JK</v>
      </c>
      <c r="F2" s="30" t="str">
        <f>Input!F2</f>
        <v>HB</v>
      </c>
      <c r="G2" s="30" t="str">
        <f>Input!G2</f>
        <v>BT/BP</v>
      </c>
      <c r="H2" s="30" t="str">
        <f>Input!H2</f>
        <v>DT/JF</v>
      </c>
      <c r="I2" s="30" t="str">
        <f>Input!I2</f>
        <v>MB</v>
      </c>
      <c r="J2" s="30" t="str">
        <f>Input!J2</f>
        <v>OM</v>
      </c>
      <c r="K2" s="30" t="str">
        <f>Input!K2</f>
        <v>GK</v>
      </c>
      <c r="L2" s="30" t="str">
        <f>Input!L2</f>
        <v>SR</v>
      </c>
      <c r="M2" s="30" t="str">
        <f>Input!M2</f>
        <v>JS</v>
      </c>
      <c r="N2" s="2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2" t="str">
        <f>Input!A3</f>
        <v>Mercedes</v>
      </c>
      <c r="B3" s="11">
        <v>185.04166666666669</v>
      </c>
      <c r="C3" s="11">
        <v>245.8666666666667</v>
      </c>
      <c r="D3" s="11">
        <v>85.325000000000003</v>
      </c>
      <c r="E3" s="11">
        <v>150.66666666666669</v>
      </c>
      <c r="F3" s="11">
        <v>86.674999999999997</v>
      </c>
      <c r="G3" s="11">
        <v>297.91666666666669</v>
      </c>
      <c r="H3" s="11">
        <v>106.375</v>
      </c>
      <c r="I3" s="11">
        <v>104.7</v>
      </c>
      <c r="J3" s="11">
        <v>207.13333333333335</v>
      </c>
      <c r="K3" s="11">
        <v>219.50833333333335</v>
      </c>
      <c r="L3" s="11"/>
      <c r="M3" s="11" t="s">
        <v>45</v>
      </c>
      <c r="N3" s="16">
        <f t="shared" ref="N3:N14" si="0">SUM(B3:M3)</f>
        <v>1689.2083333333337</v>
      </c>
      <c r="O3" s="2"/>
      <c r="P3" s="2"/>
      <c r="Q3" s="31">
        <f>VAR(B3:M3)^0.5/AVERAGE(B3:M3)</f>
        <v>0.43664119204185414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2" t="str">
        <f>Input!A4</f>
        <v>Tucson</v>
      </c>
      <c r="B4" s="11">
        <v>78.422333333333341</v>
      </c>
      <c r="C4" s="11">
        <v>121.38385714285715</v>
      </c>
      <c r="D4" s="11">
        <v>83.430428571428578</v>
      </c>
      <c r="E4" s="11">
        <v>90.338928571428582</v>
      </c>
      <c r="F4" s="11">
        <v>78.929285714285712</v>
      </c>
      <c r="G4" s="11">
        <v>113.90411904761905</v>
      </c>
      <c r="H4" s="11">
        <v>28.568285714285715</v>
      </c>
      <c r="I4" s="11">
        <v>80.941500000000005</v>
      </c>
      <c r="J4" s="11">
        <v>26.973857142857142</v>
      </c>
      <c r="K4" s="11">
        <v>123.06278571428571</v>
      </c>
      <c r="L4" s="11"/>
      <c r="M4" s="11"/>
      <c r="N4" s="16">
        <f t="shared" si="0"/>
        <v>825.95538095238101</v>
      </c>
      <c r="O4" s="2"/>
      <c r="P4" s="2"/>
      <c r="Q4" s="31">
        <f>VAR(B4:M4)^0.5/AVERAGE(B4:M4)</f>
        <v>0.40817428051940963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 t="str">
        <f>Input!A5</f>
        <v>Sony</v>
      </c>
      <c r="B5" s="11">
        <v>404.16666666666669</v>
      </c>
      <c r="C5" s="11">
        <v>131.75325000000001</v>
      </c>
      <c r="D5" s="11">
        <v>303.95325000000003</v>
      </c>
      <c r="E5" s="11">
        <v>172.04</v>
      </c>
      <c r="F5" s="11">
        <v>91.416666666666657</v>
      </c>
      <c r="G5" s="11">
        <v>55.15325</v>
      </c>
      <c r="H5" s="11">
        <v>46.986499999999999</v>
      </c>
      <c r="I5" s="11">
        <v>189.74516666666668</v>
      </c>
      <c r="J5" s="11">
        <v>67.119</v>
      </c>
      <c r="K5" s="11">
        <v>224.56566666666669</v>
      </c>
      <c r="L5" s="11"/>
      <c r="M5" s="11"/>
      <c r="N5" s="16">
        <f t="shared" si="0"/>
        <v>1686.8994166666666</v>
      </c>
      <c r="O5" s="2"/>
      <c r="P5" s="2"/>
      <c r="Q5" s="31">
        <f t="shared" ref="Q5:Q27" si="1">VAR(B5:M5)^0.5/AVERAGE(B5:M5)</f>
        <v>0.69210232446556286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 t="str">
        <f>Input!A6</f>
        <v>Phoenix</v>
      </c>
      <c r="B6" s="13">
        <f>Input!B6+(+IF(YTD!B5&lt;0,Input!$O6*YTD!B5^2,0))*ISNUMBER(Input!B6)</f>
        <v>1925</v>
      </c>
      <c r="C6" s="13">
        <f>Input!C6+(+IF(YTD!C5&lt;0,Input!$O6*YTD!C5^2,0))*ISNUMBER(Input!C6)</f>
        <v>2245</v>
      </c>
      <c r="D6" s="13">
        <f>Input!D6+(+IF(YTD!D5&lt;0,Input!$O6*YTD!D5^2,0))*ISNUMBER(Input!D6)</f>
        <v>150</v>
      </c>
      <c r="E6" s="13">
        <f>Input!E6+(+IF(YTD!E5&lt;0,Input!$O6*YTD!E5^2,0))*ISNUMBER(Input!E6)</f>
        <v>120</v>
      </c>
      <c r="F6" s="13">
        <f>Input!F6+(+IF(YTD!F5&lt;0,Input!$O6*YTD!F5^2,0))*ISNUMBER(Input!F6)</f>
        <v>1330.5293038797797</v>
      </c>
      <c r="G6" s="13">
        <f>Input!G6+(+IF(YTD!G5&lt;0,Input!$O6*YTD!G5^2,0))*ISNUMBER(Input!G6)</f>
        <v>0</v>
      </c>
      <c r="H6" s="15">
        <f>Input!H6+(+IF(YTD!H5&lt;0,Input!$O6*YTD!H5^2,0))*ISNUMBER(Input!H6)+675</f>
        <v>1224.4597178096001</v>
      </c>
      <c r="I6" s="13">
        <f>Input!I6+(+IF(YTD!I5&lt;0,Input!$O6*YTD!I5^2,0))*ISNUMBER(Input!I6)</f>
        <v>1975.6500952379104</v>
      </c>
      <c r="J6" s="14">
        <f>Input!J6+(+IF(YTD!J5&lt;0,Input!$O6*YTD!J5^2,0))*ISNUMBER(Input!J6)-675</f>
        <v>1652.6630577237916</v>
      </c>
      <c r="K6" s="13">
        <f>Input!K6+(+IF(YTD!K5&lt;0,Input!$O6*YTD!K5^2,0))*ISNUMBER(Input!K6)</f>
        <v>1710</v>
      </c>
      <c r="L6" s="13">
        <f>Input!L6+(+IF(YTD!L5&lt;0,Input!$O6*YTD!L5^2,0))*ISNUMBER(Input!L6)</f>
        <v>0</v>
      </c>
      <c r="M6" s="13">
        <f>Input!M6+(+IF(YTD!M5&lt;0,Input!$O6*YTD!M5^2,0))*ISNUMBER(Input!M6)</f>
        <v>0</v>
      </c>
      <c r="N6" s="4">
        <f t="shared" si="0"/>
        <v>12333.302174651082</v>
      </c>
      <c r="O6" s="2"/>
      <c r="P6" s="2"/>
      <c r="Q6" s="31">
        <f t="shared" si="1"/>
        <v>0.87689995883721505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 t="str">
        <f>Input!A7</f>
        <v>Pebble</v>
      </c>
      <c r="B7" s="13">
        <f>Input!B7+(+IF(YTD!B6&lt;0,Input!$O7*YTD!B6^2,0))*ISNUMBER(Input!B7)</f>
        <v>744</v>
      </c>
      <c r="C7" s="13">
        <f>Input!C7+(+IF(YTD!C6&lt;0,Input!$O7*YTD!C6^2,0))*ISNUMBER(Input!C7)</f>
        <v>213</v>
      </c>
      <c r="D7" s="13">
        <f>Input!D7+(+IF(YTD!D6&lt;0,Input!$O7*YTD!D6^2,0))*ISNUMBER(Input!D7)</f>
        <v>2114.8341753853665</v>
      </c>
      <c r="E7" s="13">
        <f>Input!E7+(+IF(YTD!E6&lt;0,Input!$O7*YTD!E6^2,0))*ISNUMBER(Input!E7)</f>
        <v>1979.2824009490955</v>
      </c>
      <c r="F7" s="13">
        <f>Input!F7+(+IF(YTD!F6&lt;0,Input!$O7*YTD!F6^2,0))*ISNUMBER(Input!F7)</f>
        <v>276.69278269496226</v>
      </c>
      <c r="G7" s="13">
        <f>Input!G7+(+IF(YTD!G6&lt;0,Input!$O7*YTD!G6^2,0))*ISNUMBER(Input!G7)</f>
        <v>0</v>
      </c>
      <c r="H7" s="15">
        <f>Input!H7+(+IF(YTD!H6&lt;0,Input!$O7*YTD!H6^2,0))*ISNUMBER(Input!H7)+411</f>
        <v>3288.6768427458069</v>
      </c>
      <c r="I7" s="13">
        <f>Input!I7+(+IF(YTD!I6&lt;0,Input!$O7*YTD!I6^2,0))*ISNUMBER(Input!I7)</f>
        <v>1295</v>
      </c>
      <c r="J7" s="13">
        <f>Input!J7+(+IF(YTD!J6&lt;0,Input!$O7*YTD!J6^2,0))*ISNUMBER(Input!J7)</f>
        <v>2367.1438713259608</v>
      </c>
      <c r="K7" s="13">
        <f>Input!K7+(+IF(YTD!K6&lt;0,Input!$O7*YTD!K6^2,0))*ISNUMBER(Input!K7)</f>
        <v>2311</v>
      </c>
      <c r="L7" s="13">
        <f>Input!L7+(+IF(YTD!L6&lt;0,Input!$O7*YTD!L6^2,0))*ISNUMBER(Input!L7)</f>
        <v>0</v>
      </c>
      <c r="M7" s="13">
        <f>Input!M7+(+IF(YTD!M6&lt;0,Input!$O7*YTD!M6^2,0))*ISNUMBER(Input!M7)</f>
        <v>0</v>
      </c>
      <c r="N7" s="4">
        <f t="shared" si="0"/>
        <v>14589.630073101192</v>
      </c>
      <c r="O7" s="2"/>
      <c r="P7" s="2"/>
      <c r="Q7" s="31">
        <f t="shared" si="1"/>
        <v>0.95288807315436819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 t="str">
        <f>Input!A8</f>
        <v>Buick-SD</v>
      </c>
      <c r="B8" s="13">
        <f>Input!B8+(+IF(YTD!B7&lt;0,Input!$O8*YTD!B7^2,0))*ISNUMBER(Input!B8)</f>
        <v>1077</v>
      </c>
      <c r="C8" s="13">
        <f>Input!C8+(+IF(YTD!C7&lt;0,Input!$O8*YTD!C7^2,0))*ISNUMBER(Input!C8)</f>
        <v>1558</v>
      </c>
      <c r="D8" s="13">
        <f>Input!D8+(+IF(YTD!D7&lt;0,Input!$O8*YTD!D7^2,0))*ISNUMBER(Input!D8)</f>
        <v>1423.4051396496227</v>
      </c>
      <c r="E8" s="13">
        <f>Input!E8+(+IF(YTD!E7&lt;0,Input!$O8*YTD!E7^2,0))*ISNUMBER(Input!E8)</f>
        <v>1522.5480528912733</v>
      </c>
      <c r="F8" s="15">
        <f>Input!F8+(+IF(YTD!F7&lt;0,Input!$O8*YTD!F7^2,0))*ISNUMBER(Input!F8)+750</f>
        <v>2427.644012153793</v>
      </c>
      <c r="G8" s="13">
        <f>Input!G8+(+IF(YTD!G7&lt;0,Input!$O8*YTD!G7^2,0))*ISNUMBER(Input!G8)</f>
        <v>2658.2176433478617</v>
      </c>
      <c r="H8" s="13">
        <f>Input!H8+(+IF(YTD!H7&lt;0,Input!$O8*YTD!H7^2,0))*ISNUMBER(Input!H8)</f>
        <v>492.25503064749864</v>
      </c>
      <c r="I8" s="13">
        <f>Input!I8+(+IF(YTD!I7&lt;0,Input!$O8*YTD!I7^2,0))*ISNUMBER(Input!I8)</f>
        <v>329</v>
      </c>
      <c r="J8" s="13">
        <f>Input!J8+(+IF(YTD!J7&lt;0,Input!$O8*YTD!J7^2,0))*ISNUMBER(Input!J8)</f>
        <v>42.415924542683065</v>
      </c>
      <c r="K8" s="13">
        <f>Input!K8+(+IF(YTD!K7&lt;0,Input!$O8*YTD!K7^2,0))*ISNUMBER(Input!K8)</f>
        <v>980</v>
      </c>
      <c r="L8" s="13">
        <f>Input!L8+(+IF(YTD!L7&lt;0,Input!$O8*YTD!L7^2,0))*ISNUMBER(Input!L8)</f>
        <v>0</v>
      </c>
      <c r="M8" s="13">
        <f>Input!M8+(+IF(YTD!M7&lt;0,Input!$O8*YTD!M7^2,0))*ISNUMBER(Input!M8)</f>
        <v>0</v>
      </c>
      <c r="N8" s="4">
        <f t="shared" si="0"/>
        <v>12510.485803232732</v>
      </c>
      <c r="O8" s="2"/>
      <c r="P8" s="2"/>
      <c r="Q8" s="31">
        <f t="shared" si="1"/>
        <v>0.87535906751950798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 t="str">
        <f>Input!A9</f>
        <v>Hope</v>
      </c>
      <c r="B9" s="13">
        <f>Input!B9+(+IF(YTD!B8&lt;0,Input!$O9*YTD!B8^2,0))*ISNUMBER(Input!B9)</f>
        <v>474</v>
      </c>
      <c r="C9" s="13">
        <f>Input!C9+(+IF(YTD!C8&lt;0,Input!$O9*YTD!C8^2,0))*ISNUMBER(Input!C9)</f>
        <v>1513</v>
      </c>
      <c r="D9" s="13">
        <f>Input!D9+(+IF(YTD!D8&lt;0,Input!$O9*YTD!D8^2,0))*ISNUMBER(Input!D9)</f>
        <v>2048</v>
      </c>
      <c r="E9" s="13">
        <f>Input!E9+(+IF(YTD!E8&lt;0,Input!$O9*YTD!E8^2,0))*ISNUMBER(Input!E9)</f>
        <v>1072.1876582999055</v>
      </c>
      <c r="F9" s="13">
        <f>Input!F9+(+IF(YTD!F8&lt;0,Input!$O9*YTD!F8^2,0))*ISNUMBER(Input!F9)</f>
        <v>827.66323661319745</v>
      </c>
      <c r="G9" s="13">
        <f>Input!G9+(+IF(YTD!G8&lt;0,Input!$O9*YTD!G8^2,0))*ISNUMBER(Input!G9)</f>
        <v>915.25767472623545</v>
      </c>
      <c r="H9" s="13">
        <f>Input!H9+(+IF(YTD!H8&lt;0,Input!$O9*YTD!H8^2,0))*ISNUMBER(Input!H9)</f>
        <v>1085.5568888093662</v>
      </c>
      <c r="I9" s="13">
        <f>Input!I9+(+IF(YTD!I8&lt;0,Input!$O9*YTD!I8^2,0))*ISNUMBER(Input!I9)</f>
        <v>1238.9542099263531</v>
      </c>
      <c r="J9" s="13">
        <f>Input!J9+(+IF(YTD!J8&lt;0,Input!$O9*YTD!J8^2,0))*ISNUMBER(Input!J9)</f>
        <v>1023.6140147917715</v>
      </c>
      <c r="K9" s="13">
        <f>Input!K9+(+IF(YTD!K8&lt;0,Input!$O9*YTD!K8^2,0))*ISNUMBER(Input!K9)</f>
        <v>3192</v>
      </c>
      <c r="L9" s="13">
        <f>Input!L9+(+IF(YTD!L8&lt;0,Input!$O9*YTD!L8^2,0))*ISNUMBER(Input!L9)</f>
        <v>0</v>
      </c>
      <c r="M9" s="13">
        <f>Input!M9+(+IF(YTD!M8&lt;0,Input!$O9*YTD!M8^2,0))*ISNUMBER(Input!M9)</f>
        <v>0</v>
      </c>
      <c r="N9" s="4">
        <f t="shared" si="0"/>
        <v>13390.233683166829</v>
      </c>
      <c r="O9" s="2"/>
      <c r="P9" s="2" t="s">
        <v>32</v>
      </c>
      <c r="Q9" s="31">
        <f t="shared" si="1"/>
        <v>0.7826225364584769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 t="str">
        <f>Input!A10</f>
        <v>Nissan-LA</v>
      </c>
      <c r="B10" s="13">
        <f>Input!B10+(+IF(YTD!B9&lt;0,Input!$O10*YTD!B9^2,0))*ISNUMBER(Input!B10)</f>
        <v>1343</v>
      </c>
      <c r="C10" s="13">
        <f>Input!C10+(+IF(YTD!C9&lt;0,Input!$O10*YTD!C9^2,0))*ISNUMBER(Input!C10)</f>
        <v>963</v>
      </c>
      <c r="D10" s="13">
        <f>Input!D10+(+IF(YTD!D9&lt;0,Input!$O10*YTD!D9^2,0))*ISNUMBER(Input!D10)</f>
        <v>1301</v>
      </c>
      <c r="E10" s="13">
        <f>Input!E10+(+IF(YTD!E9&lt;0,Input!$O10*YTD!E9^2,0))*ISNUMBER(Input!E10)</f>
        <v>2144.069217228217</v>
      </c>
      <c r="F10" s="13">
        <f>Input!F10+(+IF(YTD!F9&lt;0,Input!$O10*YTD!F9^2,0))*ISNUMBER(Input!F10)</f>
        <v>0</v>
      </c>
      <c r="G10" s="13">
        <f>Input!G10+(+IF(YTD!G9&lt;0,Input!$O10*YTD!G9^2,0))*ISNUMBER(Input!G10)</f>
        <v>972.62480210894932</v>
      </c>
      <c r="H10" s="15">
        <f>Input!H10+(+IF(YTD!H9&lt;0,Input!$O10*YTD!H9^2,0))*ISNUMBER(Input!H10)+406</f>
        <v>2376.7296221624092</v>
      </c>
      <c r="I10" s="13">
        <f>Input!I10+(+IF(YTD!I9&lt;0,Input!$O10*YTD!I9^2,0))*ISNUMBER(Input!I10)</f>
        <v>922.82917007342371</v>
      </c>
      <c r="J10" s="13">
        <f>Input!J10+(+IF(YTD!J9&lt;0,Input!$O10*YTD!J9^2,0))*ISNUMBER(Input!J10)</f>
        <v>1807.1290577320133</v>
      </c>
      <c r="K10" s="13">
        <f>Input!K10+(+IF(YTD!K9&lt;0,Input!$O10*YTD!K9^2,0))*ISNUMBER(Input!K10)</f>
        <v>901</v>
      </c>
      <c r="L10" s="13">
        <f>Input!L10+(+IF(YTD!L9&lt;0,Input!$O10*YTD!L9^2,0))*ISNUMBER(Input!L10)</f>
        <v>0</v>
      </c>
      <c r="M10" s="13">
        <f>Input!M10+(+IF(YTD!M9&lt;0,Input!$O10*YTD!M9^2,0))*ISNUMBER(Input!M10)</f>
        <v>0</v>
      </c>
      <c r="N10" s="4">
        <f t="shared" si="0"/>
        <v>12731.381869305013</v>
      </c>
      <c r="O10" s="2"/>
      <c r="P10" s="2"/>
      <c r="Q10" s="31">
        <f t="shared" si="1"/>
        <v>0.75389681022215016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 t="str">
        <f>Input!A11</f>
        <v>Doral-Ryder</v>
      </c>
      <c r="B11" s="13">
        <f>Input!B11+(+IF(YTD!B10&lt;0,Input!$O11*YTD!B10^2,0))*ISNUMBER(Input!B11)</f>
        <v>3213</v>
      </c>
      <c r="C11" s="13">
        <f>Input!C11+(+IF(YTD!C10&lt;0,Input!$O11*YTD!C10^2,0))*ISNUMBER(Input!C11)</f>
        <v>1914</v>
      </c>
      <c r="D11" s="13">
        <f>Input!D11+(+IF(YTD!D10&lt;0,Input!$O11*YTD!D10^2,0))*ISNUMBER(Input!D11)</f>
        <v>2388</v>
      </c>
      <c r="E11" s="13">
        <f>Input!E11+(+IF(YTD!E10&lt;0,Input!$O11*YTD!E10^2,0))*ISNUMBER(Input!E11)</f>
        <v>5639.0369768413566</v>
      </c>
      <c r="F11" s="15">
        <f>Input!F11+(+IF(YTD!F10&lt;0,Input!$O11*YTD!F10^2,0))*ISNUMBER(Input!F11)</f>
        <v>733.1250996815462</v>
      </c>
      <c r="G11" s="13">
        <f>Input!G11+(+IF(YTD!G10&lt;0,Input!$O11*YTD!G10^2,0))*ISNUMBER(Input!G11)</f>
        <v>1828.8662021349869</v>
      </c>
      <c r="H11" s="13">
        <f>Input!H11+(+IF(YTD!H10&lt;0,Input!$O11*YTD!H10^2,0))*ISNUMBER(Input!H11)</f>
        <v>426.08702840059919</v>
      </c>
      <c r="I11" s="13">
        <f>Input!I11+(+IF(YTD!I10&lt;0,Input!$O11*YTD!I10^2,0))*ISNUMBER(Input!I11)</f>
        <v>312.95555251093617</v>
      </c>
      <c r="J11" s="13">
        <f>Input!J11+(+IF(YTD!J10&lt;0,Input!$O11*YTD!J10^2,0))*ISNUMBER(Input!J11)</f>
        <v>283.30205495506766</v>
      </c>
      <c r="K11" s="13">
        <f>Input!K11+(+IF(YTD!K10&lt;0,Input!$O11*YTD!K10^2,0))*ISNUMBER(Input!K11)</f>
        <v>1607</v>
      </c>
      <c r="L11" s="13">
        <f>Input!L11+(+IF(YTD!L10&lt;0,Input!$O11*YTD!L10^2,0))*ISNUMBER(Input!L11)</f>
        <v>0</v>
      </c>
      <c r="M11" s="13">
        <f>Input!M11+(+IF(YTD!M10&lt;0,Input!$O11*YTD!M10^2,0))*ISNUMBER(Input!M11)</f>
        <v>0</v>
      </c>
      <c r="N11" s="4">
        <f t="shared" si="0"/>
        <v>18345.372914524494</v>
      </c>
      <c r="O11" s="2"/>
      <c r="P11" s="2" t="s">
        <v>32</v>
      </c>
      <c r="Q11" s="31">
        <f t="shared" si="1"/>
        <v>1.0850227201375515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 t="str">
        <f>Input!A12</f>
        <v>Honda</v>
      </c>
      <c r="B12" s="13">
        <f>Input!B12+(+IF(YTD!B11&lt;0,Input!$O12*YTD!B11^2,0))*ISNUMBER(Input!B12)</f>
        <v>3869</v>
      </c>
      <c r="C12" s="13">
        <f>Input!C12+(+IF(YTD!C11&lt;0,Input!$O12*YTD!C11^2,0))*ISNUMBER(Input!C12)</f>
        <v>1176</v>
      </c>
      <c r="D12" s="13">
        <f>Input!D12+(+IF(YTD!D11&lt;0,Input!$O12*YTD!D11^2,0))*ISNUMBER(Input!D12)</f>
        <v>2944</v>
      </c>
      <c r="E12" s="13">
        <f>Input!E12+(+IF(YTD!E11&lt;0,Input!$O12*YTD!E11^2,0))*ISNUMBER(Input!E12)</f>
        <v>3342</v>
      </c>
      <c r="F12" s="13">
        <f>Input!F12+(+IF(YTD!F11&lt;0,Input!$O12*YTD!F11^2,0))*ISNUMBER(Input!F12)</f>
        <v>560.82392731910522</v>
      </c>
      <c r="G12" s="13">
        <f>Input!G12+(+IF(YTD!G11&lt;0,Input!$O12*YTD!G11^2,0))*ISNUMBER(Input!G12)</f>
        <v>2298.2657302482667</v>
      </c>
      <c r="H12" s="13">
        <f>Input!H12+(+IF(YTD!H11&lt;0,Input!$O12*YTD!H11^2,0))*ISNUMBER(Input!H12)</f>
        <v>2601.7977047581653</v>
      </c>
      <c r="I12" s="13">
        <f>Input!I12+(+IF(YTD!I11&lt;0,Input!$O12*YTD!I11^2,0))*ISNUMBER(Input!I12)</f>
        <v>3987.8205130031574</v>
      </c>
      <c r="J12" s="15">
        <f>Input!J12+(+IF(YTD!J11&lt;0,Input!$O12*YTD!J11^2,0))*ISNUMBER(Input!J12)</f>
        <v>3686.1408898570971</v>
      </c>
      <c r="K12" s="13">
        <f>Input!K12+(+IF(YTD!K11&lt;0,Input!$O12*YTD!K11^2,0))*ISNUMBER(Input!K12)</f>
        <v>1902</v>
      </c>
      <c r="L12" s="13">
        <f>Input!L12+(+IF(YTD!L11&lt;0,Input!$O12*YTD!L11^2,0))*ISNUMBER(Input!L12)</f>
        <v>0</v>
      </c>
      <c r="M12" s="13">
        <f>Input!M12+(+IF(YTD!M11&lt;0,Input!$O12*YTD!M11^2,0))*ISNUMBER(Input!M12)</f>
        <v>0</v>
      </c>
      <c r="N12" s="4">
        <f t="shared" si="0"/>
        <v>26367.848765185794</v>
      </c>
      <c r="O12" s="2"/>
      <c r="P12" s="2" t="s">
        <v>32</v>
      </c>
      <c r="Q12" s="31">
        <f t="shared" si="1"/>
        <v>0.66834282235640252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 t="str">
        <f>Input!A13</f>
        <v>Bay Hill</v>
      </c>
      <c r="B13" s="13">
        <f>Input!B13+(+IF(YTD!B12&lt;0,Input!$O13*YTD!B12^2,0))*ISNUMBER(Input!B13)</f>
        <v>3481</v>
      </c>
      <c r="C13" s="13">
        <f>Input!C13+(+IF(YTD!C12&lt;0,Input!$O13*YTD!C12^2,0))*ISNUMBER(Input!C13)</f>
        <v>3362</v>
      </c>
      <c r="D13" s="13">
        <f>Input!D13+(+IF(YTD!D12&lt;0,Input!$O13*YTD!D12^2,0))*ISNUMBER(Input!D13)</f>
        <v>2937</v>
      </c>
      <c r="E13" s="13">
        <f>Input!E13+(+IF(YTD!E12&lt;0,Input!$O13*YTD!E12^2,0))*ISNUMBER(Input!E13)</f>
        <v>3031</v>
      </c>
      <c r="F13" s="15">
        <f>Input!F13+(+IF(YTD!F12&lt;0,Input!$O13*YTD!F12^2,0))*ISNUMBER(Input!F13)+1875</f>
        <v>4542.9543302585807</v>
      </c>
      <c r="G13" s="13">
        <f>Input!G13+(+IF(YTD!G12&lt;0,Input!$O13*YTD!G12^2,0))*ISNUMBER(Input!G13)</f>
        <v>3821.4714900666413</v>
      </c>
      <c r="H13" s="13">
        <f>Input!H13+(+IF(YTD!H12&lt;0,Input!$O13*YTD!H12^2,0))*ISNUMBER(Input!H13)</f>
        <v>3630.0820017955352</v>
      </c>
      <c r="I13" s="13">
        <f>Input!I13+(+IF(YTD!I12&lt;0,Input!$O13*YTD!I12^2,0))*ISNUMBER(Input!I13)</f>
        <v>4426.7946548168056</v>
      </c>
      <c r="J13" s="13">
        <f>Input!J13+(+IF(YTD!J12&lt;0,Input!$O13*YTD!J12^2,0))*ISNUMBER(Input!J13)</f>
        <v>1827.3912497758595</v>
      </c>
      <c r="K13" s="13">
        <f>Input!K13+(+IF(YTD!K12&lt;0,Input!$O13*YTD!K12^2,0))*ISNUMBER(Input!K13)</f>
        <v>3275</v>
      </c>
      <c r="L13" s="13">
        <f>Input!L13+(+IF(YTD!L12&lt;0,Input!$O13*YTD!L12^2,0))*ISNUMBER(Input!L13)</f>
        <v>0</v>
      </c>
      <c r="M13" s="13">
        <f>Input!M13+(+IF(YTD!M12&lt;0,Input!$O13*YTD!M12^2,0))*ISNUMBER(Input!M13)</f>
        <v>0</v>
      </c>
      <c r="N13" s="4">
        <f t="shared" si="0"/>
        <v>34334.69372671342</v>
      </c>
      <c r="O13" s="2"/>
      <c r="P13" s="2">
        <v>1875</v>
      </c>
      <c r="Q13" s="31">
        <f t="shared" si="1"/>
        <v>0.5276833435340148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">
      <c r="A14" s="2" t="str">
        <f>Input!A14</f>
        <v>Players</v>
      </c>
      <c r="B14" s="13">
        <f>Input!B14+(+IF(YTD!B13&lt;0,Input!$O14*YTD!B13^2,0))*ISNUMBER(Input!B14)</f>
        <v>4713</v>
      </c>
      <c r="C14" s="13">
        <f>Input!C14+(+IF(YTD!C13&lt;0,Input!$O14*YTD!C13^2,0))*ISNUMBER(Input!C14)</f>
        <v>3915</v>
      </c>
      <c r="D14" s="13">
        <f>Input!D14+(+IF(YTD!D13&lt;0,Input!$O14*YTD!D13^2,0))*ISNUMBER(Input!D14)</f>
        <v>2970</v>
      </c>
      <c r="E14" s="13">
        <f>Input!E14+(+IF(YTD!E13&lt;0,Input!$O14*YTD!E13^2,0))*ISNUMBER(Input!E14)</f>
        <v>4715</v>
      </c>
      <c r="F14" s="15">
        <f>Input!F14+(+IF(YTD!F13&lt;0,Input!$O14*YTD!F13^2,0))*ISNUMBER(Input!F14)+2250</f>
        <v>3706.0425833713016</v>
      </c>
      <c r="G14" s="13">
        <f>Input!G14+(+IF(YTD!G13&lt;0,Input!$O14*YTD!G13^2,0))*ISNUMBER(Input!G14)</f>
        <v>2525.8492894256501</v>
      </c>
      <c r="H14" s="13">
        <f>Input!H14+(+IF(YTD!H13&lt;0,Input!$O14*YTD!H13^2,0))*ISNUMBER(Input!H14)</f>
        <v>4364.8762660608681</v>
      </c>
      <c r="I14" s="13">
        <f>Input!I14+(+IF(YTD!I13&lt;0,Input!$O14*YTD!I13^2,0))*ISNUMBER(Input!I14)</f>
        <v>4650.0872755034561</v>
      </c>
      <c r="J14" s="13">
        <f>Input!J14+(+IF(YTD!J13&lt;0,Input!$O14*YTD!J13^2,0))*ISNUMBER(Input!J14)</f>
        <v>2354.2856300390217</v>
      </c>
      <c r="K14" s="13">
        <f>Input!K14+(+IF(YTD!K13&lt;0,Input!$O14*YTD!K13^2,0))*ISNUMBER(Input!K14)</f>
        <v>4538</v>
      </c>
      <c r="L14" s="13">
        <f>Input!L14+(+IF(YTD!L13&lt;0,Input!$O14*YTD!L13^2,0))*ISNUMBER(Input!L14)</f>
        <v>0</v>
      </c>
      <c r="M14" s="13">
        <f>Input!M14+(+IF(YTD!M13&lt;0,Input!$O14*YTD!M13^2,0))*ISNUMBER(Input!M14)</f>
        <v>0</v>
      </c>
      <c r="N14" s="4">
        <f t="shared" si="0"/>
        <v>38452.141044400298</v>
      </c>
      <c r="O14" s="2"/>
      <c r="P14" s="2">
        <v>2250</v>
      </c>
      <c r="Q14" s="31">
        <f t="shared" si="1"/>
        <v>0.53480153381118256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">
      <c r="A15" s="2" t="str">
        <f>Input!A15</f>
        <v>Atlanta</v>
      </c>
      <c r="B15" s="13">
        <f>Input!B15+(+IF(YTD!B14&lt;0,Input!$O15*YTD!B14^2,0))*ISNUMBER(Input!B15)</f>
        <v>2298</v>
      </c>
      <c r="C15" s="13">
        <f>Input!C15+(+IF(YTD!C14&lt;0,Input!$O15*YTD!C14^2,0))*ISNUMBER(Input!C15)</f>
        <v>0</v>
      </c>
      <c r="D15" s="13">
        <f>Input!D15+(+IF(YTD!D14&lt;0,Input!$O15*YTD!D14^2,0))*ISNUMBER(Input!D15)</f>
        <v>2228</v>
      </c>
      <c r="E15" s="13">
        <f>Input!E15+(+IF(YTD!E14&lt;0,Input!$O15*YTD!E14^2,0))*ISNUMBER(Input!E15)</f>
        <v>515</v>
      </c>
      <c r="F15" s="13">
        <f>Input!F15+(+IF(YTD!F14&lt;0,Input!$O15*YTD!F14^2,0))*ISNUMBER(Input!F15)+2250</f>
        <v>4430.7634229089235</v>
      </c>
      <c r="G15" s="13">
        <f>Input!G15+(+IF(YTD!G14&lt;0,Input!$O15*YTD!G14^2,0))*ISNUMBER(Input!G15)</f>
        <v>4533.3052946611697</v>
      </c>
      <c r="H15" s="13">
        <f>Input!H15+(+IF(YTD!H14&lt;0,Input!$O15*YTD!H14^2,0))*ISNUMBER(Input!H15)</f>
        <v>0</v>
      </c>
      <c r="I15" s="13">
        <f>Input!I15+(+IF(YTD!I14&lt;0,Input!$O15*YTD!I14^2,0))*ISNUMBER(Input!I15)</f>
        <v>5888.4022917929533</v>
      </c>
      <c r="J15" s="15">
        <f>Input!J15+(+IF(YTD!J14&lt;0,Input!$O15*YTD!J14^2,0))*ISNUMBER(Input!J15)</f>
        <v>6512.8818608842375</v>
      </c>
      <c r="K15" s="13">
        <f>Input!K15+(+IF(YTD!K14&lt;0,Input!$O15*YTD!K14^2,0))*ISNUMBER(Input!K15)</f>
        <v>3148</v>
      </c>
      <c r="L15" s="13">
        <f>Input!L15+(+IF(YTD!L14&lt;0,Input!$O15*YTD!L14^2,0))*ISNUMBER(Input!L15)</f>
        <v>0</v>
      </c>
      <c r="M15" s="13">
        <f>Input!M15+(+IF(YTD!M14&lt;0,Input!$O15*YTD!M14^2,0))*ISNUMBER(Input!M15)</f>
        <v>0</v>
      </c>
      <c r="N15" s="4">
        <f t="shared" ref="N15:N27" si="2">SUM(B15:M15)</f>
        <v>29554.352870247283</v>
      </c>
      <c r="O15" s="2"/>
      <c r="P15" s="2" t="s">
        <v>32</v>
      </c>
      <c r="Q15" s="31">
        <f t="shared" si="1"/>
        <v>0.9862854933620353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 t="str">
        <f>Input!A16</f>
        <v>Masters</v>
      </c>
      <c r="B16" s="13">
        <f>Input!B16+(+IF(YTD!B15&lt;0,Input!$O16*YTD!B15^2,0))*ISNUMBER(Input!B16)</f>
        <v>4798</v>
      </c>
      <c r="C16" s="13">
        <f>Input!C16+(+IF(YTD!C15&lt;0,Input!$O16*YTD!C15^2,0))*ISNUMBER(Input!C16)</f>
        <v>4175</v>
      </c>
      <c r="D16" s="13">
        <f>Input!D16+(+IF(YTD!D15&lt;0,Input!$O16*YTD!D15^2,0))*ISNUMBER(Input!D16)</f>
        <v>3818</v>
      </c>
      <c r="E16" s="13">
        <f>Input!E16+(+IF(YTD!E15&lt;0,Input!$O16*YTD!E15^2,0))*ISNUMBER(Input!E16)</f>
        <v>2983</v>
      </c>
      <c r="F16" s="15">
        <f>Input!F16+(+IF(YTD!F15&lt;0,Input!$O16*YTD!F15^2,0))*ISNUMBER(Input!F16)+2250</f>
        <v>6934.9760487470057</v>
      </c>
      <c r="G16" s="13">
        <f>Input!G16+(+IF(YTD!G15&lt;0,Input!$O16*YTD!G15^2,0))*ISNUMBER(Input!G16)</f>
        <v>6917.9795973631262</v>
      </c>
      <c r="H16" s="13">
        <f>Input!H16+(+IF(YTD!H15&lt;0,Input!$O16*YTD!H15^2,0))*ISNUMBER(Input!H16)</f>
        <v>3987.7260321919794</v>
      </c>
      <c r="I16" s="13">
        <f>Input!I16+(+IF(YTD!I15&lt;0,Input!$O16*YTD!I15^2,0))*ISNUMBER(Input!I16)</f>
        <v>5352.5775909176746</v>
      </c>
      <c r="J16" s="13">
        <f>Input!J16+(+IF(YTD!J15&lt;0,Input!$O16*YTD!J15^2,0))*ISNUMBER(Input!J16)</f>
        <v>6848.0763588877744</v>
      </c>
      <c r="K16" s="13">
        <f>Input!K16+(+IF(YTD!K15&lt;0,Input!$O16*YTD!K15^2,0))*ISNUMBER(Input!K16)</f>
        <v>5452</v>
      </c>
      <c r="L16" s="13">
        <f>Input!L16+(+IF(YTD!L15&lt;0,Input!$O16*YTD!L15^2,0))*ISNUMBER(Input!L16)</f>
        <v>0</v>
      </c>
      <c r="M16" s="13">
        <f>Input!M16+(+IF(YTD!M15&lt;0,Input!$O16*YTD!M15^2,0))*ISNUMBER(Input!M16)</f>
        <v>0</v>
      </c>
      <c r="N16" s="4">
        <f t="shared" si="2"/>
        <v>51267.335628107561</v>
      </c>
      <c r="O16" s="2"/>
      <c r="P16" s="2">
        <v>2250</v>
      </c>
      <c r="Q16" s="31">
        <f t="shared" si="1"/>
        <v>0.55580420364196048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 t="str">
        <f>Input!A17</f>
        <v>Harbor Town</v>
      </c>
      <c r="B17" s="13">
        <f>Input!B17+(+IF(YTD!B16&lt;0,Input!$O17*YTD!B16^2,0))*ISNUMBER(Input!B17)</f>
        <v>1296</v>
      </c>
      <c r="C17" s="13">
        <f>Input!C17+(+IF(YTD!C16&lt;0,Input!$O17*YTD!C16^2,0))*ISNUMBER(Input!C17)</f>
        <v>3747.4250917005611</v>
      </c>
      <c r="D17" s="13">
        <f>Input!D17+(+IF(YTD!D16&lt;0,Input!$O17*YTD!D16^2,0))*ISNUMBER(Input!D17)</f>
        <v>1909.8864142674765</v>
      </c>
      <c r="E17" s="13">
        <f>Input!E17+(+IF(YTD!E16&lt;0,Input!$O17*YTD!E16^2,0))*ISNUMBER(Input!E17)</f>
        <v>1352</v>
      </c>
      <c r="F17" s="13">
        <f>Input!F17+(+IF(YTD!F16&lt;0,Input!$O17*YTD!F16^2,0))*ISNUMBER(Input!F17)</f>
        <v>2842.5461481351304</v>
      </c>
      <c r="G17" s="13">
        <f>Input!G17+(+IF(YTD!G16&lt;0,Input!$O17*YTD!G16^2,0))*ISNUMBER(Input!G17)</f>
        <v>1901.9589242784</v>
      </c>
      <c r="H17" s="15">
        <f>Input!H17+(+IF(YTD!H16&lt;0,Input!$O17*YTD!H16^2,0))*ISNUMBER(Input!H17)</f>
        <v>3860.6093676751948</v>
      </c>
      <c r="I17" s="13">
        <f>Input!I17+(+IF(YTD!I16&lt;0,Input!$O17*YTD!I16^2,0))*ISNUMBER(Input!I17)</f>
        <v>2265.2851810026541</v>
      </c>
      <c r="J17" s="13">
        <f>Input!J17+(+IF(YTD!J16&lt;0,Input!$O17*YTD!J16^2,0))*ISNUMBER(Input!J17)</f>
        <v>2952.1679574176487</v>
      </c>
      <c r="K17" s="13">
        <f>Input!K17+(+IF(YTD!K16&lt;0,Input!$O17*YTD!K16^2,0))*ISNUMBER(Input!K17)</f>
        <v>1987</v>
      </c>
      <c r="L17" s="13">
        <f>Input!L17+(+IF(YTD!L16&lt;0,Input!$O17*YTD!L16^2,0))*ISNUMBER(Input!L17)</f>
        <v>0</v>
      </c>
      <c r="M17" s="13">
        <f>Input!M17+(+IF(YTD!M16&lt;0,Input!$O17*YTD!M16^2,0))*ISNUMBER(Input!M17)</f>
        <v>0</v>
      </c>
      <c r="N17" s="4">
        <f t="shared" si="2"/>
        <v>24114.879084477066</v>
      </c>
      <c r="O17" s="2"/>
      <c r="P17" s="2" t="s">
        <v>32</v>
      </c>
      <c r="Q17" s="31">
        <f t="shared" si="1"/>
        <v>0.62106404540176241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2" t="str">
        <f>Input!A18</f>
        <v>Houston</v>
      </c>
      <c r="B18" s="13">
        <f>Input!B18+(+IF(YTD!B17&lt;0,Input!$O18*YTD!B17^2,0))*ISNUMBER(Input!B18)</f>
        <v>6301</v>
      </c>
      <c r="C18" s="13">
        <f>Input!C18+(+IF(YTD!C17&lt;0,Input!$O18*YTD!C17^2,0))*ISNUMBER(Input!C18)</f>
        <v>2816</v>
      </c>
      <c r="D18" s="13">
        <f>Input!D18+(+IF(YTD!D17&lt;0,Input!$O18*YTD!D17^2,0))*ISNUMBER(Input!D18)</f>
        <v>4866.1027854397216</v>
      </c>
      <c r="E18" s="13">
        <f>Input!E18+(+IF(YTD!E17&lt;0,Input!$O18*YTD!E17^2,0))*ISNUMBER(Input!E18)</f>
        <v>3517</v>
      </c>
      <c r="F18" s="15">
        <f>Input!F18+(+IF(YTD!F17&lt;0,Input!$O18*YTD!F17^2,0))*ISNUMBER(Input!F18)</f>
        <v>5486.8520927777936</v>
      </c>
      <c r="G18" s="13">
        <f>Input!G18+(+IF(YTD!G17&lt;0,Input!$O18*YTD!G17^2,0))*ISNUMBER(Input!G18)</f>
        <v>4190.7953674510618</v>
      </c>
      <c r="H18" s="13">
        <f>Input!H18+(+IF(YTD!H17&lt;0,Input!$O18*YTD!H17^2,0))*ISNUMBER(Input!H18)</f>
        <v>3073.0263925695922</v>
      </c>
      <c r="I18" s="13">
        <f>Input!I18+(+IF(YTD!I17&lt;0,Input!$O18*YTD!I17^2,0))*ISNUMBER(Input!I18)</f>
        <v>5044.0599142792653</v>
      </c>
      <c r="J18" s="13">
        <f>Input!J18+(+IF(YTD!J17&lt;0,Input!$O18*YTD!J17^2,0))*ISNUMBER(Input!J18)</f>
        <v>6201.0682643263053</v>
      </c>
      <c r="K18" s="13">
        <f>Input!K18+(+IF(YTD!K17&lt;0,Input!$O18*YTD!K17^2,0))*ISNUMBER(Input!K18)</f>
        <v>6841</v>
      </c>
      <c r="L18" s="13">
        <f>Input!L18+(+IF(YTD!L17&lt;0,Input!$O18*YTD!L17^2,0))*ISNUMBER(Input!L18)</f>
        <v>0</v>
      </c>
      <c r="M18" s="13">
        <f>Input!M18+(+IF(YTD!M17&lt;0,Input!$O18*YTD!M17^2,0))*ISNUMBER(Input!M18)</f>
        <v>0</v>
      </c>
      <c r="N18" s="4">
        <f t="shared" si="2"/>
        <v>48336.904816843737</v>
      </c>
      <c r="O18" s="2"/>
      <c r="P18" s="2" t="s">
        <v>32</v>
      </c>
      <c r="Q18" s="31">
        <f t="shared" si="1"/>
        <v>0.56404630998374672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2" t="str">
        <f>Input!A19</f>
        <v>Greensboro</v>
      </c>
      <c r="B19" s="13">
        <f>Input!B19+(+IF(YTD!B18&lt;0,Input!$O19*YTD!B18^2,0))*ISNUMBER(Input!B19)</f>
        <v>2207</v>
      </c>
      <c r="C19" s="13">
        <f>Input!C19+(+IF(YTD!C18&lt;0,Input!$O19*YTD!C18^2,0))*ISNUMBER(Input!C19)</f>
        <v>2123</v>
      </c>
      <c r="D19" s="13">
        <f>Input!D19+(+IF(YTD!D18&lt;0,Input!$O19*YTD!D18^2,0))*ISNUMBER(Input!D19)</f>
        <v>3557.4607749705028</v>
      </c>
      <c r="E19" s="13">
        <f>Input!E19+(+IF(YTD!E18&lt;0,Input!$O19*YTD!E18^2,0))*ISNUMBER(Input!E19)</f>
        <v>430</v>
      </c>
      <c r="F19" s="13">
        <f>Input!F19+(+IF(YTD!F18&lt;0,Input!$O19*YTD!F18^2,0))*ISNUMBER(Input!F19)</f>
        <v>2244.3779416596208</v>
      </c>
      <c r="G19" s="13">
        <f>Input!G19+(+IF(YTD!G18&lt;0,Input!$O19*YTD!G18^2,0))*ISNUMBER(Input!G19)</f>
        <v>0</v>
      </c>
      <c r="H19" s="15">
        <f>Input!H19+(+IF(YTD!H18&lt;0,Input!$O19*YTD!H18^2,0))*ISNUMBER(Input!H19)</f>
        <v>2101.3038745405902</v>
      </c>
      <c r="I19" s="13">
        <f>Input!I19+(+IF(YTD!I18&lt;0,Input!$O19*YTD!I18^2,0))*ISNUMBER(Input!I19)</f>
        <v>2531.4513110368425</v>
      </c>
      <c r="J19" s="13">
        <f>Input!J19+(+IF(YTD!J18&lt;0,Input!$O19*YTD!J18^2,0))*ISNUMBER(Input!J19)</f>
        <v>2171.611222152048</v>
      </c>
      <c r="K19" s="13">
        <f>Input!K19+(+IF(YTD!K18&lt;0,Input!$O19*YTD!K18^2,0))*ISNUMBER(Input!K19)</f>
        <v>2157</v>
      </c>
      <c r="L19" s="13">
        <f>Input!L19+(+IF(YTD!L18&lt;0,Input!$O19*YTD!L18^2,0))*ISNUMBER(Input!L19)</f>
        <v>0</v>
      </c>
      <c r="M19" s="13">
        <f>Input!M19+(+IF(YTD!M18&lt;0,Input!$O19*YTD!M18^2,0))*ISNUMBER(Input!M19)</f>
        <v>0</v>
      </c>
      <c r="N19" s="4">
        <f t="shared" si="2"/>
        <v>19523.205124359603</v>
      </c>
      <c r="O19" s="2"/>
      <c r="P19" s="2" t="s">
        <v>32</v>
      </c>
      <c r="Q19" s="31">
        <f t="shared" si="1"/>
        <v>0.73396486783637005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" t="str">
        <f>Input!A20</f>
        <v>New Orleans</v>
      </c>
      <c r="B20" s="32">
        <f>MAX(0,(Input!B20-0.5*AVERAGE(Input!$B20:$M20)+(+IF(YTD!B19&lt;0,0.0007*0.5*AVERAGE(Input!$B20:$M20)*Input!$O20*YTD!B19^2,0))*ISNUMBER(Input!B20)))</f>
        <v>58.772727272727273</v>
      </c>
      <c r="C20" s="32">
        <f>MAX(0,(Input!C20-0.5*AVERAGE(Input!$B20:$M20)+(+IF(YTD!C19&lt;0,0.0007*0.5*AVERAGE(Input!$B20:$M20)*Input!$O20*YTD!C19^2,0))*ISNUMBER(Input!C20)))</f>
        <v>58.772727272727273</v>
      </c>
      <c r="D20" s="32">
        <f>MAX(0,(Input!D20-0.5*AVERAGE(Input!$B20:$M20)+(+IF(YTD!D19&lt;0,0.0007*0.5*AVERAGE(Input!$B20:$M20)*Input!$O20*YTD!D19^2,0))*ISNUMBER(Input!D20)))</f>
        <v>65.77272727272728</v>
      </c>
      <c r="E20" s="32">
        <f>MAX(0,(Input!E20-0.5*AVERAGE(Input!$B20:$M20)+(+IF(YTD!E19&lt;0,0.0007*0.5*AVERAGE(Input!$B20:$M20)*Input!$O20*YTD!E19^2,0))*ISNUMBER(Input!E20)))</f>
        <v>50.772727272727273</v>
      </c>
      <c r="F20" s="32"/>
      <c r="G20" s="32">
        <f>MAX(0,(Input!G20-0.5*AVERAGE(Input!$B20:$M20)+(+IF(YTD!G19&lt;0,0.0007*0.5*AVERAGE(Input!$B20:$M20)*Input!$O20*YTD!G19^2,0))*ISNUMBER(Input!G20)))</f>
        <v>22.153397764662227</v>
      </c>
      <c r="H20" s="32">
        <f>MAX(0,(Input!H20-0.5*AVERAGE(Input!$B20:$M20)+(+IF(YTD!H19&lt;0,0.0007*0.5*AVERAGE(Input!$B20:$M20)*Input!$O20*YTD!H19^2,0))*ISNUMBER(Input!H20)))</f>
        <v>84.094526230971638</v>
      </c>
      <c r="I20" s="32">
        <f>MAX(0,(Input!I20-0.5*AVERAGE(Input!$B20:$M20)+(+IF(YTD!I19&lt;0,0.0007*0.5*AVERAGE(Input!$B20:$M20)*Input!$O20*YTD!I19^2,0))*ISNUMBER(Input!I20)))</f>
        <v>85.84014120386145</v>
      </c>
      <c r="J20" s="32">
        <f>MAX(0,(Input!J20-0.5*AVERAGE(Input!$B20:$M20)+(+IF(YTD!J19&lt;0,0.0007*0.5*AVERAGE(Input!$B20:$M20)*Input!$O20*YTD!J19^2,0))*ISNUMBER(Input!J20)))</f>
        <v>58.702585674297417</v>
      </c>
      <c r="K20" s="32">
        <f>MAX(0,(Input!K20-0.5*AVERAGE(Input!$B20:$M20)+(+IF(YTD!K19&lt;0,0.0007*0.5*AVERAGE(Input!$B20:$M20)*Input!$O20*YTD!K19^2,0))*ISNUMBER(Input!K20)))</f>
        <v>83.77272727272728</v>
      </c>
      <c r="L20" s="32">
        <f>MAX(0,(Input!L20-0.5*AVERAGE(Input!$B20:$M20)+(+IF(YTD!L19&lt;0,0.0007*0.5*AVERAGE(Input!$B20:$M20)*Input!$O20*YTD!L19^2,0))*ISNUMBER(Input!L20)))</f>
        <v>26.772727272727273</v>
      </c>
      <c r="M20" s="32">
        <f>MAX(0,(Input!M20-0.5*AVERAGE(Input!$B20:$M20)+(+IF(YTD!M19&lt;0,0.0007*0.5*AVERAGE(Input!$B20:$M20)*Input!$O20*YTD!M19^2,0))*ISNUMBER(Input!M20)))</f>
        <v>97.77272727272728</v>
      </c>
      <c r="N20" s="4">
        <f t="shared" si="2"/>
        <v>693.19974178288362</v>
      </c>
      <c r="O20" s="2"/>
      <c r="P20" s="2" t="s">
        <v>32</v>
      </c>
      <c r="Q20" s="31">
        <f t="shared" si="1"/>
        <v>0.38214813448290097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2" t="str">
        <f>Input!A21</f>
        <v>Nelson</v>
      </c>
      <c r="B21" s="32">
        <f>MAX(0,(Input!B21-0.5*AVERAGE(Input!$B21:$M21)+(+IF(YTD!B20&lt;0,0.0007*0.5*AVERAGE(Input!$B21:$M21)*Input!$O21*YTD!B20^2,0))*ISNUMBER(Input!B21)))</f>
        <v>26.81818181818182</v>
      </c>
      <c r="C21" s="32">
        <f>MAX(0,(Input!C21-0.5*AVERAGE(Input!$B21:$M21)+(+IF(YTD!C20&lt;0,0.0007*0.5*AVERAGE(Input!$B21:$M21)*Input!$O21*YTD!C20^2,0))*ISNUMBER(Input!C21)))</f>
        <v>32.830774453132747</v>
      </c>
      <c r="D21" s="32">
        <f>MAX(0,(Input!D21-0.5*AVERAGE(Input!$B21:$M21)+(+IF(YTD!D20&lt;0,0.0007*0.5*AVERAGE(Input!$B21:$M21)*Input!$O21*YTD!D20^2,0))*ISNUMBER(Input!D21)))</f>
        <v>56.81818181818182</v>
      </c>
      <c r="E21" s="32">
        <f>MAX(0,(Input!E21-0.5*AVERAGE(Input!$B21:$M21)+(+IF(YTD!E20&lt;0,0.0007*0.5*AVERAGE(Input!$B21:$M21)*Input!$O21*YTD!E20^2,0))*ISNUMBER(Input!E21)))</f>
        <v>58.871660456588216</v>
      </c>
      <c r="F21" s="32"/>
      <c r="G21" s="32">
        <f>MAX(0,(Input!G21-0.5*AVERAGE(Input!$B21:$M21)+(+IF(YTD!G20&lt;0,0.0007*0.5*AVERAGE(Input!$B21:$M21)*Input!$O21*YTD!G20^2,0))*ISNUMBER(Input!G21)))</f>
        <v>52.977885335872706</v>
      </c>
      <c r="H21" s="32">
        <f>MAX(0,(Input!H21-0.5*AVERAGE(Input!$B21:$M21)+(+IF(YTD!H20&lt;0,0.0007*0.5*AVERAGE(Input!$B21:$M21)*Input!$O21*YTD!H20^2,0))*ISNUMBER(Input!H21)))</f>
        <v>76.137435872347567</v>
      </c>
      <c r="I21" s="32">
        <f>MAX(0,(Input!I21-0.5*AVERAGE(Input!$B21:$M21)+(+IF(YTD!I20&lt;0,0.0007*0.5*AVERAGE(Input!$B21:$M21)*Input!$O21*YTD!I20^2,0))*ISNUMBER(Input!I21)))</f>
        <v>50.81818181818182</v>
      </c>
      <c r="J21" s="32">
        <f>MAX(0,(Input!J21-0.5*AVERAGE(Input!$B21:$M21)+(+IF(YTD!J20&lt;0,0.0007*0.5*AVERAGE(Input!$B21:$M21)*Input!$O21*YTD!J20^2,0))*ISNUMBER(Input!J21)))</f>
        <v>66.889773774342657</v>
      </c>
      <c r="K21" s="32">
        <f>MAX(0,(Input!K21-0.5*AVERAGE(Input!$B21:$M21)+(+IF(YTD!K20&lt;0,0.0007*0.5*AVERAGE(Input!$B21:$M21)*Input!$O21*YTD!K20^2,0))*ISNUMBER(Input!K21)))</f>
        <v>66.818181818181813</v>
      </c>
      <c r="L21" s="32">
        <f>MAX(0,(Input!L21-0.5*AVERAGE(Input!$B21:$M21)+(+IF(YTD!L20&lt;0,0.0007*0.5*AVERAGE(Input!$B21:$M21)*Input!$O21*YTD!L20^2,0))*ISNUMBER(Input!L21)))</f>
        <v>64.453789493331342</v>
      </c>
      <c r="M21" s="32">
        <f>MAX(0,(Input!M21-0.5*AVERAGE(Input!$B21:$M21)+(+IF(YTD!M20&lt;0,0.0007*0.5*AVERAGE(Input!$B21:$M21)*Input!$O21*YTD!M20^2,0))*ISNUMBER(Input!M21)))</f>
        <v>76.818181818181813</v>
      </c>
      <c r="N21" s="4">
        <f t="shared" si="2"/>
        <v>630.25222847652435</v>
      </c>
      <c r="O21" s="2"/>
      <c r="P21" s="2"/>
      <c r="Q21" s="31">
        <f t="shared" si="1"/>
        <v>0.27929830277073114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" t="str">
        <f>Input!A22</f>
        <v>Colonial</v>
      </c>
      <c r="B22" s="32">
        <f>MAX(0,(Input!B22-0.5*AVERAGE(Input!$B22:$M22)+(+IF(YTD!B21&lt;0,0.0007*0.5*AVERAGE(Input!$B22:$M22)*Input!$O22*YTD!B21^2,0))*ISNUMBER(Input!B22)))</f>
        <v>59.409090909090907</v>
      </c>
      <c r="C22" s="32">
        <f>MAX(0,(Input!C22-0.5*AVERAGE(Input!$B22:$M22)+(+IF(YTD!C21&lt;0,0.0007*0.5*AVERAGE(Input!$B22:$M22)*Input!$O22*YTD!C21^2,0))*ISNUMBER(Input!C22)))</f>
        <v>0</v>
      </c>
      <c r="D22" s="32">
        <f>MAX(0,(Input!D22-0.5*AVERAGE(Input!$B22:$M22)+(+IF(YTD!D21&lt;0,0.0007*0.5*AVERAGE(Input!$B22:$M22)*Input!$O22*YTD!D21^2,0))*ISNUMBER(Input!D22)))</f>
        <v>29.409090909090907</v>
      </c>
      <c r="E22" s="32">
        <f>MAX(0,(Input!E22-0.5*AVERAGE(Input!$B22:$M22)+(+IF(YTD!E21&lt;0,0.0007*0.5*AVERAGE(Input!$B22:$M22)*Input!$O22*YTD!E21^2,0))*ISNUMBER(Input!E22)))</f>
        <v>51.432327842325009</v>
      </c>
      <c r="F22" s="32"/>
      <c r="G22" s="32">
        <f>MAX(0,(Input!G22-0.5*AVERAGE(Input!$B22:$M22)+(+IF(YTD!G21&lt;0,0.0007*0.5*AVERAGE(Input!$B22:$M22)*Input!$O22*YTD!G21^2,0))*ISNUMBER(Input!G22)))</f>
        <v>82.444823990843602</v>
      </c>
      <c r="H22" s="32">
        <f>MAX(0,(Input!H22-0.5*AVERAGE(Input!$B22:$M22)+(+IF(YTD!H21&lt;0,0.0007*0.5*AVERAGE(Input!$B22:$M22)*Input!$O22*YTD!H21^2,0))*ISNUMBER(Input!H22)))</f>
        <v>74.347579246830051</v>
      </c>
      <c r="I22" s="32">
        <f>MAX(0,(Input!I22-0.5*AVERAGE(Input!$B22:$M22)+(+IF(YTD!I21&lt;0,0.0007*0.5*AVERAGE(Input!$B22:$M22)*Input!$O22*YTD!I21^2,0))*ISNUMBER(Input!I22)))</f>
        <v>55.409090909090907</v>
      </c>
      <c r="J22" s="32">
        <f>MAX(0,(Input!J22-0.5*AVERAGE(Input!$B22:$M22)+(+IF(YTD!J21&lt;0,0.0007*0.5*AVERAGE(Input!$B22:$M22)*Input!$O22*YTD!J21^2,0))*ISNUMBER(Input!J22)))</f>
        <v>42.092270162071927</v>
      </c>
      <c r="K22" s="32">
        <f>MAX(0,(Input!K22-0.5*AVERAGE(Input!$B22:$M22)+(+IF(YTD!K21&lt;0,0.0007*0.5*AVERAGE(Input!$B22:$M22)*Input!$O22*YTD!K21^2,0))*ISNUMBER(Input!K22)))</f>
        <v>33.409090909090907</v>
      </c>
      <c r="L22" s="32">
        <f>MAX(0,(Input!L22-0.5*AVERAGE(Input!$B22:$M22)+(+IF(YTD!L21&lt;0,0.0007*0.5*AVERAGE(Input!$B22:$M22)*Input!$O22*YTD!L21^2,0))*ISNUMBER(Input!L22)))</f>
        <v>71.231446628263598</v>
      </c>
      <c r="M22" s="32">
        <f>MAX(0,(Input!M22-0.5*AVERAGE(Input!$B22:$M22)+(+IF(YTD!M21&lt;0,0.0007*0.5*AVERAGE(Input!$B22:$M22)*Input!$O22*YTD!M21^2,0))*ISNUMBER(Input!M22)))</f>
        <v>62.409090909090907</v>
      </c>
      <c r="N22" s="4">
        <f t="shared" si="2"/>
        <v>561.59390241578865</v>
      </c>
      <c r="O22" s="2"/>
      <c r="P22" s="2"/>
      <c r="Q22" s="31">
        <f t="shared" si="1"/>
        <v>0.46432715840490862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2" t="str">
        <f>Input!A23</f>
        <v>Kemper</v>
      </c>
      <c r="B23" s="32">
        <f>MAX(0,(Input!B23-0.5*AVERAGE(Input!$B23:$M23)+(+IF(YTD!B22&lt;0,0.0007*0.5*AVERAGE(Input!$B23:$M23)*Input!$O23*YTD!B22^2,0))*ISNUMBER(Input!B23)))</f>
        <v>78.63636363636364</v>
      </c>
      <c r="C23" s="32">
        <f>MAX(0,(Input!C23-0.5*AVERAGE(Input!$B23:$M23)+(+IF(YTD!C22&lt;0,0.0007*0.5*AVERAGE(Input!$B23:$M23)*Input!$O23*YTD!C22^2,0))*ISNUMBER(Input!C23)))</f>
        <v>106.88068231816183</v>
      </c>
      <c r="D23" s="32">
        <f>MAX(0,(Input!D23-0.5*AVERAGE(Input!$B23:$M23)+(+IF(YTD!D22&lt;0,0.0007*0.5*AVERAGE(Input!$B23:$M23)*Input!$O23*YTD!D22^2,0))*ISNUMBER(Input!D23)))</f>
        <v>21.129842153499506</v>
      </c>
      <c r="E23" s="32">
        <f>MAX(0,(Input!E23-0.5*AVERAGE(Input!$B23:$M23)+(+IF(YTD!E22&lt;0,0.0007*0.5*AVERAGE(Input!$B23:$M23)*Input!$O23*YTD!E22^2,0))*ISNUMBER(Input!E23)))</f>
        <v>60.666235269370333</v>
      </c>
      <c r="F23" s="32"/>
      <c r="G23" s="32">
        <f>MAX(0,(Input!G23-0.5*AVERAGE(Input!$B23:$M23)+(+IF(YTD!G22&lt;0,0.0007*0.5*AVERAGE(Input!$B23:$M23)*Input!$O23*YTD!G22^2,0))*ISNUMBER(Input!G23)))</f>
        <v>0</v>
      </c>
      <c r="H23" s="32">
        <f>MAX(0,(Input!H23-0.5*AVERAGE(Input!$B23:$M23)+(+IF(YTD!H22&lt;0,0.0007*0.5*AVERAGE(Input!$B23:$M23)*Input!$O23*YTD!H22^2,0))*ISNUMBER(Input!H23)))</f>
        <v>84.945013440062311</v>
      </c>
      <c r="I23" s="32">
        <f>MAX(0,(Input!I23-0.5*AVERAGE(Input!$B23:$M23)+(+IF(YTD!I22&lt;0,0.0007*0.5*AVERAGE(Input!$B23:$M23)*Input!$O23*YTD!I22^2,0))*ISNUMBER(Input!I23)))</f>
        <v>124.63636363636364</v>
      </c>
      <c r="J23" s="32">
        <f>MAX(0,(Input!J23-0.5*AVERAGE(Input!$B23:$M23)+(+IF(YTD!J22&lt;0,0.0007*0.5*AVERAGE(Input!$B23:$M23)*Input!$O23*YTD!J22^2,0))*ISNUMBER(Input!J23)))</f>
        <v>106.9523833229858</v>
      </c>
      <c r="K23" s="32">
        <f>MAX(0,(Input!K23-0.5*AVERAGE(Input!$B23:$M23)+(+IF(YTD!K22&lt;0,0.0007*0.5*AVERAGE(Input!$B23:$M23)*Input!$O23*YTD!K22^2,0))*ISNUMBER(Input!K23)))</f>
        <v>80.63636363636364</v>
      </c>
      <c r="L23" s="32">
        <f>MAX(0,(Input!L23-0.5*AVERAGE(Input!$B23:$M23)+(+IF(YTD!L22&lt;0,0.0007*0.5*AVERAGE(Input!$B23:$M23)*Input!$O23*YTD!L22^2,0))*ISNUMBER(Input!L23)))</f>
        <v>102.64711914552262</v>
      </c>
      <c r="M23" s="32">
        <f>MAX(0,(Input!M23-0.5*AVERAGE(Input!$B23:$M23)+(+IF(YTD!M22&lt;0,0.0007*0.5*AVERAGE(Input!$B23:$M23)*Input!$O23*YTD!M22^2,0))*ISNUMBER(Input!M23)))</f>
        <v>120.63636363636364</v>
      </c>
      <c r="N23" s="4">
        <f t="shared" si="2"/>
        <v>887.76673019505699</v>
      </c>
      <c r="O23" s="2"/>
      <c r="P23" s="2"/>
      <c r="Q23" s="31">
        <f t="shared" si="1"/>
        <v>0.4935511341097375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2" t="str">
        <f>Input!A24</f>
        <v>Memorial</v>
      </c>
      <c r="B24" s="32">
        <f>MAX(0,(Input!B24-0.5*AVERAGE(Input!$B24:$M24)+(+IF(YTD!B23&lt;0,0.0007*0.5*AVERAGE(Input!$B24:$M24)*Input!$O24*YTD!B23^2,0))*ISNUMBER(Input!B24)))</f>
        <v>91.818181818181813</v>
      </c>
      <c r="C24" s="32">
        <f>MAX(0,(Input!C24-0.5*AVERAGE(Input!$B24:$M24)+(+IF(YTD!C23&lt;0,0.0007*0.5*AVERAGE(Input!$B24:$M24)*Input!$O24*YTD!C23^2,0))*ISNUMBER(Input!C24)))</f>
        <v>102.45804407545648</v>
      </c>
      <c r="D24" s="32">
        <f>MAX(0,(Input!D24-0.5*AVERAGE(Input!$B24:$M24)+(+IF(YTD!D23&lt;0,0.0007*0.5*AVERAGE(Input!$B24:$M24)*Input!$O24*YTD!D23^2,0))*ISNUMBER(Input!D24)))</f>
        <v>77.982164010782512</v>
      </c>
      <c r="E24" s="32">
        <f>MAX(0,(Input!E24-0.5*AVERAGE(Input!$B24:$M24)+(+IF(YTD!E23&lt;0,0.0007*0.5*AVERAGE(Input!$B24:$M24)*Input!$O24*YTD!E23^2,0))*ISNUMBER(Input!E24)))</f>
        <v>53.314326728126808</v>
      </c>
      <c r="F24" s="32"/>
      <c r="G24" s="32">
        <f>MAX(0,(Input!G24-0.5*AVERAGE(Input!$B24:$M24)+(+IF(YTD!G23&lt;0,0.0007*0.5*AVERAGE(Input!$B24:$M24)*Input!$O24*YTD!G23^2,0))*ISNUMBER(Input!G24)))</f>
        <v>22.422678812865396</v>
      </c>
      <c r="H24" s="32">
        <f>MAX(0,(Input!H24-0.5*AVERAGE(Input!$B24:$M24)+(+IF(YTD!H23&lt;0,0.0007*0.5*AVERAGE(Input!$B24:$M24)*Input!$O24*YTD!H23^2,0))*ISNUMBER(Input!H24)))</f>
        <v>25.987055315546659</v>
      </c>
      <c r="I24" s="32">
        <f>MAX(0,(Input!I24-0.5*AVERAGE(Input!$B24:$M24)+(+IF(YTD!I23&lt;0,0.0007*0.5*AVERAGE(Input!$B24:$M24)*Input!$O24*YTD!I23^2,0))*ISNUMBER(Input!I24)))</f>
        <v>78.818181818181813</v>
      </c>
      <c r="J24" s="32">
        <f>MAX(0,(Input!J24-0.5*AVERAGE(Input!$B24:$M24)+(+IF(YTD!J23&lt;0,0.0007*0.5*AVERAGE(Input!$B24:$M24)*Input!$O24*YTD!J23^2,0))*ISNUMBER(Input!J24)))</f>
        <v>50.89265747373674</v>
      </c>
      <c r="K24" s="32">
        <f>MAX(0,(Input!K24-0.5*AVERAGE(Input!$B24:$M24)+(+IF(YTD!K23&lt;0,0.0007*0.5*AVERAGE(Input!$B24:$M24)*Input!$O24*YTD!K23^2,0))*ISNUMBER(Input!K24)))</f>
        <v>108.81818181818181</v>
      </c>
      <c r="L24" s="32">
        <f>MAX(0,(Input!L24-0.5*AVERAGE(Input!$B24:$M24)+(+IF(YTD!L23&lt;0,0.0007*0.5*AVERAGE(Input!$B24:$M24)*Input!$O24*YTD!L23^2,0))*ISNUMBER(Input!L24)))</f>
        <v>72.818181818181813</v>
      </c>
      <c r="M24" s="32">
        <f>MAX(0,(Input!M24-0.5*AVERAGE(Input!$B24:$M24)+(+IF(YTD!M23&lt;0,0.0007*0.5*AVERAGE(Input!$B24:$M24)*Input!$O24*YTD!M23^2,0))*ISNUMBER(Input!M24)))</f>
        <v>114.81818181818181</v>
      </c>
      <c r="N24" s="4">
        <f t="shared" si="2"/>
        <v>800.14783550742368</v>
      </c>
      <c r="O24" s="2"/>
      <c r="P24" s="2"/>
      <c r="Q24" s="31">
        <f t="shared" si="1"/>
        <v>0.43377782063955639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2" t="str">
        <f>Input!A25</f>
        <v>St. Jude</v>
      </c>
      <c r="B25" s="32">
        <f>MAX(0,(Input!B25-0.5*AVERAGE(Input!$B25:$M25)+(+IF(YTD!B24&lt;0,0.0007*0.5*AVERAGE(Input!$B25:$M25)*Input!$O25*YTD!B24^2,0))*ISNUMBER(Input!B25)))</f>
        <v>70.909090909090907</v>
      </c>
      <c r="C25" s="32">
        <f>MAX(0,(Input!C25-0.5*AVERAGE(Input!$B25:$M25)+(+IF(YTD!C24&lt;0,0.0007*0.5*AVERAGE(Input!$B25:$M25)*Input!$O25*YTD!C24^2,0))*ISNUMBER(Input!C25)))</f>
        <v>48.172765567035832</v>
      </c>
      <c r="D25" s="32">
        <f>MAX(0,(Input!D25-0.5*AVERAGE(Input!$B25:$M25)+(+IF(YTD!D24&lt;0,0.0007*0.5*AVERAGE(Input!$B25:$M25)*Input!$O25*YTD!D24^2,0))*ISNUMBER(Input!D25)))</f>
        <v>76.256583456314132</v>
      </c>
      <c r="E25" s="32">
        <f>MAX(0,(Input!E25-0.5*AVERAGE(Input!$B25:$M25)+(+IF(YTD!E24&lt;0,0.0007*0.5*AVERAGE(Input!$B25:$M25)*Input!$O25*YTD!E24^2,0))*ISNUMBER(Input!E25)))</f>
        <v>54.383095154464669</v>
      </c>
      <c r="F25" s="32"/>
      <c r="G25" s="32">
        <f>MAX(0,(Input!G25-0.5*AVERAGE(Input!$B25:$M25)+(+IF(YTD!G24&lt;0,0.0007*0.5*AVERAGE(Input!$B25:$M25)*Input!$O25*YTD!G24^2,0))*ISNUMBER(Input!G25)))</f>
        <v>28.341830937307773</v>
      </c>
      <c r="H25" s="32">
        <f>MAX(0,(Input!H25-0.5*AVERAGE(Input!$B25:$M25)+(+IF(YTD!H24&lt;0,0.0007*0.5*AVERAGE(Input!$B25:$M25)*Input!$O25*YTD!H24^2,0))*ISNUMBER(Input!H25)))</f>
        <v>56.137911089748336</v>
      </c>
      <c r="I25" s="32">
        <f>MAX(0,(Input!I25-0.5*AVERAGE(Input!$B25:$M25)+(+IF(YTD!I24&lt;0,0.0007*0.5*AVERAGE(Input!$B25:$M25)*Input!$O25*YTD!I24^2,0))*ISNUMBER(Input!I25)))</f>
        <v>26.909090909090907</v>
      </c>
      <c r="J25" s="32">
        <f>MAX(0,(Input!J25-0.5*AVERAGE(Input!$B25:$M25)+(+IF(YTD!J24&lt;0,0.0007*0.5*AVERAGE(Input!$B25:$M25)*Input!$O25*YTD!J24^2,0))*ISNUMBER(Input!J25)))</f>
        <v>110.86142367787859</v>
      </c>
      <c r="K25" s="32">
        <f>MAX(0,(Input!K25-0.5*AVERAGE(Input!$B25:$M25)+(+IF(YTD!K24&lt;0,0.0007*0.5*AVERAGE(Input!$B25:$M25)*Input!$O25*YTD!K24^2,0))*ISNUMBER(Input!K25)))</f>
        <v>76.909090909090907</v>
      </c>
      <c r="L25" s="32">
        <f>MAX(0,(Input!L25-0.5*AVERAGE(Input!$B25:$M25)+(+IF(YTD!L24&lt;0,0.0007*0.5*AVERAGE(Input!$B25:$M25)*Input!$O25*YTD!L24^2,0))*ISNUMBER(Input!L25)))</f>
        <v>40.909090909090907</v>
      </c>
      <c r="M25" s="32">
        <f>MAX(0,(Input!M25-0.5*AVERAGE(Input!$B25:$M25)+(+IF(YTD!M24&lt;0,0.0007*0.5*AVERAGE(Input!$B25:$M25)*Input!$O25*YTD!M24^2,0))*ISNUMBER(Input!M25)))</f>
        <v>40.909090909090907</v>
      </c>
      <c r="N25" s="4">
        <f t="shared" si="2"/>
        <v>630.69906442820377</v>
      </c>
      <c r="O25" s="2"/>
      <c r="P25" s="2"/>
      <c r="Q25" s="31">
        <f t="shared" si="1"/>
        <v>0.43394575636723914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 t="str">
        <f>Input!A26</f>
        <v>U.S. Open</v>
      </c>
      <c r="B26" s="32">
        <f>MAX(0,(Input!B26-0.5*AVERAGE(Input!$B26:$M26)+(+IF(YTD!B25&lt;0,0.0007*0.5*AVERAGE(Input!$B26:$M26)*Input!$O26*YTD!B25^2,0))*ISNUMBER(Input!B26)))</f>
        <v>77.045454545454547</v>
      </c>
      <c r="C26" s="32">
        <f>MAX(0,(Input!C26-0.5*AVERAGE(Input!$B26:$M26)+(+IF(YTD!C25&lt;0,0.0007*0.5*AVERAGE(Input!$B26:$M26)*Input!$O26*YTD!C25^2,0))*ISNUMBER(Input!C26)))</f>
        <v>62.590379401810679</v>
      </c>
      <c r="D26" s="32">
        <f>MAX(0,(Input!D26-0.5*AVERAGE(Input!$B26:$M26)+(+IF(YTD!D25&lt;0,0.0007*0.5*AVERAGE(Input!$B26:$M26)*Input!$O26*YTD!D25^2,0))*ISNUMBER(Input!D26)))</f>
        <v>38.158734305487442</v>
      </c>
      <c r="E26" s="32">
        <f>MAX(0,(Input!E26-0.5*AVERAGE(Input!$B26:$M26)+(+IF(YTD!E25&lt;0,0.0007*0.5*AVERAGE(Input!$B26:$M26)*Input!$O26*YTD!E25^2,0))*ISNUMBER(Input!E26)))</f>
        <v>48.573673042871178</v>
      </c>
      <c r="F26" s="32"/>
      <c r="G26" s="32">
        <f>MAX(0,(Input!G26-0.5*AVERAGE(Input!$B26:$M26)+(+IF(YTD!G25&lt;0,0.0007*0.5*AVERAGE(Input!$B26:$M26)*Input!$O26*YTD!G25^2,0))*ISNUMBER(Input!G26)))</f>
        <v>81.987556736687324</v>
      </c>
      <c r="H26" s="32">
        <f>MAX(0,(Input!H26-0.5*AVERAGE(Input!$B26:$M26)+(+IF(YTD!H25&lt;0,0.0007*0.5*AVERAGE(Input!$B26:$M26)*Input!$O26*YTD!H25^2,0))*ISNUMBER(Input!H26)))</f>
        <v>94.997771405136433</v>
      </c>
      <c r="I26" s="32">
        <f>MAX(0,(Input!I26-0.5*AVERAGE(Input!$B26:$M26)+(+IF(YTD!I25&lt;0,0.0007*0.5*AVERAGE(Input!$B26:$M26)*Input!$O26*YTD!I25^2,0))*ISNUMBER(Input!I26)))</f>
        <v>56.045454545454547</v>
      </c>
      <c r="J26" s="32">
        <f>MAX(0,(Input!J26-0.5*AVERAGE(Input!$B26:$M26)+(+IF(YTD!J25&lt;0,0.0007*0.5*AVERAGE(Input!$B26:$M26)*Input!$O26*YTD!J25^2,0))*ISNUMBER(Input!J26)))</f>
        <v>42.681347793942173</v>
      </c>
      <c r="K26" s="32">
        <f>MAX(0,(Input!K26-0.5*AVERAGE(Input!$B26:$M26)+(+IF(YTD!K25&lt;0,0.0007*0.5*AVERAGE(Input!$B26:$M26)*Input!$O26*YTD!K25^2,0))*ISNUMBER(Input!K26)))</f>
        <v>54.045454545454547</v>
      </c>
      <c r="L26" s="32">
        <f>MAX(0,(Input!L26-0.5*AVERAGE(Input!$B26:$M26)+(+IF(YTD!L25&lt;0,0.0007*0.5*AVERAGE(Input!$B26:$M26)*Input!$O26*YTD!L25^2,0))*ISNUMBER(Input!L26)))</f>
        <v>26.063695657761727</v>
      </c>
      <c r="M26" s="32">
        <f>MAX(0,(Input!M26-0.5*AVERAGE(Input!$B26:$M26)+(+IF(YTD!M25&lt;0,0.0007*0.5*AVERAGE(Input!$B26:$M26)*Input!$O26*YTD!M25^2,0))*ISNUMBER(Input!M26)))</f>
        <v>66.045454545454547</v>
      </c>
      <c r="N26" s="4">
        <f t="shared" si="2"/>
        <v>648.23497652551509</v>
      </c>
      <c r="O26" s="2"/>
      <c r="P26" s="2"/>
      <c r="Q26" s="31">
        <f t="shared" si="1"/>
        <v>0.34526388736798824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" t="str">
        <f>Input!A27</f>
        <v>Buick-NY</v>
      </c>
      <c r="B27" s="32">
        <f>MAX(0,(Input!B27-0.5*AVERAGE(Input!$B27:$M27)+(+IF(YTD!B26&lt;0,0.0007*0.5*AVERAGE(Input!$B27:$M27)*Input!$O27*YTD!B26^2,0))*ISNUMBER(Input!B27)))</f>
        <v>64.363636363636374</v>
      </c>
      <c r="C27" s="32">
        <f>MAX(0,(Input!C27-0.5*AVERAGE(Input!$B27:$M27)+(+IF(YTD!C26&lt;0,0.0007*0.5*AVERAGE(Input!$B27:$M27)*Input!$O27*YTD!C26^2,0))*ISNUMBER(Input!C27)))</f>
        <v>46.174721562753994</v>
      </c>
      <c r="D27" s="32">
        <f>MAX(0,(Input!D27-0.5*AVERAGE(Input!$B27:$M27)+(+IF(YTD!D26&lt;0,0.0007*0.5*AVERAGE(Input!$B27:$M27)*Input!$O27*YTD!D26^2,0))*ISNUMBER(Input!D27)))</f>
        <v>91.080771144060307</v>
      </c>
      <c r="E27" s="32">
        <f>MAX(0,(Input!E27-0.5*AVERAGE(Input!$B27:$M27)+(+IF(YTD!E26&lt;0,0.0007*0.5*AVERAGE(Input!$B27:$M27)*Input!$O27*YTD!E26^2,0))*ISNUMBER(Input!E27)))</f>
        <v>77.606145648336508</v>
      </c>
      <c r="F27" s="32"/>
      <c r="G27" s="32">
        <f>MAX(0,(Input!G27-0.5*AVERAGE(Input!$B27:$M27)+(+IF(YTD!G26&lt;0,0.0007*0.5*AVERAGE(Input!$B27:$M27)*Input!$O27*YTD!G26^2,0))*ISNUMBER(Input!G27)))</f>
        <v>30.995200572158918</v>
      </c>
      <c r="H27" s="32">
        <f>MAX(0,(Input!H27-0.5*AVERAGE(Input!$B27:$M27)+(+IF(YTD!H26&lt;0,0.0007*0.5*AVERAGE(Input!$B27:$M27)*Input!$O27*YTD!H26^2,0))*ISNUMBER(Input!H27)))</f>
        <v>50.392216400429923</v>
      </c>
      <c r="I27" s="32">
        <f>MAX(0,(Input!I27-0.5*AVERAGE(Input!$B27:$M27)+(+IF(YTD!I26&lt;0,0.0007*0.5*AVERAGE(Input!$B27:$M27)*Input!$O27*YTD!I26^2,0))*ISNUMBER(Input!I27)))</f>
        <v>54.363636363636367</v>
      </c>
      <c r="J27" s="32">
        <f>MAX(0,(Input!J27-0.5*AVERAGE(Input!$B27:$M27)+(+IF(YTD!J26&lt;0,0.0007*0.5*AVERAGE(Input!$B27:$M27)*Input!$O27*YTD!J26^2,0))*ISNUMBER(Input!J27)))</f>
        <v>50.371915341802854</v>
      </c>
      <c r="K27" s="32">
        <f>MAX(0,(Input!K27-0.5*AVERAGE(Input!$B27:$M27)+(+IF(YTD!K26&lt;0,0.0007*0.5*AVERAGE(Input!$B27:$M27)*Input!$O27*YTD!K26^2,0))*ISNUMBER(Input!K27)))</f>
        <v>44.363636363636367</v>
      </c>
      <c r="L27" s="32">
        <f>MAX(0,(Input!L27-0.5*AVERAGE(Input!$B27:$M27)+(+IF(YTD!L26&lt;0,0.0007*0.5*AVERAGE(Input!$B27:$M27)*Input!$O27*YTD!L26^2,0))*ISNUMBER(Input!L27)))</f>
        <v>93.054397429405512</v>
      </c>
      <c r="M27" s="32">
        <f>MAX(0,(Input!M27-0.5*AVERAGE(Input!$B27:$M27)+(+IF(YTD!M26&lt;0,0.0007*0.5*AVERAGE(Input!$B27:$M27)*Input!$O27*YTD!M26^2,0))*ISNUMBER(Input!M27)))</f>
        <v>32.363636363636367</v>
      </c>
      <c r="N27" s="4">
        <f t="shared" si="2"/>
        <v>635.12991355349345</v>
      </c>
      <c r="O27" s="2"/>
      <c r="P27" s="2"/>
      <c r="Q27" s="31">
        <f t="shared" si="1"/>
        <v>0.37100716694191715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2" t="str">
        <f>Input!A28</f>
        <v>Hartford</v>
      </c>
      <c r="B28" s="32">
        <f>MAX(0,(Input!B28-0.5*AVERAGE(Input!$B28:$M28)+(+IF(YTD!B27&lt;0,0.0007*0.5*AVERAGE(Input!$B28:$M28)*Input!$O28*YTD!B27^2,0))*ISNUMBER(Input!B28)))</f>
        <v>77.181818181818187</v>
      </c>
      <c r="C28" s="32">
        <f>MAX(0,(Input!C28-0.5*AVERAGE(Input!$B28:$M28)+(+IF(YTD!C27&lt;0,0.0007*0.5*AVERAGE(Input!$B28:$M28)*Input!$O28*YTD!C27^2,0))*ISNUMBER(Input!C28)))</f>
        <v>27.862575406728752</v>
      </c>
      <c r="D28" s="32">
        <f>MAX(0,(Input!D28-0.5*AVERAGE(Input!$B28:$M28)+(+IF(YTD!D27&lt;0,0.0007*0.5*AVERAGE(Input!$B28:$M28)*Input!$O28*YTD!D27^2,0))*ISNUMBER(Input!D28)))</f>
        <v>41.360472870129193</v>
      </c>
      <c r="E28" s="32">
        <f>MAX(0,(Input!E28-0.5*AVERAGE(Input!$B28:$M28)+(+IF(YTD!E27&lt;0,0.0007*0.5*AVERAGE(Input!$B28:$M28)*Input!$O28*YTD!E27^2,0))*ISNUMBER(Input!E28)))</f>
        <v>30.535895590579862</v>
      </c>
      <c r="F28" s="32"/>
      <c r="G28" s="32">
        <f>MAX(0,(Input!G28-0.5*AVERAGE(Input!$B28:$M28)+(+IF(YTD!G27&lt;0,0.0007*0.5*AVERAGE(Input!$B28:$M28)*Input!$O28*YTD!G27^2,0))*ISNUMBER(Input!G28)))</f>
        <v>94.694544849918657</v>
      </c>
      <c r="H28" s="32">
        <f>MAX(0,(Input!H28-0.5*AVERAGE(Input!$B28:$M28)+(+IF(YTD!H27&lt;0,0.0007*0.5*AVERAGE(Input!$B28:$M28)*Input!$O28*YTD!H27^2,0))*ISNUMBER(Input!H28)))</f>
        <v>71.35943881315319</v>
      </c>
      <c r="I28" s="32">
        <f>MAX(0,(Input!I28-0.5*AVERAGE(Input!$B28:$M28)+(+IF(YTD!I27&lt;0,0.0007*0.5*AVERAGE(Input!$B28:$M28)*Input!$O28*YTD!I27^2,0))*ISNUMBER(Input!I28)))</f>
        <v>60.18181818181818</v>
      </c>
      <c r="J28" s="32">
        <f>MAX(0,(Input!J28-0.5*AVERAGE(Input!$B28:$M28)+(+IF(YTD!J27&lt;0,0.0007*0.5*AVERAGE(Input!$B28:$M28)*Input!$O28*YTD!J27^2,0))*ISNUMBER(Input!J28)))</f>
        <v>66.05603525245661</v>
      </c>
      <c r="K28" s="32">
        <f>MAX(0,(Input!K28-0.5*AVERAGE(Input!$B28:$M28)+(+IF(YTD!K27&lt;0,0.0007*0.5*AVERAGE(Input!$B28:$M28)*Input!$O28*YTD!K27^2,0))*ISNUMBER(Input!K28)))</f>
        <v>72.181818181818187</v>
      </c>
      <c r="L28" s="32">
        <f>MAX(0,(Input!L28-0.5*AVERAGE(Input!$B28:$M28)+(+IF(YTD!L27&lt;0,0.0007*0.5*AVERAGE(Input!$B28:$M28)*Input!$O28*YTD!L27^2,0))*ISNUMBER(Input!L28)))</f>
        <v>32.408894477484999</v>
      </c>
      <c r="M28" s="32">
        <f>MAX(0,(Input!M28-0.5*AVERAGE(Input!$B28:$M28)+(+IF(YTD!M27&lt;0,0.0007*0.5*AVERAGE(Input!$B28:$M28)*Input!$O28*YTD!M27^2,0))*ISNUMBER(Input!M28)))</f>
        <v>92.181818181818187</v>
      </c>
      <c r="N28" s="4">
        <f>SUM(B28:M28)</f>
        <v>666.00512998772388</v>
      </c>
      <c r="O28" s="2"/>
      <c r="P28" s="2"/>
      <c r="Q28" s="31">
        <f>VAR(B28:M28)^0.5/AVERAGE(B28:M28)</f>
        <v>0.39965253488117725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2" t="str">
        <f>Input!A29</f>
        <v>Western</v>
      </c>
      <c r="B29" s="32">
        <f>MAX(0,(Input!B29-0.5*AVERAGE(Input!$B29:$M29)+(+IF(YTD!B28&lt;0,0.0007*0.5*AVERAGE(Input!$B29:$M29)*Input!$O29*YTD!B28^2,0))*ISNUMBER(Input!B29)))</f>
        <v>76.5</v>
      </c>
      <c r="C29" s="32">
        <f>MAX(0,(Input!C29-0.5*AVERAGE(Input!$B29:$M29)+(+IF(YTD!C28&lt;0,0.0007*0.5*AVERAGE(Input!$B29:$M29)*Input!$O29*YTD!C28^2,0))*ISNUMBER(Input!C29)))</f>
        <v>88.112004785018428</v>
      </c>
      <c r="D29" s="32">
        <f>MAX(0,(Input!D29-0.5*AVERAGE(Input!$B29:$M29)+(+IF(YTD!D28&lt;0,0.0007*0.5*AVERAGE(Input!$B29:$M29)*Input!$O29*YTD!D28^2,0))*ISNUMBER(Input!D29)))</f>
        <v>67.258410698920002</v>
      </c>
      <c r="E29" s="32">
        <f>MAX(0,(Input!E29-0.5*AVERAGE(Input!$B29:$M29)+(+IF(YTD!E28&lt;0,0.0007*0.5*AVERAGE(Input!$B29:$M29)*Input!$O29*YTD!E28^2,0))*ISNUMBER(Input!E29)))</f>
        <v>67.78398884846203</v>
      </c>
      <c r="F29" s="32"/>
      <c r="G29" s="32">
        <f>MAX(0,(Input!G29-0.5*AVERAGE(Input!$B29:$M29)+(+IF(YTD!G28&lt;0,0.0007*0.5*AVERAGE(Input!$B29:$M29)*Input!$O29*YTD!G28^2,0))*ISNUMBER(Input!G29)))</f>
        <v>114.1730658833781</v>
      </c>
      <c r="H29" s="32">
        <f>MAX(0,(Input!H29-0.5*AVERAGE(Input!$B29:$M29)+(+IF(YTD!H28&lt;0,0.0007*0.5*AVERAGE(Input!$B29:$M29)*Input!$O29*YTD!H28^2,0))*ISNUMBER(Input!H29)))</f>
        <v>102.52229435720891</v>
      </c>
      <c r="I29" s="32">
        <f>MAX(0,(Input!I29-0.5*AVERAGE(Input!$B29:$M29)+(+IF(YTD!I28&lt;0,0.0007*0.5*AVERAGE(Input!$B29:$M29)*Input!$O29*YTD!I28^2,0))*ISNUMBER(Input!I29)))</f>
        <v>110.5</v>
      </c>
      <c r="J29" s="32">
        <f>MAX(0,(Input!J29-0.5*AVERAGE(Input!$B29:$M29)+(+IF(YTD!J28&lt;0,0.0007*0.5*AVERAGE(Input!$B29:$M29)*Input!$O29*YTD!J28^2,0))*ISNUMBER(Input!J29)))</f>
        <v>111.70919826226395</v>
      </c>
      <c r="K29" s="32">
        <f>MAX(0,(Input!K29-0.5*AVERAGE(Input!$B29:$M29)+(+IF(YTD!K28&lt;0,0.0007*0.5*AVERAGE(Input!$B29:$M29)*Input!$O29*YTD!K28^2,0))*ISNUMBER(Input!K29)))</f>
        <v>108.5</v>
      </c>
      <c r="L29" s="32">
        <f>MAX(0,(Input!L29-0.5*AVERAGE(Input!$B29:$M29)+(+IF(YTD!L28&lt;0,0.0007*0.5*AVERAGE(Input!$B29:$M29)*Input!$O29*YTD!L28^2,0))*ISNUMBER(Input!L29)))</f>
        <v>25.425893775497649</v>
      </c>
      <c r="M29" s="32">
        <f>MAX(0,(Input!M29-0.5*AVERAGE(Input!$B29:$M29)+(+IF(YTD!M28&lt;0,0.0007*0.5*AVERAGE(Input!$B29:$M29)*Input!$O29*YTD!M28^2,0))*ISNUMBER(Input!M29)))</f>
        <v>92.5</v>
      </c>
      <c r="N29" s="4">
        <f>SUM(B29:M29)</f>
        <v>964.98485661074903</v>
      </c>
      <c r="O29" s="2"/>
      <c r="P29" s="2"/>
      <c r="Q29" s="31">
        <f>VAR(B29:M29)^0.5/AVERAGE(B29:M29)</f>
        <v>0.30779073986703237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" t="str">
        <f>Input!A30</f>
        <v>Milwaukee</v>
      </c>
      <c r="B30" s="32">
        <f>MAX(0,(Input!B30-0.5*AVERAGE(Input!$B30:$M30)+(+IF(YTD!B29&lt;0,0.0007*0.5*AVERAGE(Input!$B30:$M30)*Input!$O30*YTD!B29^2,0))*ISNUMBER(Input!B30)))</f>
        <v>83.7</v>
      </c>
      <c r="C30" s="32">
        <f>MAX(0,(Input!C30-0.5*AVERAGE(Input!$B30:$M30)+(+IF(YTD!C29&lt;0,0.0007*0.5*AVERAGE(Input!$B30:$M30)*Input!$O30*YTD!C29^2,0))*ISNUMBER(Input!C30)))</f>
        <v>44.716719376849007</v>
      </c>
      <c r="D30" s="32">
        <f>MAX(0,(Input!D30-0.5*AVERAGE(Input!$B30:$M30)+(+IF(YTD!D29&lt;0,0.0007*0.5*AVERAGE(Input!$B30:$M30)*Input!$O30*YTD!D29^2,0))*ISNUMBER(Input!D30)))</f>
        <v>60.895351157464802</v>
      </c>
      <c r="E30" s="32">
        <f>MAX(0,(Input!E30-0.5*AVERAGE(Input!$B30:$M30)+(+IF(YTD!E29&lt;0,0.0007*0.5*AVERAGE(Input!$B30:$M30)*Input!$O30*YTD!E29^2,0))*ISNUMBER(Input!E30)))</f>
        <v>60.932106421786365</v>
      </c>
      <c r="F30" s="32"/>
      <c r="G30" s="32"/>
      <c r="H30" s="32">
        <f>MAX(0,(Input!H30-0.5*AVERAGE(Input!$B30:$M30)+(+IF(YTD!H29&lt;0,0.0007*0.5*AVERAGE(Input!$B30:$M30)*Input!$O30*YTD!H29^2,0))*ISNUMBER(Input!H30)))</f>
        <v>63.7</v>
      </c>
      <c r="I30" s="32">
        <f>MAX(0,(Input!I30-0.5*AVERAGE(Input!$B30:$M30)+(+IF(YTD!I29&lt;0,0.0007*0.5*AVERAGE(Input!$B30:$M30)*Input!$O30*YTD!I29^2,0))*ISNUMBER(Input!I30)))</f>
        <v>63.7</v>
      </c>
      <c r="J30" s="32">
        <f>MAX(0,(Input!J30-0.5*AVERAGE(Input!$B30:$M30)+(+IF(YTD!J29&lt;0,0.0007*0.5*AVERAGE(Input!$B30:$M30)*Input!$O30*YTD!J29^2,0))*ISNUMBER(Input!J30)))</f>
        <v>72.894083336429148</v>
      </c>
      <c r="K30" s="32">
        <f>MAX(0,(Input!K30-0.5*AVERAGE(Input!$B30:$M30)+(+IF(YTD!K29&lt;0,0.0007*0.5*AVERAGE(Input!$B30:$M30)*Input!$O30*YTD!K29^2,0))*ISNUMBER(Input!K30)))</f>
        <v>69.7</v>
      </c>
      <c r="L30" s="32">
        <f>MAX(0,(Input!L30-0.5*AVERAGE(Input!$B30:$M30)+(+IF(YTD!L29&lt;0,0.0007*0.5*AVERAGE(Input!$B30:$M30)*Input!$O30*YTD!L29^2,0))*ISNUMBER(Input!L30)))</f>
        <v>100.17798771842371</v>
      </c>
      <c r="M30" s="32">
        <f>MAX(0,(Input!M30-0.5*AVERAGE(Input!$B30:$M30)+(+IF(YTD!M29&lt;0,0.0007*0.5*AVERAGE(Input!$B30:$M30)*Input!$O30*YTD!M29^2,0))*ISNUMBER(Input!M30)))</f>
        <v>77.7</v>
      </c>
      <c r="N30" s="4">
        <f>SUM(B30:M30)</f>
        <v>698.11624801095309</v>
      </c>
      <c r="O30" s="2"/>
      <c r="P30" s="2"/>
      <c r="Q30" s="31">
        <f>VAR(B30:M30)^0.5/AVERAGE(B30:M30)</f>
        <v>0.21616231561681432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" t="str">
        <f>Input!A31</f>
        <v>British Open</v>
      </c>
      <c r="B31" s="32">
        <f>MAX(0,(Input!B31-0.5*AVERAGE(Input!$B31:$M31)+(+IF(YTD!B30&lt;0,0.0007*0.5*AVERAGE(Input!$B31:$M31)*Input!$O31*YTD!B30^2,0))*ISNUMBER(Input!B31)))</f>
        <v>86</v>
      </c>
      <c r="C31" s="32">
        <f>MAX(0,(Input!C31-0.5*AVERAGE(Input!$B31:$M31)+(+IF(YTD!C30&lt;0,0.0007*0.5*AVERAGE(Input!$B31:$M31)*Input!$O31*YTD!C30^2,0))*ISNUMBER(Input!C31)))</f>
        <v>76.114948032366172</v>
      </c>
      <c r="D31" s="32">
        <f>MAX(0,(Input!D31-0.5*AVERAGE(Input!$B31:$M31)+(+IF(YTD!D30&lt;0,0.0007*0.5*AVERAGE(Input!$B31:$M31)*Input!$O31*YTD!D30^2,0))*ISNUMBER(Input!D31)))</f>
        <v>74.336951872396767</v>
      </c>
      <c r="E31" s="32">
        <f>MAX(0,(Input!E31-0.5*AVERAGE(Input!$B31:$M31)+(+IF(YTD!E30&lt;0,0.0007*0.5*AVERAGE(Input!$B31:$M31)*Input!$O31*YTD!E30^2,0))*ISNUMBER(Input!E31)))</f>
        <v>53.261513009852415</v>
      </c>
      <c r="F31" s="32"/>
      <c r="G31" s="32"/>
      <c r="H31" s="32">
        <f>MAX(0,(Input!H31-0.5*AVERAGE(Input!$B31:$M31)+(+IF(YTD!H30&lt;0,0.0007*0.5*AVERAGE(Input!$B31:$M31)*Input!$O31*YTD!H30^2,0))*ISNUMBER(Input!H31)))</f>
        <v>48</v>
      </c>
      <c r="I31" s="32">
        <f>MAX(0,(Input!I31-0.5*AVERAGE(Input!$B31:$M31)+(+IF(YTD!I30&lt;0,0.0007*0.5*AVERAGE(Input!$B31:$M31)*Input!$O31*YTD!I30^2,0))*ISNUMBER(Input!I31)))</f>
        <v>74</v>
      </c>
      <c r="J31" s="32">
        <f>MAX(0,(Input!J31-0.5*AVERAGE(Input!$B31:$M31)+(+IF(YTD!J30&lt;0,0.0007*0.5*AVERAGE(Input!$B31:$M31)*Input!$O31*YTD!J30^2,0))*ISNUMBER(Input!J31)))</f>
        <v>45.336838972510343</v>
      </c>
      <c r="K31" s="32">
        <f>MAX(0,(Input!K31-0.5*AVERAGE(Input!$B31:$M31)+(+IF(YTD!K30&lt;0,0.0007*0.5*AVERAGE(Input!$B31:$M31)*Input!$O31*YTD!K30^2,0))*ISNUMBER(Input!K31)))</f>
        <v>54</v>
      </c>
      <c r="L31" s="32">
        <f>MAX(0,(Input!L31-0.5*AVERAGE(Input!$B31:$M31)+(+IF(YTD!L30&lt;0,0.0007*0.5*AVERAGE(Input!$B31:$M31)*Input!$O31*YTD!L30^2,0))*ISNUMBER(Input!L31)))</f>
        <v>79.732258635659051</v>
      </c>
      <c r="M31" s="32">
        <f>MAX(0,(Input!M31-0.5*AVERAGE(Input!$B31:$M31)+(+IF(YTD!M30&lt;0,0.0007*0.5*AVERAGE(Input!$B31:$M31)*Input!$O31*YTD!M30^2,0))*ISNUMBER(Input!M31)))</f>
        <v>40</v>
      </c>
      <c r="N31" s="4">
        <f>SUM(B31:M31)</f>
        <v>630.78251052278472</v>
      </c>
      <c r="O31" s="2"/>
      <c r="P31" s="2"/>
      <c r="Q31" s="31">
        <f>VAR(B31:M31)^0.5/AVERAGE(B31:M31)</f>
        <v>0.26275213799773456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 t="str">
        <f>Input!A32</f>
        <v>Quad Cities</v>
      </c>
      <c r="B32" s="32">
        <f>MAX(0,(Input!B32-0.5*AVERAGE(Input!$B32:$M32)+(+IF(YTD!B31&lt;0,0.0007*0.5*AVERAGE(Input!$B32:$M32)*Input!$O32*YTD!B31^2,0))*ISNUMBER(Input!B32)))</f>
        <v>96.666666666666671</v>
      </c>
      <c r="C32" s="32">
        <f>MAX(0,(Input!C32-0.5*AVERAGE(Input!$B32:$M32)+(+IF(YTD!C31&lt;0,0.0007*0.5*AVERAGE(Input!$B32:$M32)*Input!$O32*YTD!C31^2,0))*ISNUMBER(Input!C32)))</f>
        <v>0</v>
      </c>
      <c r="D32" s="32">
        <f>MAX(0,(Input!D32-0.5*AVERAGE(Input!$B32:$M32)+(+IF(YTD!D31&lt;0,0.0007*0.5*AVERAGE(Input!$B32:$M32)*Input!$O32*YTD!D31^2,0))*ISNUMBER(Input!D32)))</f>
        <v>81.478902810439934</v>
      </c>
      <c r="E32" s="32">
        <f>MAX(0,(Input!E32-0.5*AVERAGE(Input!$B32:$M32)+(+IF(YTD!E31&lt;0,0.0007*0.5*AVERAGE(Input!$B32:$M32)*Input!$O32*YTD!E31^2,0))*ISNUMBER(Input!E32)))</f>
        <v>81.805582910841821</v>
      </c>
      <c r="F32" s="32"/>
      <c r="G32" s="32"/>
      <c r="H32" s="32">
        <f>MAX(0,(Input!H32-0.5*AVERAGE(Input!$B32:$M32)+(+IF(YTD!H31&lt;0,0.0007*0.5*AVERAGE(Input!$B32:$M32)*Input!$O32*YTD!H31^2,0))*ISNUMBER(Input!H32)))</f>
        <v>33.063201023602616</v>
      </c>
      <c r="I32" s="32">
        <f>MAX(0,(Input!I32-0.5*AVERAGE(Input!$B32:$M32)+(+IF(YTD!I31&lt;0,0.0007*0.5*AVERAGE(Input!$B32:$M32)*Input!$O32*YTD!I31^2,0))*ISNUMBER(Input!I32)))</f>
        <v>104.66666666666667</v>
      </c>
      <c r="J32" s="32">
        <f>MAX(0,(Input!J32-0.5*AVERAGE(Input!$B32:$M32)+(+IF(YTD!J31&lt;0,0.0007*0.5*AVERAGE(Input!$B32:$M32)*Input!$O32*YTD!J31^2,0))*ISNUMBER(Input!J32)))</f>
        <v>94.364607291713781</v>
      </c>
      <c r="K32" s="32">
        <f>MAX(0,(Input!K32-0.5*AVERAGE(Input!$B32:$M32)+(+IF(YTD!K31&lt;0,0.0007*0.5*AVERAGE(Input!$B32:$M32)*Input!$O32*YTD!K31^2,0))*ISNUMBER(Input!K32)))</f>
        <v>96.666666666666671</v>
      </c>
      <c r="L32" s="32">
        <f>MAX(0,(Input!L32-0.5*AVERAGE(Input!$B32:$M32)+(+IF(YTD!L31&lt;0,0.0007*0.5*AVERAGE(Input!$B32:$M32)*Input!$O32*YTD!L31^2,0))*ISNUMBER(Input!L32)))</f>
        <v>80.843549088273377</v>
      </c>
      <c r="M32" s="32">
        <f>MAX(0,(Input!M32-0.5*AVERAGE(Input!$B32:$M32)+(+IF(YTD!M31&lt;0,0.0007*0.5*AVERAGE(Input!$B32:$M32)*Input!$O32*YTD!M31^2,0))*ISNUMBER(Input!M32)))</f>
        <v>50.666666666666671</v>
      </c>
      <c r="N32" s="4">
        <f>SUM(B32:M32)</f>
        <v>720.22250979153819</v>
      </c>
      <c r="O32" s="2"/>
      <c r="P32" s="2"/>
      <c r="Q32" s="31">
        <f>VAR(B32:M32)^0.5/AVERAGE(B32:M32)</f>
        <v>0.46750686381189566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 t="str">
        <f>Input!A33</f>
        <v>International</v>
      </c>
      <c r="B33" s="32">
        <f>MAX(0,(Input!B33-0.5*AVERAGE(Input!$B33:$M33)+(+IF(YTD!B32&lt;0,0.0007*0.5*AVERAGE(Input!$B33:$M33)*Input!$O33*YTD!B32^2,0))*ISNUMBER(Input!B33)))</f>
        <v>30.299999999999997</v>
      </c>
      <c r="C33" s="32">
        <f>MAX(0,(Input!C33-0.5*AVERAGE(Input!$B33:$M33)+(+IF(YTD!C32&lt;0,0.0007*0.5*AVERAGE(Input!$B33:$M33)*Input!$O33*YTD!C32^2,0))*ISNUMBER(Input!C33)))</f>
        <v>75.615171522067726</v>
      </c>
      <c r="D33" s="32">
        <f>MAX(0,(Input!D33-0.5*AVERAGE(Input!$B33:$M33)+(+IF(YTD!D32&lt;0,0.0007*0.5*AVERAGE(Input!$B33:$M33)*Input!$O33*YTD!D32^2,0))*ISNUMBER(Input!D33)))</f>
        <v>10.992764975266637</v>
      </c>
      <c r="E33" s="32">
        <f>MAX(0,(Input!E33-0.5*AVERAGE(Input!$B33:$M33)+(+IF(YTD!E32&lt;0,0.0007*0.5*AVERAGE(Input!$B33:$M33)*Input!$O33*YTD!E32^2,0))*ISNUMBER(Input!E33)))</f>
        <v>27.7112091855162</v>
      </c>
      <c r="F33" s="32"/>
      <c r="G33" s="32"/>
      <c r="H33" s="32">
        <f>MAX(0,(Input!H33-0.5*AVERAGE(Input!$B33:$M33)+(+IF(YTD!H32&lt;0,0.0007*0.5*AVERAGE(Input!$B33:$M33)*Input!$O33*YTD!H32^2,0))*ISNUMBER(Input!H33)))</f>
        <v>29.989373015993586</v>
      </c>
      <c r="I33" s="32">
        <f>MAX(0,(Input!I33-0.5*AVERAGE(Input!$B33:$M33)+(+IF(YTD!I32&lt;0,0.0007*0.5*AVERAGE(Input!$B33:$M33)*Input!$O33*YTD!I32^2,0))*ISNUMBER(Input!I33)))</f>
        <v>42.3</v>
      </c>
      <c r="J33" s="32">
        <f>MAX(0,(Input!J33-0.5*AVERAGE(Input!$B33:$M33)+(+IF(YTD!J32&lt;0,0.0007*0.5*AVERAGE(Input!$B33:$M33)*Input!$O33*YTD!J32^2,0))*ISNUMBER(Input!J33)))</f>
        <v>17.764009912846596</v>
      </c>
      <c r="K33" s="32">
        <f>MAX(0,(Input!K33-0.5*AVERAGE(Input!$B33:$M33)+(+IF(YTD!K32&lt;0,0.0007*0.5*AVERAGE(Input!$B33:$M33)*Input!$O33*YTD!K32^2,0))*ISNUMBER(Input!K33)))</f>
        <v>62.3</v>
      </c>
      <c r="L33" s="32">
        <f>MAX(0,(Input!L33-0.5*AVERAGE(Input!$B33:$M33)+(+IF(YTD!L32&lt;0,0.0007*0.5*AVERAGE(Input!$B33:$M33)*Input!$O33*YTD!L32^2,0))*ISNUMBER(Input!L33)))</f>
        <v>21.524265305817096</v>
      </c>
      <c r="M33" s="32">
        <f>MAX(0,(Input!M33-0.5*AVERAGE(Input!$B33:$M33)+(+IF(YTD!M32&lt;0,0.0007*0.5*AVERAGE(Input!$B33:$M33)*Input!$O33*YTD!M32^2,0))*ISNUMBER(Input!M33)))</f>
        <v>62.3</v>
      </c>
      <c r="N33" s="4">
        <f t="shared" ref="N33:N45" si="3">SUM(B33:M33)</f>
        <v>380.79679391750784</v>
      </c>
      <c r="O33" s="2"/>
      <c r="P33" s="2"/>
      <c r="Q33" s="31">
        <f t="shared" ref="Q33:Q45" si="4">VAR(B33:M33)^0.5/AVERAGE(B33:M33)</f>
        <v>0.57092927135279736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 t="str">
        <f>Input!A34</f>
        <v>Buick-Mich</v>
      </c>
      <c r="B34" s="32">
        <f>MAX(0,(Input!B34-0.5*AVERAGE(Input!$B34:$M34)+(+IF(YTD!B33&lt;0,0.0007*0.5*AVERAGE(Input!$B34:$M34)*Input!$O34*YTD!B33^2,0))*ISNUMBER(Input!B34)))</f>
        <v>91.277777777777771</v>
      </c>
      <c r="C34" s="32">
        <f>MAX(0,(Input!C34-0.5*AVERAGE(Input!$B34:$M34)+(+IF(YTD!C33&lt;0,0.0007*0.5*AVERAGE(Input!$B34:$M34)*Input!$O34*YTD!C33^2,0))*ISNUMBER(Input!C34)))</f>
        <v>0</v>
      </c>
      <c r="D34" s="32">
        <f>MAX(0,(Input!D34-0.5*AVERAGE(Input!$B34:$M34)+(+IF(YTD!D33&lt;0,0.0007*0.5*AVERAGE(Input!$B34:$M34)*Input!$O34*YTD!D33^2,0))*ISNUMBER(Input!D34)))</f>
        <v>113.14957902180109</v>
      </c>
      <c r="E34" s="32">
        <f>MAX(0,(Input!E34-0.5*AVERAGE(Input!$B34:$M34)+(+IF(YTD!E33&lt;0,0.0007*0.5*AVERAGE(Input!$B34:$M34)*Input!$O34*YTD!E33^2,0))*ISNUMBER(Input!E34)))</f>
        <v>97.190982125831582</v>
      </c>
      <c r="F34" s="32"/>
      <c r="G34" s="32"/>
      <c r="H34" s="32">
        <f>MAX(0,(Input!H34-0.5*AVERAGE(Input!$B34:$M34)+(+IF(YTD!H33&lt;0,0.0007*0.5*AVERAGE(Input!$B34:$M34)*Input!$O34*YTD!H33^2,0))*ISNUMBER(Input!H34)))</f>
        <v>48.991333260238008</v>
      </c>
      <c r="I34" s="32">
        <f>MAX(0,(Input!I34-0.5*AVERAGE(Input!$B34:$M34)+(+IF(YTD!I33&lt;0,0.0007*0.5*AVERAGE(Input!$B34:$M34)*Input!$O34*YTD!I33^2,0))*ISNUMBER(Input!I34)))</f>
        <v>68.277777777777771</v>
      </c>
      <c r="J34" s="32">
        <f>MAX(0,(Input!J34-0.5*AVERAGE(Input!$B34:$M34)+(+IF(YTD!J33&lt;0,0.0007*0.5*AVERAGE(Input!$B34:$M34)*Input!$O34*YTD!J33^2,0))*ISNUMBER(Input!J34)))</f>
        <v>94.49284891480356</v>
      </c>
      <c r="K34" s="32">
        <f>MAX(0,(Input!K34-0.5*AVERAGE(Input!$B34:$M34)+(+IF(YTD!K33&lt;0,0.0007*0.5*AVERAGE(Input!$B34:$M34)*Input!$O34*YTD!K33^2,0))*ISNUMBER(Input!K34)))</f>
        <v>72.277777777777771</v>
      </c>
      <c r="L34" s="32">
        <f>MAX(0,(Input!L34-0.5*AVERAGE(Input!$B34:$M34)+(+IF(YTD!L33&lt;0,0.0007*0.5*AVERAGE(Input!$B34:$M34)*Input!$O34*YTD!L33^2,0))*ISNUMBER(Input!L34)))</f>
        <v>0</v>
      </c>
      <c r="M34" s="32">
        <f>MAX(0,(Input!M34-0.5*AVERAGE(Input!$B34:$M34)+(+IF(YTD!M33&lt;0,0.0007*0.5*AVERAGE(Input!$B34:$M34)*Input!$O34*YTD!M33^2,0))*ISNUMBER(Input!M34)))</f>
        <v>106.27777777777777</v>
      </c>
      <c r="N34" s="4">
        <f t="shared" si="3"/>
        <v>691.93585443378538</v>
      </c>
      <c r="O34" s="2"/>
      <c r="P34" s="2"/>
      <c r="Q34" s="31">
        <f t="shared" si="4"/>
        <v>0.59418261155848773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 t="str">
        <f>Input!A35</f>
        <v>PGA</v>
      </c>
      <c r="B35" s="32">
        <f>MAX(0,(Input!B35-0.5*AVERAGE(Input!$B35:$M35)+(+IF(YTD!B34&lt;0,0.0007*0.5*AVERAGE(Input!$B35:$M35)*Input!$O35*YTD!B34^2,0))*ISNUMBER(Input!B35)))</f>
        <v>25.799999999999997</v>
      </c>
      <c r="C35" s="32">
        <f>MAX(0,(Input!C35-0.5*AVERAGE(Input!$B35:$M35)+(+IF(YTD!C34&lt;0,0.0007*0.5*AVERAGE(Input!$B35:$M35)*Input!$O35*YTD!C34^2,0))*ISNUMBER(Input!C35)))</f>
        <v>60.400545911254838</v>
      </c>
      <c r="D35" s="32">
        <f>MAX(0,(Input!D35-0.5*AVERAGE(Input!$B35:$M35)+(+IF(YTD!D34&lt;0,0.0007*0.5*AVERAGE(Input!$B35:$M35)*Input!$O35*YTD!D34^2,0))*ISNUMBER(Input!D35)))</f>
        <v>74.902999444468236</v>
      </c>
      <c r="E35" s="32">
        <f>MAX(0,(Input!E35-0.5*AVERAGE(Input!$B35:$M35)+(+IF(YTD!E34&lt;0,0.0007*0.5*AVERAGE(Input!$B35:$M35)*Input!$O35*YTD!E34^2,0))*ISNUMBER(Input!E35)))</f>
        <v>108.64673042471917</v>
      </c>
      <c r="F35" s="32"/>
      <c r="G35" s="32"/>
      <c r="H35" s="32">
        <f>MAX(0,(Input!H35-0.5*AVERAGE(Input!$B35:$M35)+(+IF(YTD!H34&lt;0,0.0007*0.5*AVERAGE(Input!$B35:$M35)*Input!$O35*YTD!H34^2,0))*ISNUMBER(Input!H35)))</f>
        <v>64.709797805024181</v>
      </c>
      <c r="I35" s="32">
        <f>MAX(0,(Input!I35-0.5*AVERAGE(Input!$B35:$M35)+(+IF(YTD!I34&lt;0,0.0007*0.5*AVERAGE(Input!$B35:$M35)*Input!$O35*YTD!I34^2,0))*ISNUMBER(Input!I35)))</f>
        <v>75.8</v>
      </c>
      <c r="J35" s="32">
        <f>MAX(0,(Input!J35-0.5*AVERAGE(Input!$B35:$M35)+(+IF(YTD!J34&lt;0,0.0007*0.5*AVERAGE(Input!$B35:$M35)*Input!$O35*YTD!J34^2,0))*ISNUMBER(Input!J35)))</f>
        <v>87.414604809812417</v>
      </c>
      <c r="K35" s="32">
        <f>MAX(0,(Input!K35-0.5*AVERAGE(Input!$B35:$M35)+(+IF(YTD!K34&lt;0,0.0007*0.5*AVERAGE(Input!$B35:$M35)*Input!$O35*YTD!K34^2,0))*ISNUMBER(Input!K35)))</f>
        <v>73.8</v>
      </c>
      <c r="L35" s="32">
        <f>MAX(0,(Input!L35-0.5*AVERAGE(Input!$B35:$M35)+(+IF(YTD!L34&lt;0,0.0007*0.5*AVERAGE(Input!$B35:$M35)*Input!$O35*YTD!L34^2,0))*ISNUMBER(Input!L35)))</f>
        <v>102.40901517520804</v>
      </c>
      <c r="M35" s="32">
        <f>MAX(0,(Input!M35-0.5*AVERAGE(Input!$B35:$M35)+(+IF(YTD!M34&lt;0,0.0007*0.5*AVERAGE(Input!$B35:$M35)*Input!$O35*YTD!M34^2,0))*ISNUMBER(Input!M35)))</f>
        <v>66.8</v>
      </c>
      <c r="N35" s="4">
        <f t="shared" si="3"/>
        <v>740.68369357048687</v>
      </c>
      <c r="O35" s="2"/>
      <c r="P35" s="2"/>
      <c r="Q35" s="31">
        <f t="shared" si="4"/>
        <v>0.31301847995423365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 t="str">
        <f>Input!A36</f>
        <v>Firestone</v>
      </c>
      <c r="B36" s="32">
        <f>MAX(0,(Input!B36-0.5*AVERAGE(Input!$B36:$M36)+(+IF(YTD!B35&lt;0,0.0007*0.5*AVERAGE(Input!$B36:$M36)*Input!$O36*YTD!B35^2,0))*ISNUMBER(Input!B36)))</f>
        <v>87.75</v>
      </c>
      <c r="C36" s="32">
        <f>MAX(0,(Input!C36-0.5*AVERAGE(Input!$B36:$M36)+(+IF(YTD!C35&lt;0,0.0007*0.5*AVERAGE(Input!$B36:$M36)*Input!$O36*YTD!C35^2,0))*ISNUMBER(Input!C36)))</f>
        <v>62.326245920083437</v>
      </c>
      <c r="D36" s="32">
        <f>MAX(0,(Input!D36-0.5*AVERAGE(Input!$B36:$M36)+(+IF(YTD!D35&lt;0,0.0007*0.5*AVERAGE(Input!$B36:$M36)*Input!$O36*YTD!D35^2,0))*ISNUMBER(Input!D36)))</f>
        <v>77.654063086507051</v>
      </c>
      <c r="E36" s="32">
        <f>MAX(0,(Input!E36-0.5*AVERAGE(Input!$B36:$M36)+(+IF(YTD!E35&lt;0,0.0007*0.5*AVERAGE(Input!$B36:$M36)*Input!$O36*YTD!E35^2,0))*ISNUMBER(Input!E36)))</f>
        <v>109.15305788191655</v>
      </c>
      <c r="F36" s="32"/>
      <c r="G36" s="32"/>
      <c r="H36" s="32">
        <f>MAX(0,(Input!H36-0.5*AVERAGE(Input!$B36:$M36)+(+IF(YTD!H35&lt;0,0.0007*0.5*AVERAGE(Input!$B36:$M36)*Input!$O36*YTD!H35^2,0))*ISNUMBER(Input!H36)))</f>
        <v>105.44721441111523</v>
      </c>
      <c r="I36" s="32">
        <f>MAX(0,(Input!I36-0.5*AVERAGE(Input!$B36:$M36)+(+IF(YTD!I35&lt;0,0.0007*0.5*AVERAGE(Input!$B36:$M36)*Input!$O36*YTD!I35^2,0))*ISNUMBER(Input!I36)))</f>
        <v>57.75</v>
      </c>
      <c r="J36" s="32">
        <f>MAX(0,(Input!J36-0.5*AVERAGE(Input!$B36:$M36)+(+IF(YTD!J35&lt;0,0.0007*0.5*AVERAGE(Input!$B36:$M36)*Input!$O36*YTD!J35^2,0))*ISNUMBER(Input!J36)))</f>
        <v>102.11405594659971</v>
      </c>
      <c r="K36" s="32">
        <f>MAX(0,(Input!K36-0.5*AVERAGE(Input!$B36:$M36)+(+IF(YTD!K35&lt;0,0.0007*0.5*AVERAGE(Input!$B36:$M36)*Input!$O36*YTD!K35^2,0))*ISNUMBER(Input!K36)))</f>
        <v>99.75</v>
      </c>
      <c r="L36" s="32">
        <f>MAX(0,(Input!L36-0.5*AVERAGE(Input!$B36:$M36)+(+IF(YTD!L35&lt;0,0.0007*0.5*AVERAGE(Input!$B36:$M36)*Input!$O36*YTD!L35^2,0))*ISNUMBER(Input!L36)))</f>
        <v>115.26802480062142</v>
      </c>
      <c r="M36" s="32">
        <f>MAX(0,(Input!M36-0.5*AVERAGE(Input!$B36:$M36)+(+IF(YTD!M35&lt;0,0.0007*0.5*AVERAGE(Input!$B36:$M36)*Input!$O36*YTD!M35^2,0))*ISNUMBER(Input!M36)))</f>
        <v>75.75</v>
      </c>
      <c r="N36" s="4">
        <f t="shared" si="3"/>
        <v>892.96266204684343</v>
      </c>
      <c r="O36" s="2"/>
      <c r="P36" s="2"/>
      <c r="Q36" s="31">
        <f t="shared" si="4"/>
        <v>0.22543812948767669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 t="str">
        <f>Input!A37</f>
        <v>Vancouver</v>
      </c>
      <c r="B37" s="32">
        <f>MAX(0,(Input!B37-0.5*AVERAGE(Input!$B37:$M37)+(+IF(YTD!B36&lt;0,0.0007*0.5*AVERAGE(Input!$B37:$M37)*Input!$O37*YTD!B36^2,0))*ISNUMBER(Input!B37)))</f>
        <v>80.5</v>
      </c>
      <c r="C37" s="32">
        <f>MAX(0,(Input!C37-0.5*AVERAGE(Input!$B37:$M37)+(+IF(YTD!C36&lt;0,0.0007*0.5*AVERAGE(Input!$B37:$M37)*Input!$O37*YTD!C36^2,0))*ISNUMBER(Input!C37)))</f>
        <v>52.610843729980409</v>
      </c>
      <c r="D37" s="32">
        <f>MAX(0,(Input!D37-0.5*AVERAGE(Input!$B37:$M37)+(+IF(YTD!D36&lt;0,0.0007*0.5*AVERAGE(Input!$B37:$M37)*Input!$O37*YTD!D36^2,0))*ISNUMBER(Input!D37)))</f>
        <v>122.7201684395302</v>
      </c>
      <c r="E37" s="32">
        <f>MAX(0,(Input!E37-0.5*AVERAGE(Input!$B37:$M37)+(+IF(YTD!E36&lt;0,0.0007*0.5*AVERAGE(Input!$B37:$M37)*Input!$O37*YTD!E36^2,0))*ISNUMBER(Input!E37)))</f>
        <v>120.20215490031931</v>
      </c>
      <c r="F37" s="32"/>
      <c r="G37" s="32"/>
      <c r="H37" s="32">
        <f>MAX(0,(Input!H37-0.5*AVERAGE(Input!$B37:$M37)+(+IF(YTD!H36&lt;0,0.0007*0.5*AVERAGE(Input!$B37:$M37)*Input!$O37*YTD!H36^2,0))*ISNUMBER(Input!H37)))</f>
        <v>102.77299191001133</v>
      </c>
      <c r="I37" s="32">
        <f>MAX(0,(Input!I37-0.5*AVERAGE(Input!$B37:$M37)+(+IF(YTD!I36&lt;0,0.0007*0.5*AVERAGE(Input!$B37:$M37)*Input!$O37*YTD!I36^2,0))*ISNUMBER(Input!I37)))</f>
        <v>84.5</v>
      </c>
      <c r="J37" s="32">
        <f>MAX(0,(Input!J37-0.5*AVERAGE(Input!$B37:$M37)+(+IF(YTD!J36&lt;0,0.0007*0.5*AVERAGE(Input!$B37:$M37)*Input!$O37*YTD!J36^2,0))*ISNUMBER(Input!J37)))</f>
        <v>58.071083792038117</v>
      </c>
      <c r="K37" s="32">
        <f>MAX(0,(Input!K37-0.5*AVERAGE(Input!$B37:$M37)+(+IF(YTD!K36&lt;0,0.0007*0.5*AVERAGE(Input!$B37:$M37)*Input!$O37*YTD!K36^2,0))*ISNUMBER(Input!K37)))</f>
        <v>100.5</v>
      </c>
      <c r="L37" s="32">
        <f>MAX(0,(Input!L37-0.5*AVERAGE(Input!$B37:$M37)+(+IF(YTD!L36&lt;0,0.0007*0.5*AVERAGE(Input!$B37:$M37)*Input!$O37*YTD!L36^2,0))*ISNUMBER(Input!L37)))</f>
        <v>93.666883697881104</v>
      </c>
      <c r="M37" s="32">
        <f>MAX(0,(Input!M37-0.5*AVERAGE(Input!$B37:$M37)+(+IF(YTD!M36&lt;0,0.0007*0.5*AVERAGE(Input!$B37:$M37)*Input!$O37*YTD!M36^2,0))*ISNUMBER(Input!M37)))</f>
        <v>82.5</v>
      </c>
      <c r="N37" s="4">
        <f t="shared" si="3"/>
        <v>898.0441264697605</v>
      </c>
      <c r="O37" s="2"/>
      <c r="P37" s="2"/>
      <c r="Q37" s="31">
        <f t="shared" si="4"/>
        <v>0.25885164782431858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 t="str">
        <f>Input!A38</f>
        <v>Canadian</v>
      </c>
      <c r="B38" s="32">
        <f>MAX(0,(Input!B38-0.5*AVERAGE(Input!$B38:$M38)+(+IF(YTD!B37&lt;0,0.0007*0.5*AVERAGE(Input!$B38:$M38)*Input!$O38*YTD!B37^2,0))*ISNUMBER(Input!B38)))</f>
        <v>108.45</v>
      </c>
      <c r="C38" s="32">
        <f>MAX(0,(Input!C38-0.5*AVERAGE(Input!$B38:$M38)+(+IF(YTD!C37&lt;0,0.0007*0.5*AVERAGE(Input!$B38:$M38)*Input!$O38*YTD!C37^2,0))*ISNUMBER(Input!C38)))</f>
        <v>51.689382175066001</v>
      </c>
      <c r="D38" s="32">
        <f>MAX(0,(Input!D38-0.5*AVERAGE(Input!$B38:$M38)+(+IF(YTD!D37&lt;0,0.0007*0.5*AVERAGE(Input!$B38:$M38)*Input!$O38*YTD!D37^2,0))*ISNUMBER(Input!D38)))</f>
        <v>87.430969586756646</v>
      </c>
      <c r="E38" s="32">
        <f>MAX(0,(Input!E38-0.5*AVERAGE(Input!$B38:$M38)+(+IF(YTD!E37&lt;0,0.0007*0.5*AVERAGE(Input!$B38:$M38)*Input!$O38*YTD!E37^2,0))*ISNUMBER(Input!E38)))</f>
        <v>105.04264015462272</v>
      </c>
      <c r="F38" s="32"/>
      <c r="G38" s="32"/>
      <c r="H38" s="32">
        <f>MAX(0,(Input!H38-0.5*AVERAGE(Input!$B38:$M38)+(+IF(YTD!H37&lt;0,0.0007*0.5*AVERAGE(Input!$B38:$M38)*Input!$O38*YTD!H37^2,0))*ISNUMBER(Input!H38)))</f>
        <v>34.759010305959784</v>
      </c>
      <c r="I38" s="32">
        <f>MAX(0,(Input!I38-0.5*AVERAGE(Input!$B38:$M38)+(+IF(YTD!I37&lt;0,0.0007*0.5*AVERAGE(Input!$B38:$M38)*Input!$O38*YTD!I37^2,0))*ISNUMBER(Input!I38)))</f>
        <v>114.45</v>
      </c>
      <c r="J38" s="32">
        <f>MAX(0,(Input!J38-0.5*AVERAGE(Input!$B38:$M38)+(+IF(YTD!J37&lt;0,0.0007*0.5*AVERAGE(Input!$B38:$M38)*Input!$O38*YTD!J37^2,0))*ISNUMBER(Input!J38)))</f>
        <v>73.341637177473174</v>
      </c>
      <c r="K38" s="32">
        <f>MAX(0,(Input!K38-0.5*AVERAGE(Input!$B38:$M38)+(+IF(YTD!K37&lt;0,0.0007*0.5*AVERAGE(Input!$B38:$M38)*Input!$O38*YTD!K37^2,0))*ISNUMBER(Input!K38)))</f>
        <v>76.45</v>
      </c>
      <c r="L38" s="32">
        <f>MAX(0,(Input!L38-0.5*AVERAGE(Input!$B38:$M38)+(+IF(YTD!L37&lt;0,0.0007*0.5*AVERAGE(Input!$B38:$M38)*Input!$O38*YTD!L37^2,0))*ISNUMBER(Input!L38)))</f>
        <v>29.342306871831884</v>
      </c>
      <c r="M38" s="32">
        <f>MAX(0,(Input!M38-0.5*AVERAGE(Input!$B38:$M38)+(+IF(YTD!M37&lt;0,0.0007*0.5*AVERAGE(Input!$B38:$M38)*Input!$O38*YTD!M37^2,0))*ISNUMBER(Input!M38)))</f>
        <v>60.45</v>
      </c>
      <c r="N38" s="4">
        <f t="shared" si="3"/>
        <v>741.40594627171026</v>
      </c>
      <c r="O38" s="2"/>
      <c r="P38" s="2"/>
      <c r="Q38" s="31">
        <f t="shared" si="4"/>
        <v>0.40684885378659108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 t="str">
        <f>Input!A39</f>
        <v>Pennsylvania</v>
      </c>
      <c r="B39" s="32">
        <f>MAX(0,(Input!B39-0.5*AVERAGE(Input!$B39:$M39)+(+IF(YTD!B38&lt;0,0.0007*0.5*AVERAGE(Input!$B39:$M39)*Input!$O39*YTD!B38^2,0))*ISNUMBER(Input!B39)))</f>
        <v>49.25</v>
      </c>
      <c r="C39" s="32">
        <f>MAX(0,(Input!C39-0.5*AVERAGE(Input!$B39:$M39)+(+IF(YTD!C38&lt;0,0.0007*0.5*AVERAGE(Input!$B39:$M39)*Input!$O39*YTD!C38^2,0))*ISNUMBER(Input!C39)))</f>
        <v>89.515793997648331</v>
      </c>
      <c r="D39" s="32">
        <f>MAX(0,(Input!D39-0.5*AVERAGE(Input!$B39:$M39)+(+IF(YTD!D38&lt;0,0.0007*0.5*AVERAGE(Input!$B39:$M39)*Input!$O39*YTD!D38^2,0))*ISNUMBER(Input!D39)))</f>
        <v>51.19294443982146</v>
      </c>
      <c r="E39" s="32">
        <f>MAX(0,(Input!E39-0.5*AVERAGE(Input!$B39:$M39)+(+IF(YTD!E38&lt;0,0.0007*0.5*AVERAGE(Input!$B39:$M39)*Input!$O39*YTD!E38^2,0))*ISNUMBER(Input!E39)))</f>
        <v>83.25</v>
      </c>
      <c r="F39" s="32"/>
      <c r="G39" s="32"/>
      <c r="H39" s="32">
        <f>MAX(0,(Input!H39-0.5*AVERAGE(Input!$B39:$M39)+(+IF(YTD!H38&lt;0,0.0007*0.5*AVERAGE(Input!$B39:$M39)*Input!$O39*YTD!H38^2,0))*ISNUMBER(Input!H39)))</f>
        <v>55.518248124169219</v>
      </c>
      <c r="I39" s="32">
        <f>MAX(0,(Input!I39-0.5*AVERAGE(Input!$B39:$M39)+(+IF(YTD!I38&lt;0,0.0007*0.5*AVERAGE(Input!$B39:$M39)*Input!$O39*YTD!I38^2,0))*ISNUMBER(Input!I39)))</f>
        <v>51.25</v>
      </c>
      <c r="J39" s="32">
        <f>MAX(0,(Input!J39-0.5*AVERAGE(Input!$B39:$M39)+(+IF(YTD!J38&lt;0,0.0007*0.5*AVERAGE(Input!$B39:$M39)*Input!$O39*YTD!J38^2,0))*ISNUMBER(Input!J39)))</f>
        <v>59.276920749940629</v>
      </c>
      <c r="K39" s="32">
        <f>MAX(0,(Input!K39-0.5*AVERAGE(Input!$B39:$M39)+(+IF(YTD!K38&lt;0,0.0007*0.5*AVERAGE(Input!$B39:$M39)*Input!$O39*YTD!K38^2,0))*ISNUMBER(Input!K39)))</f>
        <v>43.25</v>
      </c>
      <c r="L39" s="32">
        <f>MAX(0,(Input!L39-0.5*AVERAGE(Input!$B39:$M39)+(+IF(YTD!L38&lt;0,0.0007*0.5*AVERAGE(Input!$B39:$M39)*Input!$O39*YTD!L38^2,0))*ISNUMBER(Input!L39)))</f>
        <v>61.637120779196422</v>
      </c>
      <c r="M39" s="32">
        <f>MAX(0,(Input!M39-0.5*AVERAGE(Input!$B39:$M39)+(+IF(YTD!M38&lt;0,0.0007*0.5*AVERAGE(Input!$B39:$M39)*Input!$O39*YTD!M38^2,0))*ISNUMBER(Input!M39)))</f>
        <v>67.25</v>
      </c>
      <c r="N39" s="4">
        <f t="shared" si="3"/>
        <v>611.3910280907761</v>
      </c>
      <c r="O39" s="2"/>
      <c r="P39" s="2"/>
      <c r="Q39" s="31">
        <f t="shared" si="4"/>
        <v>0.24533443626420823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 t="str">
        <f>Input!A40</f>
        <v>San Antonio</v>
      </c>
      <c r="B40" s="32">
        <f>MAX(0,(Input!B40-0.5*AVERAGE(Input!$B40:$M40)+(+IF(YTD!B39&lt;0,0.0007*0.5*AVERAGE(Input!$B40:$M40)*Input!$O40*YTD!B39^2,0))*ISNUMBER(Input!B40)))</f>
        <v>62.900000000000006</v>
      </c>
      <c r="C40" s="32">
        <f>MAX(0,(Input!C40-0.5*AVERAGE(Input!$B40:$M40)+(+IF(YTD!C39&lt;0,0.0007*0.5*AVERAGE(Input!$B40:$M40)*Input!$O40*YTD!C39^2,0))*ISNUMBER(Input!C40)))</f>
        <v>83.487076462516967</v>
      </c>
      <c r="D40" s="32">
        <f>MAX(0,(Input!D40-0.5*AVERAGE(Input!$B40:$M40)+(+IF(YTD!D39&lt;0,0.0007*0.5*AVERAGE(Input!$B40:$M40)*Input!$O40*YTD!D39^2,0))*ISNUMBER(Input!D40)))</f>
        <v>71.460536089724712</v>
      </c>
      <c r="E40" s="32">
        <f>MAX(0,(Input!E40-0.5*AVERAGE(Input!$B40:$M40)+(+IF(YTD!E39&lt;0,0.0007*0.5*AVERAGE(Input!$B40:$M40)*Input!$O40*YTD!E39^2,0))*ISNUMBER(Input!E40)))</f>
        <v>122.9</v>
      </c>
      <c r="F40" s="32"/>
      <c r="G40" s="32"/>
      <c r="H40" s="32">
        <f>MAX(0,(Input!H40-0.5*AVERAGE(Input!$B40:$M40)+(+IF(YTD!H39&lt;0,0.0007*0.5*AVERAGE(Input!$B40:$M40)*Input!$O40*YTD!H39^2,0))*ISNUMBER(Input!H40)))</f>
        <v>55.174631280280089</v>
      </c>
      <c r="I40" s="32">
        <f>MAX(0,(Input!I40-0.5*AVERAGE(Input!$B40:$M40)+(+IF(YTD!I39&lt;0,0.0007*0.5*AVERAGE(Input!$B40:$M40)*Input!$O40*YTD!I39^2,0))*ISNUMBER(Input!I40)))</f>
        <v>112.9</v>
      </c>
      <c r="J40" s="32">
        <f>MAX(0,(Input!J40-0.5*AVERAGE(Input!$B40:$M40)+(+IF(YTD!J39&lt;0,0.0007*0.5*AVERAGE(Input!$B40:$M40)*Input!$O40*YTD!J39^2,0))*ISNUMBER(Input!J40)))</f>
        <v>90.23411851909637</v>
      </c>
      <c r="K40" s="32">
        <f>MAX(0,(Input!K40-0.5*AVERAGE(Input!$B40:$M40)+(+IF(YTD!K39&lt;0,0.0007*0.5*AVERAGE(Input!$B40:$M40)*Input!$O40*YTD!K39^2,0))*ISNUMBER(Input!K40)))</f>
        <v>28.900000000000006</v>
      </c>
      <c r="L40" s="32">
        <f>MAX(0,(Input!L40-0.5*AVERAGE(Input!$B40:$M40)+(+IF(YTD!L39&lt;0,0.0007*0.5*AVERAGE(Input!$B40:$M40)*Input!$O40*YTD!L39^2,0))*ISNUMBER(Input!L40)))</f>
        <v>88.544731384611495</v>
      </c>
      <c r="M40" s="32">
        <f>MAX(0,(Input!M40-0.5*AVERAGE(Input!$B40:$M40)+(+IF(YTD!M39&lt;0,0.0007*0.5*AVERAGE(Input!$B40:$M40)*Input!$O40*YTD!M39^2,0))*ISNUMBER(Input!M40)))</f>
        <v>44.900000000000006</v>
      </c>
      <c r="N40" s="4">
        <f t="shared" si="3"/>
        <v>761.40109373622954</v>
      </c>
      <c r="O40" s="2"/>
      <c r="P40" s="2"/>
      <c r="Q40" s="31">
        <f t="shared" si="4"/>
        <v>0.38636231338312171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 t="str">
        <f>Input!A41</f>
        <v>Kingsmill</v>
      </c>
      <c r="B41" s="32">
        <f>MAX(0,(Input!B41-0.5*AVERAGE(Input!$B41:$M41)+(+IF(YTD!B40&lt;0,0.0007*0.5*AVERAGE(Input!$B41:$M41)*Input!$O41*YTD!B40^2,0))*ISNUMBER(Input!B41)))</f>
        <v>89.85</v>
      </c>
      <c r="C41" s="32">
        <f>MAX(0,(Input!C41-0.5*AVERAGE(Input!$B41:$M41)+(+IF(YTD!C40&lt;0,0.0007*0.5*AVERAGE(Input!$B41:$M41)*Input!$O41*YTD!C40^2,0))*ISNUMBER(Input!C41)))</f>
        <v>100.38594173820636</v>
      </c>
      <c r="D41" s="32">
        <f>MAX(0,(Input!D41-0.5*AVERAGE(Input!$B41:$M41)+(+IF(YTD!D40&lt;0,0.0007*0.5*AVERAGE(Input!$B41:$M41)*Input!$O41*YTD!D40^2,0))*ISNUMBER(Input!D41)))</f>
        <v>62.52088490023506</v>
      </c>
      <c r="E41" s="32">
        <f>MAX(0,(Input!E41-0.5*AVERAGE(Input!$B41:$M41)+(+IF(YTD!E40&lt;0,0.0007*0.5*AVERAGE(Input!$B41:$M41)*Input!$O41*YTD!E40^2,0))*ISNUMBER(Input!E41)))</f>
        <v>69.849999999999994</v>
      </c>
      <c r="F41" s="32"/>
      <c r="G41" s="32"/>
      <c r="H41" s="32">
        <f>MAX(0,(Input!H41-0.5*AVERAGE(Input!$B41:$M41)+(+IF(YTD!H40&lt;0,0.0007*0.5*AVERAGE(Input!$B41:$M41)*Input!$O41*YTD!H40^2,0))*ISNUMBER(Input!H41)))</f>
        <v>124.04810214178869</v>
      </c>
      <c r="I41" s="32">
        <f>MAX(0,(Input!I41-0.5*AVERAGE(Input!$B41:$M41)+(+IF(YTD!I40&lt;0,0.0007*0.5*AVERAGE(Input!$B41:$M41)*Input!$O41*YTD!I40^2,0))*ISNUMBER(Input!I41)))</f>
        <v>57.849999999999994</v>
      </c>
      <c r="J41" s="32">
        <f>MAX(0,(Input!J41-0.5*AVERAGE(Input!$B41:$M41)+(+IF(YTD!J40&lt;0,0.0007*0.5*AVERAGE(Input!$B41:$M41)*Input!$O41*YTD!J40^2,0))*ISNUMBER(Input!J41)))</f>
        <v>1.4211036278545359</v>
      </c>
      <c r="K41" s="32">
        <f>MAX(0,(Input!K41-0.5*AVERAGE(Input!$B41:$M41)+(+IF(YTD!K40&lt;0,0.0007*0.5*AVERAGE(Input!$B41:$M41)*Input!$O41*YTD!K40^2,0))*ISNUMBER(Input!K41)))</f>
        <v>75.849999999999994</v>
      </c>
      <c r="L41" s="32">
        <f>MAX(0,(Input!L41-0.5*AVERAGE(Input!$B41:$M41)+(+IF(YTD!L40&lt;0,0.0007*0.5*AVERAGE(Input!$B41:$M41)*Input!$O41*YTD!L40^2,0))*ISNUMBER(Input!L41)))</f>
        <v>66.814232162652004</v>
      </c>
      <c r="M41" s="32">
        <f>MAX(0,(Input!M41-0.5*AVERAGE(Input!$B41:$M41)+(+IF(YTD!M40&lt;0,0.0007*0.5*AVERAGE(Input!$B41:$M41)*Input!$O41*YTD!M40^2,0))*ISNUMBER(Input!M41)))</f>
        <v>59.849999999999994</v>
      </c>
      <c r="N41" s="4">
        <f t="shared" si="3"/>
        <v>708.44026457073676</v>
      </c>
      <c r="O41" s="2"/>
      <c r="P41" s="2"/>
      <c r="Q41" s="31">
        <f t="shared" si="4"/>
        <v>0.45339509581314413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 t="str">
        <f>Input!A42</f>
        <v>Las Vegas</v>
      </c>
      <c r="B42" s="32">
        <f>MAX(0,(Input!B42-0.5*AVERAGE(Input!$B42:$M42)+(+IF(YTD!B41&lt;0,0.0007*0.5*AVERAGE(Input!$B42:$M42)*Input!$O42*YTD!B41^2,0))*ISNUMBER(Input!B42)))</f>
        <v>117.35</v>
      </c>
      <c r="C42" s="32">
        <f>MAX(0,(Input!C42-0.5*AVERAGE(Input!$B42:$M42)+(+IF(YTD!C41&lt;0,0.0007*0.5*AVERAGE(Input!$B42:$M42)*Input!$O42*YTD!C41^2,0))*ISNUMBER(Input!C42)))</f>
        <v>88.303040776789956</v>
      </c>
      <c r="D42" s="32">
        <f>MAX(0,(Input!D42-0.5*AVERAGE(Input!$B42:$M42)+(+IF(YTD!D41&lt;0,0.0007*0.5*AVERAGE(Input!$B42:$M42)*Input!$O42*YTD!D41^2,0))*ISNUMBER(Input!D42)))</f>
        <v>94.834378557400157</v>
      </c>
      <c r="E42" s="32">
        <f>MAX(0,(Input!E42-0.5*AVERAGE(Input!$B42:$M42)+(+IF(YTD!E41&lt;0,0.0007*0.5*AVERAGE(Input!$B42:$M42)*Input!$O42*YTD!E41^2,0))*ISNUMBER(Input!E42)))</f>
        <v>61.349999999999994</v>
      </c>
      <c r="F42" s="32"/>
      <c r="G42" s="32"/>
      <c r="H42" s="32">
        <f>MAX(0,(Input!H42-0.5*AVERAGE(Input!$B42:$M42)+(+IF(YTD!H41&lt;0,0.0007*0.5*AVERAGE(Input!$B42:$M42)*Input!$O42*YTD!H41^2,0))*ISNUMBER(Input!H42)))</f>
        <v>60.633963487956592</v>
      </c>
      <c r="I42" s="32">
        <f>MAX(0,(Input!I42-0.5*AVERAGE(Input!$B42:$M42)+(+IF(YTD!I41&lt;0,0.0007*0.5*AVERAGE(Input!$B42:$M42)*Input!$O42*YTD!I41^2,0))*ISNUMBER(Input!I42)))</f>
        <v>99.35</v>
      </c>
      <c r="J42" s="32">
        <f>MAX(0,(Input!J42-0.5*AVERAGE(Input!$B42:$M42)+(+IF(YTD!J41&lt;0,0.0007*0.5*AVERAGE(Input!$B42:$M42)*Input!$O42*YTD!J41^2,0))*ISNUMBER(Input!J42)))</f>
        <v>135.98360551251977</v>
      </c>
      <c r="K42" s="32">
        <f>MAX(0,(Input!K42-0.5*AVERAGE(Input!$B42:$M42)+(+IF(YTD!K41&lt;0,0.0007*0.5*AVERAGE(Input!$B42:$M42)*Input!$O42*YTD!K41^2,0))*ISNUMBER(Input!K42)))</f>
        <v>117.35</v>
      </c>
      <c r="L42" s="32">
        <f>MAX(0,(Input!L42-0.5*AVERAGE(Input!$B42:$M42)+(+IF(YTD!L41&lt;0,0.0007*0.5*AVERAGE(Input!$B42:$M42)*Input!$O42*YTD!L41^2,0))*ISNUMBER(Input!L42)))</f>
        <v>111.23558889879078</v>
      </c>
      <c r="M42" s="32">
        <f>MAX(0,(Input!M42-0.5*AVERAGE(Input!$B42:$M42)+(+IF(YTD!M41&lt;0,0.0007*0.5*AVERAGE(Input!$B42:$M42)*Input!$O42*YTD!M41^2,0))*ISNUMBER(Input!M42)))</f>
        <v>125.35</v>
      </c>
      <c r="N42" s="4">
        <f t="shared" si="3"/>
        <v>1011.7405772334572</v>
      </c>
      <c r="O42" s="2"/>
      <c r="P42" s="2"/>
      <c r="Q42" s="31">
        <f t="shared" si="4"/>
        <v>0.25219425448948107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>
        <f>Input!A43</f>
        <v>0</v>
      </c>
      <c r="B43" s="32" t="e">
        <f>MAX(0,(Input!B43-0.5*AVERAGE(Input!$B43:$M43)+(+IF(YTD!B42&lt;0,0.0007*0.5*AVERAGE(Input!$B43:$M43)*Input!$O43*YTD!B42^2,0))*ISNUMBER(Input!B43)))</f>
        <v>#DIV/0!</v>
      </c>
      <c r="C43" s="32" t="e">
        <f>MAX(0,(Input!C43-0.5*AVERAGE(Input!$B43:$M43)+(+IF(YTD!C42&lt;0,0.0007*0.5*AVERAGE(Input!$B43:$M43)*Input!$O43*YTD!C42^2,0))*ISNUMBER(Input!C43)))</f>
        <v>#DIV/0!</v>
      </c>
      <c r="D43" s="32" t="e">
        <f>MAX(0,(Input!D43-0.5*AVERAGE(Input!$B43:$M43)+(+IF(YTD!D42&lt;0,0.0007*0.5*AVERAGE(Input!$B43:$M43)*Input!$O43*YTD!D42^2,0))*ISNUMBER(Input!D43)))</f>
        <v>#DIV/0!</v>
      </c>
      <c r="E43" s="32" t="e">
        <f>MAX(0,(Input!E43-0.5*AVERAGE(Input!$B43:$M43)+(+IF(YTD!E42&lt;0,0.0007*0.5*AVERAGE(Input!$B43:$M43)*Input!$O43*YTD!E42^2,0))*ISNUMBER(Input!E43)))</f>
        <v>#DIV/0!</v>
      </c>
      <c r="F43" s="32"/>
      <c r="G43" s="32"/>
      <c r="H43" s="32" t="e">
        <f>MAX(0,(Input!H43-0.5*AVERAGE(Input!$B43:$M43)+(+IF(YTD!H42&lt;0,0.0007*0.5*AVERAGE(Input!$B43:$M43)*Input!$O43*YTD!H42^2,0))*ISNUMBER(Input!H43)))</f>
        <v>#DIV/0!</v>
      </c>
      <c r="I43" s="32" t="e">
        <f>MAX(0,(Input!I43-0.5*AVERAGE(Input!$B43:$M43)+(+IF(YTD!I42&lt;0,0.0007*0.5*AVERAGE(Input!$B43:$M43)*Input!$O43*YTD!I42^2,0))*ISNUMBER(Input!I43)))</f>
        <v>#DIV/0!</v>
      </c>
      <c r="J43" s="32" t="e">
        <f>MAX(0,(Input!J43-0.5*AVERAGE(Input!$B43:$M43)+(+IF(YTD!J42&lt;0,0.0007*0.5*AVERAGE(Input!$B43:$M43)*Input!$O43*YTD!J42^2,0))*ISNUMBER(Input!J43)))</f>
        <v>#DIV/0!</v>
      </c>
      <c r="K43" s="32" t="e">
        <f>MAX(0,(Input!K43-0.5*AVERAGE(Input!$B43:$M43)+(+IF(YTD!K42&lt;0,0.0007*0.5*AVERAGE(Input!$B43:$M43)*Input!$O43*YTD!K42^2,0))*ISNUMBER(Input!K43)))</f>
        <v>#DIV/0!</v>
      </c>
      <c r="L43" s="32" t="e">
        <f>MAX(0,(Input!L43-0.5*AVERAGE(Input!$B43:$M43)+(+IF(YTD!L42&lt;0,0.0007*0.5*AVERAGE(Input!$B43:$M43)*Input!$O43*YTD!L42^2,0))*ISNUMBER(Input!L43)))</f>
        <v>#DIV/0!</v>
      </c>
      <c r="M43" s="32" t="e">
        <f>MAX(0,(Input!M43-0.5*AVERAGE(Input!$B43:$M43)+(+IF(YTD!M42&lt;0,0.0007*0.5*AVERAGE(Input!$B43:$M43)*Input!$O43*YTD!M42^2,0))*ISNUMBER(Input!M43)))</f>
        <v>#DIV/0!</v>
      </c>
      <c r="N43" s="4" t="e">
        <f t="shared" si="3"/>
        <v>#DIV/0!</v>
      </c>
      <c r="O43" s="2"/>
      <c r="P43" s="2"/>
      <c r="Q43" s="31" t="e">
        <f t="shared" si="4"/>
        <v>#DIV/0!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>
        <f>Input!A44</f>
        <v>0</v>
      </c>
      <c r="B44" s="32" t="e">
        <f>MAX(0,(Input!B44-0.5*AVERAGE(Input!$B44:$M44)+(+IF(YTD!B43&lt;0,0.0007*0.5*AVERAGE(Input!$B44:$M44)*Input!$O44*YTD!B43^2,0))*ISNUMBER(Input!B44)))</f>
        <v>#DIV/0!</v>
      </c>
      <c r="C44" s="32" t="e">
        <f>MAX(0,(Input!C44-0.5*AVERAGE(Input!$B44:$M44)+(+IF(YTD!C43&lt;0,0.0007*0.5*AVERAGE(Input!$B44:$M44)*Input!$O44*YTD!C43^2,0))*ISNUMBER(Input!C44)))</f>
        <v>#DIV/0!</v>
      </c>
      <c r="D44" s="32" t="e">
        <f>MAX(0,(Input!D44-0.5*AVERAGE(Input!$B44:$M44)+(+IF(YTD!D43&lt;0,0.0007*0.5*AVERAGE(Input!$B44:$M44)*Input!$O44*YTD!D43^2,0))*ISNUMBER(Input!D44)))</f>
        <v>#DIV/0!</v>
      </c>
      <c r="E44" s="32" t="e">
        <f>MAX(0,(Input!E44-0.5*AVERAGE(Input!$B44:$M44)+(+IF(YTD!E43&lt;0,0.0007*0.5*AVERAGE(Input!$B44:$M44)*Input!$O44*YTD!E43^2,0))*ISNUMBER(Input!E44)))</f>
        <v>#DIV/0!</v>
      </c>
      <c r="F44" s="32"/>
      <c r="G44" s="32"/>
      <c r="H44" s="32" t="e">
        <f>MAX(0,(Input!H44-0.5*AVERAGE(Input!$B44:$M44)+(+IF(YTD!H43&lt;0,0.0007*0.5*AVERAGE(Input!$B44:$M44)*Input!$O44*YTD!H43^2,0))*ISNUMBER(Input!H44)))</f>
        <v>#DIV/0!</v>
      </c>
      <c r="I44" s="32" t="e">
        <f>MAX(0,(Input!I44-0.5*AVERAGE(Input!$B44:$M44)+(+IF(YTD!I43&lt;0,0.0007*0.5*AVERAGE(Input!$B44:$M44)*Input!$O44*YTD!I43^2,0))*ISNUMBER(Input!I44)))</f>
        <v>#DIV/0!</v>
      </c>
      <c r="J44" s="32" t="e">
        <f>MAX(0,(Input!J44-0.5*AVERAGE(Input!$B44:$M44)+(+IF(YTD!J43&lt;0,0.0007*0.5*AVERAGE(Input!$B44:$M44)*Input!$O44*YTD!J43^2,0))*ISNUMBER(Input!J44)))</f>
        <v>#DIV/0!</v>
      </c>
      <c r="K44" s="32" t="e">
        <f>MAX(0,(Input!K44-0.5*AVERAGE(Input!$B44:$M44)+(+IF(YTD!K43&lt;0,0.0007*0.5*AVERAGE(Input!$B44:$M44)*Input!$O44*YTD!K43^2,0))*ISNUMBER(Input!K44)))</f>
        <v>#DIV/0!</v>
      </c>
      <c r="L44" s="32" t="e">
        <f>MAX(0,(Input!L44-0.5*AVERAGE(Input!$B44:$M44)+(+IF(YTD!L43&lt;0,0.0007*0.5*AVERAGE(Input!$B44:$M44)*Input!$O44*YTD!L43^2,0))*ISNUMBER(Input!L44)))</f>
        <v>#DIV/0!</v>
      </c>
      <c r="M44" s="32" t="e">
        <f>MAX(0,(Input!M44-0.5*AVERAGE(Input!$B44:$M44)+(+IF(YTD!M43&lt;0,0.0007*0.5*AVERAGE(Input!$B44:$M44)*Input!$O44*YTD!M43^2,0))*ISNUMBER(Input!M44)))</f>
        <v>#DIV/0!</v>
      </c>
      <c r="N44" s="4" t="e">
        <f t="shared" si="3"/>
        <v>#DIV/0!</v>
      </c>
      <c r="O44" s="2"/>
      <c r="P44" s="2"/>
      <c r="Q44" s="31" t="e">
        <f t="shared" si="4"/>
        <v>#DIV/0!</v>
      </c>
    </row>
    <row r="45" spans="1:30" x14ac:dyDescent="0.2">
      <c r="A45" s="2">
        <f>Input!A45</f>
        <v>0</v>
      </c>
      <c r="B45" s="32" t="e">
        <f>MAX(0,(Input!B45-0.5*AVERAGE(Input!$B45:$M45)+(+IF(YTD!B44&lt;0,0.0007*0.5*AVERAGE(Input!$B45:$M45)*Input!$O45*YTD!B44^2,0))*ISNUMBER(Input!B45)))</f>
        <v>#DIV/0!</v>
      </c>
      <c r="C45" s="32" t="e">
        <f>MAX(0,(Input!C45-0.5*AVERAGE(Input!$B45:$M45)+(+IF(YTD!C44&lt;0,0.0007*0.5*AVERAGE(Input!$B45:$M45)*Input!$O45*YTD!C44^2,0))*ISNUMBER(Input!C45)))</f>
        <v>#DIV/0!</v>
      </c>
      <c r="D45" s="32" t="e">
        <f>MAX(0,(Input!D45-0.5*AVERAGE(Input!$B45:$M45)+(+IF(YTD!D44&lt;0,0.0007*0.5*AVERAGE(Input!$B45:$M45)*Input!$O45*YTD!D44^2,0))*ISNUMBER(Input!D45)))</f>
        <v>#DIV/0!</v>
      </c>
      <c r="E45" s="32" t="e">
        <f>MAX(0,(Input!E45-0.5*AVERAGE(Input!$B45:$M45)+(+IF(YTD!E44&lt;0,0.0007*0.5*AVERAGE(Input!$B45:$M45)*Input!$O45*YTD!E44^2,0))*ISNUMBER(Input!E45)))</f>
        <v>#DIV/0!</v>
      </c>
      <c r="F45" s="32"/>
      <c r="G45" s="32"/>
      <c r="H45" s="32" t="e">
        <f>MAX(0,(Input!H45-0.5*AVERAGE(Input!$B45:$M45)+(+IF(YTD!H44&lt;0,0.0007*0.5*AVERAGE(Input!$B45:$M45)*Input!$O45*YTD!H44^2,0))*ISNUMBER(Input!H45)))</f>
        <v>#DIV/0!</v>
      </c>
      <c r="I45" s="32" t="e">
        <f>MAX(0,(Input!I45-0.5*AVERAGE(Input!$B45:$M45)+(+IF(YTD!I44&lt;0,0.0007*0.5*AVERAGE(Input!$B45:$M45)*Input!$O45*YTD!I44^2,0))*ISNUMBER(Input!I45)))</f>
        <v>#DIV/0!</v>
      </c>
      <c r="J45" s="32" t="e">
        <f>MAX(0,(Input!J45-0.5*AVERAGE(Input!$B45:$M45)+(+IF(YTD!J44&lt;0,0.0007*0.5*AVERAGE(Input!$B45:$M45)*Input!$O45*YTD!J44^2,0))*ISNUMBER(Input!J45)))</f>
        <v>#DIV/0!</v>
      </c>
      <c r="K45" s="32" t="e">
        <f>MAX(0,(Input!K45-0.5*AVERAGE(Input!$B45:$M45)+(+IF(YTD!K44&lt;0,0.0007*0.5*AVERAGE(Input!$B45:$M45)*Input!$O45*YTD!K44^2,0))*ISNUMBER(Input!K45)))</f>
        <v>#DIV/0!</v>
      </c>
      <c r="L45" s="32" t="e">
        <f>MAX(0,(Input!L45-0.5*AVERAGE(Input!$B45:$M45)+(+IF(YTD!L44&lt;0,0.0007*0.5*AVERAGE(Input!$B45:$M45)*Input!$O45*YTD!L44^2,0))*ISNUMBER(Input!L45)))</f>
        <v>#DIV/0!</v>
      </c>
      <c r="M45" s="32" t="e">
        <f>MAX(0,(Input!M45-0.5*AVERAGE(Input!$B45:$M45)+(+IF(YTD!M44&lt;0,0.0007*0.5*AVERAGE(Input!$B45:$M45)*Input!$O45*YTD!M44^2,0))*ISNUMBER(Input!M45)))</f>
        <v>#DIV/0!</v>
      </c>
      <c r="N45" s="4" t="e">
        <f t="shared" si="3"/>
        <v>#DIV/0!</v>
      </c>
      <c r="O45" s="2"/>
      <c r="P45" s="2"/>
      <c r="Q45" s="31" t="e">
        <f t="shared" si="4"/>
        <v>#DIV/0!</v>
      </c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</sheetData>
  <phoneticPr fontId="0" type="noConversion"/>
  <pageMargins left="0.4" right="0.28999999999999998" top="0.54" bottom="0.53" header="0.25" footer="0.22"/>
  <pageSetup scale="72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D56"/>
  <sheetViews>
    <sheetView tabSelected="1" zoomScale="75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J42" sqref="J42"/>
    </sheetView>
  </sheetViews>
  <sheetFormatPr defaultRowHeight="12.75" x14ac:dyDescent="0.2"/>
  <cols>
    <col min="1" max="1" width="13.7109375" customWidth="1"/>
    <col min="2" max="13" width="9.7109375" customWidth="1"/>
    <col min="15" max="15" width="2.85546875" customWidth="1"/>
    <col min="16" max="16" width="13.7109375" customWidth="1"/>
    <col min="17" max="26" width="9.7109375" customWidth="1"/>
  </cols>
  <sheetData>
    <row r="1" spans="1:30" ht="25.5" x14ac:dyDescent="0.2">
      <c r="B1" s="10" t="str">
        <f>Input!B1</f>
        <v>High- landers</v>
      </c>
      <c r="C1" s="10" t="str">
        <f>Input!C1</f>
        <v>pigskin</v>
      </c>
      <c r="D1" s="10" t="str">
        <f>Input!D1</f>
        <v>tiger watcher</v>
      </c>
      <c r="E1" s="10" t="str">
        <f>Input!E1</f>
        <v>hack n slash</v>
      </c>
      <c r="F1" s="10" t="str">
        <f>Input!F1</f>
        <v>ExAGL Hacker</v>
      </c>
      <c r="G1" s="10" t="str">
        <f>Input!G1</f>
        <v>Team Barry</v>
      </c>
      <c r="H1" s="10" t="str">
        <f>Input!H1</f>
        <v>foneman 12000</v>
      </c>
      <c r="I1" s="10" t="str">
        <f>Input!I1</f>
        <v>Doctor Golf</v>
      </c>
      <c r="J1" s="10" t="str">
        <f>Input!J1</f>
        <v>Birdie- meister</v>
      </c>
      <c r="K1" s="10" t="str">
        <f>Input!K1</f>
        <v>Blue Bombers</v>
      </c>
      <c r="L1" s="10" t="str">
        <f>Input!L1</f>
        <v>par  busters</v>
      </c>
      <c r="M1" s="10" t="str">
        <f>Input!M1</f>
        <v>Norway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">
      <c r="A2" s="2" t="s">
        <v>2</v>
      </c>
      <c r="B2" s="7" t="str">
        <f>Input!B2</f>
        <v>FK</v>
      </c>
      <c r="C2" s="7" t="str">
        <f>Input!C2</f>
        <v>CA</v>
      </c>
      <c r="D2" s="7" t="str">
        <f>Input!D2</f>
        <v>BB</v>
      </c>
      <c r="E2" s="7" t="str">
        <f>Input!E2</f>
        <v>JK</v>
      </c>
      <c r="F2" s="7" t="str">
        <f>Input!F2</f>
        <v>HB</v>
      </c>
      <c r="G2" s="7" t="str">
        <f>Input!G2</f>
        <v>BT/BP</v>
      </c>
      <c r="H2" s="7" t="str">
        <f>Input!H2</f>
        <v>DT/JF</v>
      </c>
      <c r="I2" s="7" t="str">
        <f>Input!I2</f>
        <v>MB</v>
      </c>
      <c r="J2" s="7" t="str">
        <f>Input!J2</f>
        <v>OM</v>
      </c>
      <c r="K2" s="7" t="str">
        <f>Input!K2</f>
        <v>GK</v>
      </c>
      <c r="L2" s="7" t="str">
        <f>Input!L2</f>
        <v>SR</v>
      </c>
      <c r="M2" s="7" t="str">
        <f>Input!M2</f>
        <v>JS</v>
      </c>
      <c r="O2" s="2"/>
      <c r="P2" s="2" t="s">
        <v>63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t="str">
        <f>Input!A3</f>
        <v>Mercedes</v>
      </c>
      <c r="B3" s="1">
        <v>1.3118571322858361</v>
      </c>
      <c r="C3" s="20">
        <v>3.8468197627093583</v>
      </c>
      <c r="D3" s="1">
        <v>-2.8439673417034603</v>
      </c>
      <c r="E3" s="1">
        <v>-0.12076663131151008</v>
      </c>
      <c r="F3" s="1">
        <v>-2.7877042993512733</v>
      </c>
      <c r="G3" s="1">
        <v>-0.38392738215633226</v>
      </c>
      <c r="H3" s="1">
        <v>-1.966680644286031</v>
      </c>
      <c r="I3" s="1">
        <v>-2.0364884931304106</v>
      </c>
      <c r="J3" s="1">
        <v>2.2325566710243971</v>
      </c>
      <c r="K3" s="1">
        <v>2.7483012259194424</v>
      </c>
      <c r="L3" s="1"/>
      <c r="M3" s="1"/>
      <c r="O3" s="2"/>
      <c r="P3" s="26">
        <f t="shared" ref="P3:P19" si="0">MAX(B3:M3)</f>
        <v>3.8468197627093583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t="str">
        <f>Input!A4</f>
        <v>Tucson</v>
      </c>
      <c r="B4" s="1">
        <v>0.26652979006187499</v>
      </c>
      <c r="C4" s="1">
        <v>3.6994762140673663</v>
      </c>
      <c r="D4" s="1">
        <v>0.66671398080249056</v>
      </c>
      <c r="E4" s="1">
        <v>1.2187546969417176</v>
      </c>
      <c r="F4" s="1">
        <v>0.30703906927290914</v>
      </c>
      <c r="G4" s="1">
        <v>-2.898210689693085</v>
      </c>
      <c r="H4" s="1">
        <v>-3.7171807332149784</v>
      </c>
      <c r="I4" s="1">
        <v>0.46783001018791165</v>
      </c>
      <c r="J4" s="1">
        <v>-3.8445874771397492</v>
      </c>
      <c r="K4" s="20">
        <v>3.8336351387135341</v>
      </c>
      <c r="L4" s="1"/>
      <c r="M4" s="20"/>
      <c r="O4" s="2"/>
      <c r="P4" s="26">
        <f t="shared" si="0"/>
        <v>3.8336351387135341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t="str">
        <f>Input!A5</f>
        <v>Sony</v>
      </c>
      <c r="B5" s="20">
        <f>Input!$P5*(COUNT(Input!$B5:$M5))*(+Points!B5/Points!$N5)-Input!$P5*ISNUMBER(Input!B5)</f>
        <v>11.167315498409732</v>
      </c>
      <c r="C5" s="1">
        <f>Input!$P5*(COUNT(Input!$B5:$M5))*(+Points!C5/Points!$N5)-Input!$P5*ISNUMBER(Input!C5)</f>
        <v>-1.7516962209710876</v>
      </c>
      <c r="D5" s="1">
        <f>Input!$P5*(COUNT(Input!$B5:$M5))*(+Points!D5/Points!$N5)-Input!$P5*ISNUMBER(Input!D5)</f>
        <v>6.4147657884956892</v>
      </c>
      <c r="E5" s="1">
        <f>Input!$P5*(COUNT(Input!$B5:$M5))*(+Points!E5/Points!$N5)-Input!$P5*ISNUMBER(Input!E5)</f>
        <v>0.15887412374369525</v>
      </c>
      <c r="F5" s="1">
        <f>Input!$P5*(COUNT(Input!$B5:$M5))*(+Points!F5/Points!$N5)-Input!$P5*ISNUMBER(Input!F5)</f>
        <v>-3.6646298759267069</v>
      </c>
      <c r="G5" s="1">
        <f>Input!$P5*(COUNT(Input!$B5:$M5))*(+Points!G5/Points!$N5)-Input!$P5*ISNUMBER(Input!G5)</f>
        <v>-5.3843965108964955</v>
      </c>
      <c r="H5" s="1">
        <f>Input!$P5*(COUNT(Input!$B5:$M5))*(+Points!H5/Points!$N5)-Input!$P5*ISNUMBER(Input!H5)</f>
        <v>-5.7716987967026085</v>
      </c>
      <c r="I5" s="1">
        <f>Input!$P5*(COUNT(Input!$B5:$M5))*(+Points!I5/Points!$N5)-Input!$P5*ISNUMBER(Input!I5)</f>
        <v>0.99852900733609395</v>
      </c>
      <c r="J5" s="1">
        <f>Input!$P5*(COUNT(Input!$B5:$M5))*(+Points!J5/Points!$N5)-Input!$P5*ISNUMBER(Input!J5)</f>
        <v>-4.8169293634529584</v>
      </c>
      <c r="K5" s="1">
        <f>Input!$P5*(COUNT(Input!$B5:$M5))*(+Points!K5/Points!$N5)-Input!$P5*ISNUMBER(Input!K5)</f>
        <v>2.6498663499646522</v>
      </c>
      <c r="L5" s="1">
        <f>Input!$P5*(COUNT(Input!$B5:$M5))*(+Points!L5/Points!$N5)-Input!$P5*ISNUMBER(Input!L5)</f>
        <v>0</v>
      </c>
      <c r="M5" s="1">
        <f>Input!$P5*(COUNT(Input!$B5:$M5))*(+Points!M5/Points!$N5)-Input!$P5*ISNUMBER(Input!M5)</f>
        <v>0</v>
      </c>
      <c r="O5" s="2"/>
      <c r="P5" s="26">
        <f t="shared" si="0"/>
        <v>11.167315498409732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t="str">
        <f>Input!A6</f>
        <v>Phoenix</v>
      </c>
      <c r="B6" s="1">
        <f>Input!$P6*(COUNT(Input!$B6:$M6))*(+Points!B6/Points!$N6)-Input!$P6*ISNUMBER(Input!B6)</f>
        <v>3.2378662289542994</v>
      </c>
      <c r="C6" s="20">
        <f>Input!$P6*(COUNT(Input!$B6:$M6))*(+Points!C6/Points!$N6)-Input!$P6*ISNUMBER(Input!C6)</f>
        <v>5.1059790566246228</v>
      </c>
      <c r="D6" s="1">
        <f>Input!$P6*(COUNT(Input!$B6:$M6))*(+Points!D6/Points!$N6)-Input!$P6*ISNUMBER(Input!D6)</f>
        <v>-7.1243221120295352</v>
      </c>
      <c r="E6" s="1">
        <f>Input!$P6*(COUNT(Input!$B6:$M6))*(+Points!E6/Points!$N6)-Input!$P6*ISNUMBER(Input!E6)</f>
        <v>-7.2994576896236278</v>
      </c>
      <c r="F6" s="1">
        <f>Input!$P6*(COUNT(Input!$B6:$M6))*(+Points!F6/Points!$N6)-Input!$P6*ISNUMBER(Input!F6)</f>
        <v>-0.23256606197161211</v>
      </c>
      <c r="G6" s="1">
        <f>Input!$P6*(COUNT(Input!$B6:$M6))*(+Points!G6/Points!$N6)-Input!$P6*ISNUMBER(Input!G6)</f>
        <v>0</v>
      </c>
      <c r="H6" s="1">
        <f>Input!$P6*(COUNT(Input!$B6:$M6))*(+Points!H6/Points!$N6)-Input!$P6*ISNUMBER(Input!H6)</f>
        <v>-0.85178466935718689</v>
      </c>
      <c r="I6" s="1">
        <f>Input!$P6*(COUNT(Input!$B6:$M6))*(+Points!I6/Points!$N6)-Input!$P6*ISNUMBER(Input!I6)</f>
        <v>3.5335540184438727</v>
      </c>
      <c r="J6" s="1">
        <f>Input!$P6*(COUNT(Input!$B6:$M6))*(+Points!J6/Points!$N6)-Input!$P6*ISNUMBER(Input!J6)</f>
        <v>1.6480033060958679</v>
      </c>
      <c r="K6" s="1">
        <f>Input!$P6*(COUNT(Input!$B6:$M6))*(+Points!K6/Points!$N6)-Input!$P6*ISNUMBER(Input!K6)</f>
        <v>1.9827279228632992</v>
      </c>
      <c r="L6" s="1">
        <f>Input!$P6*(COUNT(Input!$B6:$M6))*(+Points!L6/Points!$N6)-Input!$P6*ISNUMBER(Input!L6)</f>
        <v>0</v>
      </c>
      <c r="M6" s="1">
        <f>Input!$P6*(COUNT(Input!$B6:$M6))*(+Points!M6/Points!$N6)-Input!$P6*ISNUMBER(Input!M6)</f>
        <v>0</v>
      </c>
      <c r="O6" s="2"/>
      <c r="P6" s="26">
        <f t="shared" si="0"/>
        <v>5.1059790566246228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t="str">
        <f>Input!A7</f>
        <v>Pebble</v>
      </c>
      <c r="B7" s="1">
        <f>Input!$P7*(COUNT(Input!$B7:$M7))*(+Points!B7/Points!$N7)-Input!$P7*ISNUMBER(Input!B7)</f>
        <v>-4.3283510458045829</v>
      </c>
      <c r="C7" s="1">
        <f>Input!$P7*(COUNT(Input!$B7:$M7))*(+Points!C7/Points!$N7)-Input!$P7*ISNUMBER(Input!C7)</f>
        <v>-6.9488424365005059</v>
      </c>
      <c r="D7" s="1">
        <f>Input!$P7*(COUNT(Input!$B7:$M7))*(+Points!D7/Points!$N7)-Input!$P7*ISNUMBER(Input!D7)</f>
        <v>2.4367321079978606</v>
      </c>
      <c r="E7" s="1">
        <f>Input!$P7*(COUNT(Input!$B7:$M7))*(+Points!E7/Points!$N7)-Input!$P7*ISNUMBER(Input!E7)</f>
        <v>1.7677824697609417</v>
      </c>
      <c r="F7" s="1">
        <f>Input!$P7*(COUNT(Input!$B7:$M7))*(+Points!F7/Points!$N7)-Input!$P7*ISNUMBER(Input!F7)</f>
        <v>-6.6345177873449224</v>
      </c>
      <c r="G7" s="1">
        <f>Input!$P7*(COUNT(Input!$B7:$M7))*(+Points!G7/Points!$N7)-Input!$P7*ISNUMBER(Input!G7)</f>
        <v>0</v>
      </c>
      <c r="H7" s="20">
        <f>Input!$P7*(COUNT(Input!$B7:$M7))*(+Points!H7/Points!$N7)-Input!$P7*ISNUMBER(Input!H7)</f>
        <v>8.2296597988633451</v>
      </c>
      <c r="I7" s="1">
        <f>Input!$P7*(COUNT(Input!$B7:$M7))*(+Points!I7/Points!$N7)-Input!$P7*ISNUMBER(Input!I7)</f>
        <v>-1.6091594144044823</v>
      </c>
      <c r="J7" s="1">
        <f>Input!$P7*(COUNT(Input!$B7:$M7))*(+Points!J7/Points!$N7)-Input!$P7*ISNUMBER(Input!J7)</f>
        <v>3.6818834940645893</v>
      </c>
      <c r="K7" s="1">
        <f>Input!$P7*(COUNT(Input!$B7:$M7))*(+Points!K7/Points!$N7)-Input!$P7*ISNUMBER(Input!K7)</f>
        <v>3.4048128133677533</v>
      </c>
      <c r="L7" s="1">
        <f>Input!$P7*(COUNT(Input!$B7:$M7))*(+Points!L7/Points!$N7)-Input!$P7*ISNUMBER(Input!L7)</f>
        <v>0</v>
      </c>
      <c r="M7" s="1">
        <f>Input!$P7*(COUNT(Input!$B7:$M7))*(+Points!M7/Points!$N7)-Input!$P7*ISNUMBER(Input!M7)</f>
        <v>0</v>
      </c>
      <c r="O7" s="2"/>
      <c r="P7" s="26">
        <f t="shared" si="0"/>
        <v>8.2296597988633451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t="str">
        <f>Input!A8</f>
        <v>Buick-SD</v>
      </c>
      <c r="B8" s="1">
        <f>Input!$P8*(COUNT(Input!$B8:$M8))*(+Points!B8/Points!$N8)-Input!$P8*ISNUMBER(Input!B8)</f>
        <v>-0.97385511755913701</v>
      </c>
      <c r="C8" s="21">
        <f>Input!$P8*(COUNT(Input!$B8:$M8))*(+Points!C8/Points!$N8)-Input!$P8*ISNUMBER(Input!C8)</f>
        <v>1.717487211553264</v>
      </c>
      <c r="D8" s="1">
        <f>Input!$P8*(COUNT(Input!$B8:$M8))*(+Points!D8/Points!$N8)-Input!$P8*ISNUMBER(Input!D8)</f>
        <v>0.96438774181949505</v>
      </c>
      <c r="E8" s="1">
        <f>Input!$P8*(COUNT(Input!$B8:$M8))*(+Points!E8/Points!$N8)-Input!$P8*ISNUMBER(Input!E8)</f>
        <v>1.5191227086360701</v>
      </c>
      <c r="F8" s="1">
        <f>Input!$P8*(COUNT(Input!$B8:$M8))*(+Points!F8/Points!$N8)-Input!$P8*ISNUMBER(Input!F8)</f>
        <v>6.5834118293674884</v>
      </c>
      <c r="G8" s="20">
        <f>Input!$P8*(COUNT(Input!$B8:$M8))*(+Points!G8/Points!$N8)-Input!$P8*ISNUMBER(Input!G8)</f>
        <v>7.8735419200322454</v>
      </c>
      <c r="H8" s="1">
        <f>Input!$P8*(COUNT(Input!$B8:$M8))*(+Points!H8/Points!$N8)-Input!$P8*ISNUMBER(Input!H8)</f>
        <v>-4.2456823270267465</v>
      </c>
      <c r="I8" s="1">
        <f>Input!$P8*(COUNT(Input!$B8:$M8))*(+Points!I8/Points!$N8)-Input!$P8*ISNUMBER(Input!I8)</f>
        <v>-5.1591442281123081</v>
      </c>
      <c r="J8" s="1">
        <f>Input!$P8*(COUNT(Input!$B8:$M8))*(+Points!J8/Points!$N8)-Input!$P8*ISNUMBER(Input!J8)</f>
        <v>-6.7626699102907271</v>
      </c>
      <c r="K8" s="1">
        <f>Input!$P8*(COUNT(Input!$B8:$M8))*(+Points!K8/Points!$N8)-Input!$P8*ISNUMBER(Input!K8)</f>
        <v>-1.5165998284196416</v>
      </c>
      <c r="L8" s="1">
        <f>Input!$P8*(COUNT(Input!$B8:$M8))*(+Points!L8/Points!$N8)-Input!$P8*ISNUMBER(Input!L8)</f>
        <v>0</v>
      </c>
      <c r="M8" s="1">
        <f>Input!$P8*(COUNT(Input!$B8:$M8))*(+Points!M8/Points!$N8)-Input!$P8*ISNUMBER(Input!M8)</f>
        <v>0</v>
      </c>
      <c r="O8" s="2"/>
      <c r="P8" s="26">
        <f t="shared" si="0"/>
        <v>7.8735419200322454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t="str">
        <f>Input!A9</f>
        <v>Hope</v>
      </c>
      <c r="B9" s="1">
        <f>Input!$P9*(COUNT(Input!$B9:$M9))*(+Points!B9/Points!$N9)-Input!$P9*ISNUMBER(Input!B9)</f>
        <v>-4.522074611609554</v>
      </c>
      <c r="C9" s="1">
        <f>Input!$P9*(COUNT(Input!$B9:$M9))*(+Points!C9/Points!$N9)-Input!$P9*ISNUMBER(Input!C9)</f>
        <v>0.90949601821676218</v>
      </c>
      <c r="D9" s="1">
        <f>Input!$P9*(COUNT(Input!$B9:$M9))*(+Points!D9/Points!$N9)-Input!$P9*ISNUMBER(Input!D9)</f>
        <v>3.7063105388684257</v>
      </c>
      <c r="E9" s="1">
        <f>Input!$P9*(COUNT(Input!$B9:$M9))*(+Points!E9/Points!$N9)-Input!$P9*ISNUMBER(Input!E9)</f>
        <v>-1.3949345577632153</v>
      </c>
      <c r="F9" s="1">
        <f>Input!$P9*(COUNT(Input!$B9:$M9))*(+Points!F9/Points!$N9)-Input!$P9*ISNUMBER(Input!F9)</f>
        <v>-2.6732326011787952</v>
      </c>
      <c r="G9" s="1">
        <f>Input!$P9*(COUNT(Input!$B9:$M9))*(+Points!G9/Points!$N9)-Input!$P9*ISNUMBER(Input!G9)</f>
        <v>-2.2153159723136211</v>
      </c>
      <c r="H9" s="1">
        <f>Input!$P9*(COUNT(Input!$B9:$M9))*(+Points!H9/Points!$N9)-Input!$P9*ISNUMBER(Input!H9)</f>
        <v>-1.3250443558589167</v>
      </c>
      <c r="I9" s="1">
        <f>Input!$P9*(COUNT(Input!$B9:$M9))*(+Points!I9/Points!$N9)-Input!$P9*ISNUMBER(Input!I9)</f>
        <v>-0.52313060795414135</v>
      </c>
      <c r="J9" s="1">
        <f>Input!$P9*(COUNT(Input!$B9:$M9))*(+Points!J9/Points!$N9)-Input!$P9*ISNUMBER(Input!J9)</f>
        <v>-1.6488625418464036</v>
      </c>
      <c r="K9" s="1">
        <f>Input!$P9*(COUNT(Input!$B9:$M9))*(+Points!K9/Points!$N9)-Input!$P9*ISNUMBER(Input!K9)</f>
        <v>9.6867886914394603</v>
      </c>
      <c r="L9" s="1">
        <f>Input!$P9*(COUNT(Input!$B9:$M9))*(+Points!L9/Points!$N9)-Input!$P9*ISNUMBER(Input!L9)</f>
        <v>0</v>
      </c>
      <c r="M9" s="21">
        <f>Input!$P9*(COUNT(Input!$B9:$M9))*(+Points!M9/Points!$N9)-Input!$P9*ISNUMBER(Input!M9)</f>
        <v>0</v>
      </c>
      <c r="O9" s="2"/>
      <c r="P9" s="26">
        <f t="shared" si="0"/>
        <v>9.6867886914394603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t="str">
        <f>Input!A10</f>
        <v>Nissan-LA</v>
      </c>
      <c r="B10" s="1">
        <f>Input!$P10*(COUNT(Input!$B10:$M10))*(+Points!B10/Points!$N10)-Input!$P10*ISNUMBER(Input!B10)</f>
        <v>-0.34417290725042715</v>
      </c>
      <c r="C10" s="1">
        <f>Input!$P10*(COUNT(Input!$B10:$M10))*(+Points!C10/Points!$N10)-Input!$P10*ISNUMBER(Input!C10)</f>
        <v>-2.170840290157976</v>
      </c>
      <c r="D10" s="1">
        <f>Input!$P10*(COUNT(Input!$B10:$M10))*(+Points!D10/Points!$N10)-Input!$P10*ISNUMBER(Input!D10)</f>
        <v>-0.54606772325599806</v>
      </c>
      <c r="E10" s="1">
        <f>Input!$P10*(COUNT(Input!$B10:$M10))*(+Points!E10/Points!$N10)-Input!$P10*ISNUMBER(Input!E10)</f>
        <v>3.5065823837023773</v>
      </c>
      <c r="F10" s="1">
        <f>Input!$P10*(COUNT(Input!$B10:$M10))*(+Points!F10/Points!$N10)-Input!$P10*ISNUMBER(Input!F10)</f>
        <v>0</v>
      </c>
      <c r="G10" s="1">
        <f>Input!$P10*(COUNT(Input!$B10:$M10))*(+Points!G10/Points!$N10)-Input!$P10*ISNUMBER(Input!G10)</f>
        <v>-2.1245736794228245</v>
      </c>
      <c r="H10" s="20">
        <f>Input!$P10*(COUNT(Input!$B10:$M10))*(+Points!H10/Points!$N10)-Input!$P10*ISNUMBER(Input!H10)</f>
        <v>4.6249854705111959</v>
      </c>
      <c r="I10" s="1">
        <f>Input!$P10*(COUNT(Input!$B10:$M10))*(+Points!I10/Points!$N10)-Input!$P10*ISNUMBER(Input!I10)</f>
        <v>-2.3639422500821956</v>
      </c>
      <c r="J10" s="1">
        <f>Input!$P10*(COUNT(Input!$B10:$M10))*(+Points!J10/Points!$N10)-Input!$P10*ISNUMBER(Input!J10)</f>
        <v>1.8869044906934755</v>
      </c>
      <c r="K10" s="1">
        <f>Input!$P10*(COUNT(Input!$B10:$M10))*(+Points!K10/Points!$N10)-Input!$P10*ISNUMBER(Input!K10)</f>
        <v>-2.4688754947376292</v>
      </c>
      <c r="L10" s="1">
        <f>Input!$P10*(COUNT(Input!$B10:$M10))*(+Points!L10/Points!$N10)-Input!$P10*ISNUMBER(Input!L10)</f>
        <v>0</v>
      </c>
      <c r="M10" s="1">
        <f>Input!$P10*(COUNT(Input!$B10:$M10))*(+Points!M10/Points!$N10)-Input!$P10*ISNUMBER(Input!M10)</f>
        <v>0</v>
      </c>
      <c r="O10" s="2"/>
      <c r="P10" s="26">
        <f t="shared" si="0"/>
        <v>4.6249854705111959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t="str">
        <f>Input!A11</f>
        <v>Doral-Ryder</v>
      </c>
      <c r="B11" s="1">
        <f>Input!$P11*(COUNT(Input!$B11:$M11))*(+Points!B11/Points!$N11)-Input!$P11*ISNUMBER(Input!B11)</f>
        <v>6.76255774942884</v>
      </c>
      <c r="C11" s="1">
        <f>Input!$P11*(COUNT(Input!$B11:$M11))*(+Points!C11/Points!$N11)-Input!$P11*ISNUMBER(Input!C11)</f>
        <v>0.3898336546550869</v>
      </c>
      <c r="D11" s="1">
        <f>Input!$P11*(COUNT(Input!$B11:$M11))*(+Points!D11/Points!$N11)-Input!$P11*ISNUMBER(Input!D11)</f>
        <v>2.7152156569050945</v>
      </c>
      <c r="E11" s="20">
        <f>Input!$P11*(COUNT(Input!$B11:$M11))*(+Points!E11/Points!$N11)-Input!$P11*ISNUMBER(Input!E11)</f>
        <v>18.664377839597417</v>
      </c>
      <c r="F11" s="1">
        <f>Input!$P11*(COUNT(Input!$B11:$M11))*(+Points!F11/Points!$N11)-Input!$P11*ISNUMBER(Input!F11)</f>
        <v>-5.4033841514826806</v>
      </c>
      <c r="G11" s="1">
        <f>Input!$P11*(COUNT(Input!$B11:$M11))*(+Points!G11/Points!$N11)-Input!$P11*ISNUMBER(Input!G11)</f>
        <v>-2.7821622430336035E-2</v>
      </c>
      <c r="H11" s="1">
        <f>Input!$P11*(COUNT(Input!$B11:$M11))*(+Points!H11/Points!$N11)-Input!$P11*ISNUMBER(Input!H11)</f>
        <v>-6.909672769546539</v>
      </c>
      <c r="I11" s="1">
        <f>Input!$P11*(COUNT(Input!$B11:$M11))*(+Points!I11/Points!$N11)-Input!$P11*ISNUMBER(Input!I11)</f>
        <v>-7.4646809930102584</v>
      </c>
      <c r="J11" s="1">
        <f>Input!$P11*(COUNT(Input!$B11:$M11))*(+Points!J11/Points!$N11)-Input!$P11*ISNUMBER(Input!J11)</f>
        <v>-7.6101571734325812</v>
      </c>
      <c r="K11" s="1">
        <f>Input!$P11*(COUNT(Input!$B11:$M11))*(+Points!K11/Points!$N11)-Input!$P11*ISNUMBER(Input!K11)</f>
        <v>-1.1162681906840506</v>
      </c>
      <c r="L11" s="1">
        <f>Input!$P11*(COUNT(Input!$B11:$M11))*(+Points!L11/Points!$N11)-Input!$P11*ISNUMBER(Input!L11)</f>
        <v>0</v>
      </c>
      <c r="M11" s="1">
        <f>Input!$P11*(COUNT(Input!$B11:$M11))*(+Points!M11/Points!$N11)-Input!$P11*ISNUMBER(Input!M11)</f>
        <v>0</v>
      </c>
      <c r="O11" s="2"/>
      <c r="P11" s="26">
        <f t="shared" si="0"/>
        <v>18.664377839597417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t="str">
        <f>Input!A12</f>
        <v>Honda</v>
      </c>
      <c r="B12" s="1">
        <f>Input!$P12*(COUNT(Input!$B12:$M12))*(+Points!B12/Points!$N12)-Input!$P12*ISNUMBER(Input!B12)</f>
        <v>2.9908305605474457</v>
      </c>
      <c r="C12" s="1">
        <f>Input!$P12*(COUNT(Input!$B12:$M12))*(+Points!C12/Points!$N12)-Input!$P12*ISNUMBER(Input!C12)</f>
        <v>-3.5456146965097455</v>
      </c>
      <c r="D12" s="1">
        <f>Input!$P12*(COUNT(Input!$B12:$M12))*(+Points!D12/Points!$N12)-Input!$P12*ISNUMBER(Input!D12)</f>
        <v>0.74567205227492384</v>
      </c>
      <c r="E12" s="1">
        <f>Input!$P12*(COUNT(Input!$B12:$M12))*(+Points!E12/Points!$N12)-Input!$P12*ISNUMBER(Input!E12)</f>
        <v>1.7116970104289386</v>
      </c>
      <c r="F12" s="1">
        <f>Input!$P12*(COUNT(Input!$B12:$M12))*(+Points!F12/Points!$N12)-Input!$P12*ISNUMBER(Input!F12)</f>
        <v>-5.0387690680396764</v>
      </c>
      <c r="G12" s="1">
        <f>Input!$P12*(COUNT(Input!$B12:$M12))*(+Points!G12/Points!$N12)-Input!$P12*ISNUMBER(Input!G12)</f>
        <v>-0.82165312590480344</v>
      </c>
      <c r="H12" s="1">
        <f>Input!$P12*(COUNT(Input!$B12:$M12))*(+Points!H12/Points!$N12)-Input!$P12*ISNUMBER(Input!H12)</f>
        <v>-8.4920806873823196E-2</v>
      </c>
      <c r="I12" s="20">
        <f>Input!$P12*(COUNT(Input!$B12:$M12))*(+Points!I12/Points!$N12)-Input!$P12*ISNUMBER(Input!I12)</f>
        <v>3.2792315180894409</v>
      </c>
      <c r="J12" s="1">
        <f>Input!$P12*(COUNT(Input!$B12:$M12))*(+Points!J12/Points!$N12)-Input!$P12*ISNUMBER(Input!J12)</f>
        <v>2.5469952233015203</v>
      </c>
      <c r="K12" s="1">
        <f>Input!$P12*(COUNT(Input!$B12:$M12))*(+Points!K12/Points!$N12)-Input!$P12*ISNUMBER(Input!K12)</f>
        <v>-1.7834686673142306</v>
      </c>
      <c r="L12" s="1">
        <f>Input!$P12*(COUNT(Input!$B12:$M12))*(+Points!L12/Points!$N12)-Input!$P12*ISNUMBER(Input!L12)</f>
        <v>0</v>
      </c>
      <c r="M12" s="1">
        <f>Input!$P12*(COUNT(Input!$B12:$M12))*(+Points!M12/Points!$N12)-Input!$P12*ISNUMBER(Input!M12)</f>
        <v>0</v>
      </c>
      <c r="O12" s="2"/>
      <c r="P12" s="26">
        <f t="shared" si="0"/>
        <v>3.2792315180894409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t="str">
        <f>Input!A13</f>
        <v>Bay Hill</v>
      </c>
      <c r="B13" s="1">
        <f>Input!$P13*(COUNT(Input!$B13:$M13))*(+Points!B13/Points!$N13)-Input!$P13*ISNUMBER(Input!B13)</f>
        <v>9.6903264653776411E-2</v>
      </c>
      <c r="C13" s="1">
        <f>Input!$P13*(COUNT(Input!$B13:$M13))*(+Points!C13/Points!$N13)-Input!$P13*ISNUMBER(Input!C13)</f>
        <v>-0.14570848153806448</v>
      </c>
      <c r="D13" s="1">
        <f>Input!$P13*(COUNT(Input!$B13:$M13))*(+Points!D13/Points!$N13)-Input!$P13*ISNUMBER(Input!D13)</f>
        <v>-1.0121790036517835</v>
      </c>
      <c r="E13" s="1">
        <f>Input!$P13*(COUNT(Input!$B13:$M13))*(+Points!E13/Points!$N13)-Input!$P13*ISNUMBER(Input!E13)</f>
        <v>-0.82053611170192564</v>
      </c>
      <c r="F13" s="20">
        <f>Input!$P13*(COUNT(Input!$B13:$M13))*(+Points!F13/Points!$N13)-Input!$P13*ISNUMBER(Input!F13)</f>
        <v>2.2619670834774865</v>
      </c>
      <c r="G13" s="1">
        <f>Input!$P13*(COUNT(Input!$B13:$M13))*(+Points!G13/Points!$N13)-Input!$P13*ISNUMBER(Input!G13)</f>
        <v>0.79104093468407921</v>
      </c>
      <c r="H13" s="1">
        <f>Input!$P13*(COUNT(Input!$B13:$M13))*(+Points!H13/Points!$N13)-Input!$P13*ISNUMBER(Input!H13)</f>
        <v>0.40084481743856593</v>
      </c>
      <c r="I13" s="1">
        <f>Input!$P13*(COUNT(Input!$B13:$M13))*(+Points!I13/Points!$N13)-Input!$P13*ISNUMBER(Input!I13)</f>
        <v>2.0251460608219691</v>
      </c>
      <c r="J13" s="1">
        <f>Input!$P13*(COUNT(Input!$B13:$M13))*(+Points!J13/Points!$N13)-Input!$P13*ISNUMBER(Input!J13)</f>
        <v>-3.2743984698839297</v>
      </c>
      <c r="K13" s="1">
        <f>Input!$P13*(COUNT(Input!$B13:$M13))*(+Points!K13/Points!$N13)-Input!$P13*ISNUMBER(Input!K13)</f>
        <v>-0.32308009430016771</v>
      </c>
      <c r="L13" s="1">
        <f>Input!$P13*(COUNT(Input!$B13:$M13))*(+Points!L13/Points!$N13)-Input!$P13*ISNUMBER(Input!L13)</f>
        <v>0</v>
      </c>
      <c r="M13" s="1">
        <f>Input!$P13*(COUNT(Input!$B13:$M13))*(+Points!M13/Points!$N13)-Input!$P13*ISNUMBER(Input!M13)</f>
        <v>0</v>
      </c>
      <c r="O13" s="2"/>
      <c r="P13" s="26">
        <f t="shared" si="0"/>
        <v>2.2619670834774865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">
      <c r="A14" t="str">
        <f>Input!A14</f>
        <v>Players</v>
      </c>
      <c r="B14" s="1">
        <f>Input!$P14*(COUNT(Input!$B14:$M14))*(+Points!B14/Points!$N14)-Input!$P14*ISNUMBER(Input!B14)</f>
        <v>2.7081536850432748</v>
      </c>
      <c r="C14" s="1">
        <f>Input!$P14*(COUNT(Input!$B14:$M14))*(+Points!C14/Points!$N14)-Input!$P14*ISNUMBER(Input!C14)</f>
        <v>0.21778520622627262</v>
      </c>
      <c r="D14" s="1">
        <f>Input!$P14*(COUNT(Input!$B14:$M14))*(+Points!D14/Points!$N14)-Input!$P14*ISNUMBER(Input!D14)</f>
        <v>-2.731335360793862</v>
      </c>
      <c r="E14" s="20">
        <f>Input!$P14*(COUNT(Input!$B14:$M14))*(+Points!E14/Points!$N14)-Input!$P14*ISNUMBER(Input!E14)</f>
        <v>2.7143952100528423</v>
      </c>
      <c r="F14" s="1">
        <f>Input!$P14*(COUNT(Input!$B14:$M14))*(+Points!F14/Points!$N14)-Input!$P14*ISNUMBER(Input!F14)</f>
        <v>-0.43432126468493237</v>
      </c>
      <c r="G14" s="1">
        <f>Input!$P14*(COUNT(Input!$B14:$M14))*(+Points!G14/Points!$N14)-Input!$P14*ISNUMBER(Input!G14)</f>
        <v>-4.1174242448271139</v>
      </c>
      <c r="H14" s="1">
        <f>Input!$P14*(COUNT(Input!$B14:$M14))*(+Points!H14/Points!$N14)-Input!$P14*ISNUMBER(Input!H14)</f>
        <v>1.621742189140905</v>
      </c>
      <c r="I14" s="1">
        <f>Input!$P14*(COUNT(Input!$B14:$M14))*(+Points!I14/Points!$N14)-Input!$P14*ISNUMBER(Input!I14)</f>
        <v>2.5118180133607044</v>
      </c>
      <c r="J14" s="21">
        <f>Input!$P14*(COUNT(Input!$B14:$M14))*(+Points!J14/Points!$N14)-Input!$P14*ISNUMBER(Input!J14)</f>
        <v>-4.652833680224302</v>
      </c>
      <c r="K14" s="1">
        <f>Input!$P14*(COUNT(Input!$B14:$M14))*(+Points!K14/Points!$N14)-Input!$P14*ISNUMBER(Input!K14)</f>
        <v>2.1620202467062128</v>
      </c>
      <c r="L14" s="1">
        <f>Input!$P14*(COUNT(Input!$B14:$M14))*(+Points!L14/Points!$N14)-Input!$P14*ISNUMBER(Input!L14)</f>
        <v>0</v>
      </c>
      <c r="M14" s="1">
        <f>Input!$P14*(COUNT(Input!$B14:$M14))*(+Points!M14/Points!$N14)-Input!$P14*ISNUMBER(Input!M14)</f>
        <v>0</v>
      </c>
      <c r="O14" s="2"/>
      <c r="P14" s="26">
        <f t="shared" si="0"/>
        <v>2.7143952100528423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">
      <c r="A15" t="str">
        <f>Input!A15</f>
        <v>Atlanta</v>
      </c>
      <c r="B15" s="1">
        <f>Input!$P15*(COUNT(Input!$B15:$M15))*(+Points!B15/Points!$N15)-Input!$P15*ISNUMBER(Input!B15)</f>
        <v>-2.4945336907664526</v>
      </c>
      <c r="C15" s="1">
        <f>Input!$P15*(COUNT(Input!$B15:$M15))*(+Points!C15/Points!$N15)-Input!$P15*ISNUMBER(Input!C15)</f>
        <v>0</v>
      </c>
      <c r="D15" s="1">
        <f>Input!$P15*(COUNT(Input!$B15:$M15))*(+Points!D15/Points!$N15)-Input!$P15*ISNUMBER(Input!D15)</f>
        <v>-2.6195914112391891</v>
      </c>
      <c r="E15" s="21">
        <f>Input!$P15*(COUNT(Input!$B15:$M15))*(+Points!E15/Points!$N15)-Input!$P15*ISNUMBER(Input!E15)</f>
        <v>-5.6799324850934392</v>
      </c>
      <c r="F15" s="1">
        <f>Input!$P15*(COUNT(Input!$B15:$M15))*(+Points!F15/Points!$N15)-Input!$P15*ISNUMBER(Input!F15)</f>
        <v>1.3157310517566989</v>
      </c>
      <c r="G15" s="1">
        <f>Input!$P15*(COUNT(Input!$B15:$M15))*(+Points!G15/Points!$N15)-Input!$P15*ISNUMBER(Input!G15)</f>
        <v>1.4989260908187507</v>
      </c>
      <c r="H15" s="1">
        <f>Input!$P15*(COUNT(Input!$B15:$M15))*(+Points!H15/Points!$N15)-Input!$P15*ISNUMBER(Input!H15)</f>
        <v>0</v>
      </c>
      <c r="I15" s="1">
        <f>Input!$P15*(COUNT(Input!$B15:$M15))*(+Points!I15/Points!$N15)-Input!$P15*ISNUMBER(Input!I15)</f>
        <v>3.9198595405437668</v>
      </c>
      <c r="J15" s="20">
        <f>Input!$P15*(COUNT(Input!$B15:$M15))*(+Points!J15/Points!$N15)-Input!$P15*ISNUMBER(Input!J15)</f>
        <v>5.0355165604345196</v>
      </c>
      <c r="K15" s="1">
        <f>Input!$P15*(COUNT(Input!$B15:$M15))*(+Points!K15/Points!$N15)-Input!$P15*ISNUMBER(Input!K15)</f>
        <v>-0.97597565645465334</v>
      </c>
      <c r="L15" s="1">
        <f>Input!$P15*(COUNT(Input!$B15:$M15))*(+Points!L15/Points!$N15)-Input!$P15*ISNUMBER(Input!L15)</f>
        <v>0</v>
      </c>
      <c r="M15" s="1">
        <f>Input!$P15*(COUNT(Input!$B15:$M15))*(+Points!M15/Points!$N15)-Input!$P15*ISNUMBER(Input!M15)</f>
        <v>0</v>
      </c>
      <c r="N15" s="2"/>
      <c r="O15" s="2"/>
      <c r="P15" s="26">
        <f t="shared" si="0"/>
        <v>5.0355165604345196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t="str">
        <f>Input!A16</f>
        <v>Masters</v>
      </c>
      <c r="B16" s="1">
        <f>Input!$P16*(COUNT(Input!$B16:$M16))*(+Points!B16/Points!$N16)-Input!$P16*ISNUMBER(Input!B16)</f>
        <v>-0.71816018101434054</v>
      </c>
      <c r="C16" s="1">
        <f>Input!$P16*(COUNT(Input!$B16:$M16))*(+Points!C16/Points!$N16)-Input!$P16*ISNUMBER(Input!C16)</f>
        <v>-2.0791827335837585</v>
      </c>
      <c r="D16" s="1">
        <f>Input!$P16*(COUNT(Input!$B16:$M16))*(+Points!D16/Points!$N16)-Input!$P16*ISNUMBER(Input!D16)</f>
        <v>-2.8590945333707261</v>
      </c>
      <c r="E16" s="21">
        <f>Input!$P16*(COUNT(Input!$B16:$M16))*(+Points!E16/Points!$N16)-Input!$P16*ISNUMBER(Input!E16)</f>
        <v>-4.6832579866539756</v>
      </c>
      <c r="F16" s="20">
        <f>Input!$P16*(COUNT(Input!$B16:$M16))*(+Points!F16/Points!$N16)-Input!$P16*ISNUMBER(Input!F16)</f>
        <v>3.9503351587053341</v>
      </c>
      <c r="G16" s="1">
        <f>Input!$P16*(COUNT(Input!$B16:$M16))*(+Points!G16/Points!$N16)-Input!$P16*ISNUMBER(Input!G16)</f>
        <v>3.913204253974822</v>
      </c>
      <c r="H16" s="1">
        <f>Input!$P16*(COUNT(Input!$B16:$M16))*(+Points!H16/Points!$N16)-Input!$P16*ISNUMBER(Input!H16)</f>
        <v>-2.4883064794840379</v>
      </c>
      <c r="I16" s="1">
        <f>Input!$P16*(COUNT(Input!$B16:$M16))*(+Points!I16/Points!$N16)-Input!$P16*ISNUMBER(Input!I16)</f>
        <v>0.49338493678433082</v>
      </c>
      <c r="J16" s="21">
        <f>Input!$P16*(COUNT(Input!$B16:$M16))*(+Points!J16/Points!$N16)-Input!$P16*ISNUMBER(Input!J16)</f>
        <v>3.7604917594923322</v>
      </c>
      <c r="K16" s="1">
        <f>Input!$P16*(COUNT(Input!$B16:$M16))*(+Points!K16/Points!$N16)-Input!$P16*ISNUMBER(Input!K16)</f>
        <v>0.7105858051500249</v>
      </c>
      <c r="L16" s="1">
        <f>Input!$P16*(COUNT(Input!$B16:$M16))*(+Points!L16/Points!$N16)-Input!$P16*ISNUMBER(Input!L16)</f>
        <v>0</v>
      </c>
      <c r="M16" s="1">
        <f>Input!$P16*(COUNT(Input!$B16:$M16))*(+Points!M16/Points!$N16)-Input!$P16*ISNUMBER(Input!M16)</f>
        <v>0</v>
      </c>
      <c r="N16" s="2"/>
      <c r="O16" s="2"/>
      <c r="P16" s="26">
        <f t="shared" si="0"/>
        <v>3.9503351587053341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t="str">
        <f>Input!A17</f>
        <v>Harbor Town</v>
      </c>
      <c r="B17" s="1">
        <f>Input!$P17*(COUNT(Input!$B17:$M17))*(+Points!B17/Points!$N17)-Input!$P17*ISNUMBER(Input!B17)</f>
        <v>-3.2380072617325637</v>
      </c>
      <c r="C17" s="21">
        <f>Input!$P17*(COUNT(Input!$B17:$M17))*(+Points!C17/Points!$N17)-Input!$P17*ISNUMBER(Input!C17)</f>
        <v>3.8779212825452873</v>
      </c>
      <c r="D17" s="1">
        <f>Input!$P17*(COUNT(Input!$B17:$M17))*(+Points!D17/Points!$N17)-Input!$P17*ISNUMBER(Input!D17)</f>
        <v>-1.4560348600386739</v>
      </c>
      <c r="E17" s="21">
        <f>Input!$P17*(COUNT(Input!$B17:$M17))*(+Points!E17/Points!$N17)-Input!$P17*ISNUMBER(Input!E17)</f>
        <v>-3.0754520199555762</v>
      </c>
      <c r="F17" s="1">
        <f>Input!$P17*(COUNT(Input!$B17:$M17))*(+Points!F17/Points!$N17)-Input!$P17*ISNUMBER(Input!F17)</f>
        <v>1.2512638637919995</v>
      </c>
      <c r="G17" s="1">
        <f>Input!$P17*(COUNT(Input!$B17:$M17))*(+Points!G17/Points!$N17)-Input!$P17*ISNUMBER(Input!G17)</f>
        <v>-1.479046557393298</v>
      </c>
      <c r="H17" s="20">
        <f>Input!$P17*(COUNT(Input!$B17:$M17))*(+Points!H17/Points!$N17)-Input!$P17*ISNUMBER(Input!H17)</f>
        <v>4.2064694494454624</v>
      </c>
      <c r="I17" s="1">
        <f>Input!$P17*(COUNT(Input!$B17:$M17))*(+Points!I17/Points!$N17)-Input!$P17*ISNUMBER(Input!I17)</f>
        <v>-0.42439320907652878</v>
      </c>
      <c r="J17" s="21">
        <f>Input!$P17*(COUNT(Input!$B17:$M17))*(+Points!J17/Points!$N17)-Input!$P17*ISNUMBER(Input!J17)</f>
        <v>1.5694710015054039</v>
      </c>
      <c r="K17" s="1">
        <f>Input!$P17*(COUNT(Input!$B17:$M17))*(+Points!K17/Points!$N17)-Input!$P17*ISNUMBER(Input!K17)</f>
        <v>-1.2321916890915166</v>
      </c>
      <c r="L17" s="1">
        <f>Input!$P17*(COUNT(Input!$B17:$M17))*(+Points!L17/Points!$N17)-Input!$P17*ISNUMBER(Input!L17)</f>
        <v>0</v>
      </c>
      <c r="M17" s="1">
        <f>Input!$P17*(COUNT(Input!$B17:$M17))*(+Points!M17/Points!$N17)-Input!$P17*ISNUMBER(Input!M17)</f>
        <v>0</v>
      </c>
      <c r="N17" s="2"/>
      <c r="O17" s="2"/>
      <c r="P17" s="26">
        <f t="shared" si="0"/>
        <v>4.2064694494454624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t="str">
        <f>Input!A18</f>
        <v>Houston</v>
      </c>
      <c r="B18" s="1">
        <f>Input!$P18*(COUNT(Input!$B18:$M18))*(+Points!B18/Points!$N18)-Input!$P18*ISNUMBER(Input!B18)</f>
        <v>2.0642001721776309</v>
      </c>
      <c r="C18" s="1">
        <f>Input!$P18*(COUNT(Input!$B18:$M18))*(+Points!C18/Points!$N18)-Input!$P18*ISNUMBER(Input!C18)</f>
        <v>-2.8384720385887623</v>
      </c>
      <c r="D18" s="1">
        <f>Input!$P18*(COUNT(Input!$B18:$M18))*(+Points!D18/Points!$N18)-Input!$P18*ISNUMBER(Input!D18)</f>
        <v>4.5597389069802929E-2</v>
      </c>
      <c r="E18" s="1">
        <f>Input!$P18*(COUNT(Input!$B18:$M18))*(+Points!E18/Points!$N18)-Input!$P18*ISNUMBER(Input!E18)</f>
        <v>-1.8523104260357517</v>
      </c>
      <c r="F18" s="1">
        <f>Input!$P18*(COUNT(Input!$B18:$M18))*(+Points!F18/Points!$N18)-Input!$P18*ISNUMBER(Input!F18)</f>
        <v>0.9188629210465189</v>
      </c>
      <c r="G18" s="1">
        <f>Input!$P18*(COUNT(Input!$B18:$M18))*(+Points!G18/Points!$N18)-Input!$P18*ISNUMBER(Input!G18)</f>
        <v>-0.90442008923648309</v>
      </c>
      <c r="H18" s="1">
        <f>Input!$P18*(COUNT(Input!$B18:$M18))*(+Points!H18/Points!$N18)-Input!$P18*ISNUMBER(Input!H18)</f>
        <v>-2.4768892115343943</v>
      </c>
      <c r="I18" s="1">
        <f>Input!$P18*(COUNT(Input!$B18:$M18))*(+Points!I18/Points!$N18)-Input!$P18*ISNUMBER(Input!I18)</f>
        <v>0.29594616102659099</v>
      </c>
      <c r="J18" s="21">
        <f>Input!$P18*(COUNT(Input!$B18:$M18))*(+Points!J18/Points!$N18)-Input!$P18*ISNUMBER(Input!J18)</f>
        <v>1.9236169459334205</v>
      </c>
      <c r="K18" s="1">
        <f>Input!$P18*(COUNT(Input!$B18:$M18))*(+Points!K18/Points!$N18)-Input!$P18*ISNUMBER(Input!K18)</f>
        <v>2.8238681761414339</v>
      </c>
      <c r="L18" s="1">
        <f>Input!$P18*(COUNT(Input!$B18:$M18))*(+Points!L18/Points!$N18)-Input!$P18*ISNUMBER(Input!L18)</f>
        <v>0</v>
      </c>
      <c r="M18" s="21">
        <f>Input!$P18*(COUNT(Input!$B18:$M18))*(+Points!M18/Points!$N18)-Input!$P18*ISNUMBER(Input!M18)</f>
        <v>0</v>
      </c>
      <c r="N18" s="2"/>
      <c r="O18" s="2"/>
      <c r="P18" s="26">
        <f t="shared" si="0"/>
        <v>2.8238681761414339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t="str">
        <f>Input!A19</f>
        <v>Greensboro</v>
      </c>
      <c r="B19" s="1">
        <f>Input!$P19*(COUNT(Input!$B19:$M19))*(+Points!B19/Points!$N19)-Input!$P19*ISNUMBER(Input!B19)</f>
        <v>0.12183266601624609</v>
      </c>
      <c r="C19" s="1">
        <f>Input!$P19*(COUNT(Input!$B19:$M19))*(+Points!C19/Points!$N19)-Input!$P19*ISNUMBER(Input!C19)</f>
        <v>-0.14922938380041195</v>
      </c>
      <c r="D19" s="20">
        <f>Input!$P19*(COUNT(Input!$B19:$M19))*(+Points!D19/Points!$N19)-Input!$P19*ISNUMBER(Input!D19)</f>
        <v>4.4796739262602614</v>
      </c>
      <c r="E19" s="1">
        <f>Input!$P19*(COUNT(Input!$B19:$M19))*(+Points!E19/Points!$N19)-Input!$P19*ISNUMBER(Input!E19)</f>
        <v>-5.6124204592718687</v>
      </c>
      <c r="F19" s="1">
        <f>Input!$P19*(COUNT(Input!$B19:$M19))*(+Points!F19/Points!$N19)-Input!$P19*ISNUMBER(Input!F19)</f>
        <v>0.24244863606605982</v>
      </c>
      <c r="G19" s="1">
        <f>Input!$P19*(COUNT(Input!$B19:$M19))*(+Points!G19/Points!$N19)-Input!$P19*ISNUMBER(Input!G19)</f>
        <v>0</v>
      </c>
      <c r="H19" s="1">
        <f>Input!$P19*(COUNT(Input!$B19:$M19))*(+Points!H19/Points!$N19)-Input!$P19*ISNUMBER(Input!H19)</f>
        <v>-0.21924124380168575</v>
      </c>
      <c r="I19" s="1">
        <f>Input!$P19*(COUNT(Input!$B19:$M19))*(+Points!I19/Points!$N19)-Input!$P19*ISNUMBER(Input!I19)</f>
        <v>1.1688140640561127</v>
      </c>
      <c r="J19" s="21">
        <f>Input!$P19*(COUNT(Input!$B19:$M19))*(+Points!J19/Points!$N19)-Input!$P19*ISNUMBER(Input!J19)</f>
        <v>7.6355866832438224E-3</v>
      </c>
      <c r="K19" s="1">
        <f>Input!$P19*(COUNT(Input!$B19:$M19))*(+Points!K19/Points!$N19)-Input!$P19*ISNUMBER(Input!K19)</f>
        <v>-3.9513792207954701E-2</v>
      </c>
      <c r="L19" s="1">
        <f>Input!$P19*(COUNT(Input!$B19:$M19))*(+Points!L19/Points!$N19)-Input!$P19*ISNUMBER(Input!L19)</f>
        <v>0</v>
      </c>
      <c r="M19" s="1">
        <f>Input!$P19*(COUNT(Input!$B19:$M19))*(+Points!M19/Points!$N19)-Input!$P19*ISNUMBER(Input!M19)</f>
        <v>0</v>
      </c>
      <c r="N19" s="2"/>
      <c r="O19" s="2"/>
      <c r="P19" s="26">
        <f t="shared" si="0"/>
        <v>4.4796739262602614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t="str">
        <f>Input!A20</f>
        <v>New Orleans</v>
      </c>
      <c r="B20" s="1">
        <f>Input!$P20*(COUNT(Input!$B20:$M20))*(+Points!B20/Points!$N20)-Input!$P20*ISNUMBER(Input!B20)</f>
        <v>-0.5389470187945955</v>
      </c>
      <c r="C20" s="1">
        <f>Input!$P20*(COUNT(Input!$B20:$M20))*(+Points!C20/Points!$N20)-Input!$P20*ISNUMBER(Input!C20)</f>
        <v>-0.5389470187945955</v>
      </c>
      <c r="D20" s="1">
        <f>Input!$P20*(COUNT(Input!$B20:$M20))*(+Points!D20/Points!$N20)-Input!$P20*ISNUMBER(Input!D20)</f>
        <v>0.34968574153458754</v>
      </c>
      <c r="E20" s="1">
        <f>Input!$P20*(COUNT(Input!$B20:$M20))*(+Points!E20/Points!$N20)-Input!$P20*ISNUMBER(Input!E20)</f>
        <v>-1.5545273163136608</v>
      </c>
      <c r="F20" s="1"/>
      <c r="G20" s="1">
        <f>Input!$P20*(COUNT(Input!$B20:$M20))*(+Points!G20/Points!$N20)-Input!$P20*ISNUMBER(Input!G20)</f>
        <v>-5.1876807133882679</v>
      </c>
      <c r="H20" s="1">
        <f>Input!$P20*(COUNT(Input!$B20:$M20))*(+Points!H20/Points!$N20)-Input!$P20*ISNUMBER(Input!H20)</f>
        <v>2.6755929961718738</v>
      </c>
      <c r="I20" s="1">
        <f>Input!$P20*(COUNT(Input!$B20:$M20))*(+Points!I20/Points!$N20)-Input!$P20*ISNUMBER(Input!I20)</f>
        <v>2.8971945178620206</v>
      </c>
      <c r="J20" s="21">
        <f>Input!$P20*(COUNT(Input!$B20:$M20))*(+Points!J20/Points!$N20)-Input!$P20*ISNUMBER(Input!J20)</f>
        <v>-0.54785132196982822</v>
      </c>
      <c r="K20" s="1">
        <f>Input!$P20*(COUNT(Input!$B20:$M20))*(+Points!K20/Points!$N20)-Input!$P20*ISNUMBER(Input!K20)</f>
        <v>2.6347414109524827</v>
      </c>
      <c r="L20" s="1">
        <f>Input!$P20*(COUNT(Input!$B20:$M20))*(+Points!L20/Points!$N20)-Input!$P20*ISNUMBER(Input!L20)</f>
        <v>-4.6012682088708559</v>
      </c>
      <c r="M20" s="20">
        <f>Input!$P20*(COUNT(Input!$B20:$M20))*(+Points!M20/Points!$N20)-Input!$P20*ISNUMBER(Input!M20)</f>
        <v>4.412006931610847</v>
      </c>
      <c r="N20" s="2"/>
      <c r="O20" s="2"/>
      <c r="P20" s="26">
        <f>MAX(B20:M20)</f>
        <v>4.412006931610847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t="str">
        <f>Input!A21</f>
        <v>Nelson</v>
      </c>
      <c r="B21" s="1">
        <f>Input!$P21*(COUNT(Input!$B21:$M21))*(+Points!B21/Points!$N21)-Input!$P21*ISNUMBER(Input!B21)</f>
        <v>-4.7874008531190881</v>
      </c>
      <c r="C21" s="1">
        <f>Input!$P21*(COUNT(Input!$B21:$M21))*(+Points!C21/Points!$N21)-Input!$P21*ISNUMBER(Input!C21)</f>
        <v>-3.8429429932889043</v>
      </c>
      <c r="D21" s="1">
        <f>Input!$P21*(COUNT(Input!$B21:$M21))*(+Points!D21/Points!$N21)-Input!$P21*ISNUMBER(Input!D21)</f>
        <v>-7.5001807455693736E-2</v>
      </c>
      <c r="E21" s="1">
        <f>Input!$P21*(COUNT(Input!$B21:$M21))*(+Points!E21/Points!$N21)-Input!$P21*ISNUMBER(Input!E21)</f>
        <v>0.24755855174151975</v>
      </c>
      <c r="F21" s="1"/>
      <c r="G21" s="1">
        <f>Input!$P21*(COUNT(Input!$B21:$M21))*(+Points!G21/Points!$N21)-Input!$P21*ISNUMBER(Input!G21)</f>
        <v>-0.67823545673229368</v>
      </c>
      <c r="H21" s="1">
        <f>Input!$P21*(COUNT(Input!$B21:$M21))*(+Points!H21/Points!$N21)-Input!$P21*ISNUMBER(Input!H21)</f>
        <v>2.9596660048036139</v>
      </c>
      <c r="I21" s="1">
        <f>Input!$P21*(COUNT(Input!$B21:$M21))*(+Points!I21/Points!$N21)-Input!$P21*ISNUMBER(Input!I21)</f>
        <v>-1.0174816165883733</v>
      </c>
      <c r="J21" s="21">
        <f>Input!$P21*(COUNT(Input!$B21:$M21))*(+Points!J21/Points!$N21)-Input!$P21*ISNUMBER(Input!J21)</f>
        <v>1.5070435366284194</v>
      </c>
      <c r="K21" s="1">
        <f>Input!$P21*(COUNT(Input!$B21:$M21))*(+Points!K21/Points!$N21)-Input!$P21*ISNUMBER(Input!K21)</f>
        <v>1.4957978744321014</v>
      </c>
      <c r="L21" s="1">
        <f>Input!$P21*(COUNT(Input!$B21:$M21))*(+Points!L21/Points!$N21)-Input!$P21*ISNUMBER(Input!L21)</f>
        <v>1.1243992032587951</v>
      </c>
      <c r="M21" s="20">
        <f>Input!$P21*(COUNT(Input!$B21:$M21))*(+Points!M21/Points!$N21)-Input!$P21*ISNUMBER(Input!M21)</f>
        <v>3.0665975563198984</v>
      </c>
      <c r="N21" s="2"/>
      <c r="O21" s="2"/>
      <c r="P21" s="26">
        <f t="shared" ref="P21:P32" si="1">MAX(B21:M21)</f>
        <v>3.0665975563198984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t="str">
        <f>Input!A22</f>
        <v>Colonial</v>
      </c>
      <c r="B22" s="1">
        <f>Input!$P22*(COUNT(Input!$B22:$M22))*(+Points!B22/Points!$N22)-Input!$P22*ISNUMBER(Input!B22)</f>
        <v>1.3092178841524049</v>
      </c>
      <c r="C22" s="1">
        <f>Input!$P22*(COUNT(Input!$B22:$M22))*(+Points!C22/Points!$N22)-Input!$P22*ISNUMBER(Input!C22)</f>
        <v>-8</v>
      </c>
      <c r="D22" s="1">
        <f>Input!$P22*(COUNT(Input!$B22:$M22))*(+Points!D22/Points!$N22)-Input!$P22*ISNUMBER(Input!D22)</f>
        <v>-3.3916878568885958</v>
      </c>
      <c r="E22" s="1">
        <f>Input!$P22*(COUNT(Input!$B22:$M22))*(+Points!E22/Points!$N22)-Input!$P22*ISNUMBER(Input!E22)</f>
        <v>5.9284174302950632E-2</v>
      </c>
      <c r="F22" s="1"/>
      <c r="G22" s="20">
        <f>Input!$P22*(COUNT(Input!$B22:$M22))*(+Points!G22/Points!$N22)-Input!$P22*ISNUMBER(Input!G22)</f>
        <v>4.9188448805890506</v>
      </c>
      <c r="H22" s="1">
        <f>Input!$P22*(COUNT(Input!$B22:$M22))*(+Points!H22/Points!$N22)-Input!$P22*ISNUMBER(Input!H22)</f>
        <v>3.6500320704641371</v>
      </c>
      <c r="I22" s="1">
        <f>Input!$P22*(COUNT(Input!$B22:$M22))*(+Points!I22/Points!$N22)-Input!$P22*ISNUMBER(Input!I22)</f>
        <v>0.68243045201360353</v>
      </c>
      <c r="J22" s="21">
        <f>Input!$P22*(COUNT(Input!$B22:$M22))*(+Points!J22/Points!$N22)-Input!$P22*ISNUMBER(Input!J22)</f>
        <v>-1.4042735180555761</v>
      </c>
      <c r="K22" s="1">
        <f>Input!$P22*(COUNT(Input!$B22:$M22))*(+Points!K22/Points!$N22)-Input!$P22*ISNUMBER(Input!K22)</f>
        <v>-2.7649004247497961</v>
      </c>
      <c r="L22" s="1">
        <f>Input!$P22*(COUNT(Input!$B22:$M22))*(+Points!L22/Points!$N22)-Input!$P22*ISNUMBER(Input!L22)</f>
        <v>3.1617438799153312</v>
      </c>
      <c r="M22" s="1">
        <f>Input!$P22*(COUNT(Input!$B22:$M22))*(+Points!M22/Points!$N22)-Input!$P22*ISNUMBER(Input!M22)</f>
        <v>1.7793084582565033</v>
      </c>
      <c r="N22" s="2"/>
      <c r="O22" s="2"/>
      <c r="P22" s="26">
        <f t="shared" si="1"/>
        <v>4.9188448805890506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t="str">
        <f>Input!A23</f>
        <v>Kemper</v>
      </c>
      <c r="B23" s="1">
        <f>Input!$P23*(COUNT(Input!$B23:$M23))*(+Points!B23/Points!$N23)-Input!$P23*ISNUMBER(Input!B23)</f>
        <v>-0.17951462466990975</v>
      </c>
      <c r="C23" s="1">
        <f>Input!$P23*(COUNT(Input!$B23:$M23))*(+Points!C23/Points!$N23)-Input!$P23*ISNUMBER(Input!C23)</f>
        <v>2.2702421239532544</v>
      </c>
      <c r="D23" s="1">
        <f>Input!$P23*(COUNT(Input!$B23:$M23))*(+Points!D23/Points!$N23)-Input!$P23*ISNUMBER(Input!D23)</f>
        <v>-5.1673137880916267</v>
      </c>
      <c r="E23" s="1">
        <f>Input!$P23*(COUNT(Input!$B23:$M23))*(+Points!E23/Points!$N23)-Input!$P23*ISNUMBER(Input!E23)</f>
        <v>-1.7381446534776606</v>
      </c>
      <c r="F23" s="1"/>
      <c r="G23" s="1">
        <f>Input!$P23*(COUNT(Input!$B23:$M23))*(+Points!G23/Points!$N23)-Input!$P23*ISNUMBER(Input!G23)</f>
        <v>-7</v>
      </c>
      <c r="H23" s="1">
        <f>Input!$P23*(COUNT(Input!$B23:$M23))*(+Points!H23/Points!$N23)-Input!$P23*ISNUMBER(Input!H23)</f>
        <v>0.36766293714079978</v>
      </c>
      <c r="I23" s="20">
        <f>Input!$P23*(COUNT(Input!$B23:$M23))*(+Points!I23/Points!$N23)-Input!$P23*ISNUMBER(Input!I23)</f>
        <v>3.8102721960434138</v>
      </c>
      <c r="J23" s="21">
        <f>Input!$P23*(COUNT(Input!$B23:$M23))*(+Points!J23/Points!$N23)-Input!$P23*ISNUMBER(Input!J23)</f>
        <v>2.2764610744767015</v>
      </c>
      <c r="K23" s="1">
        <f>Input!$P23*(COUNT(Input!$B23:$M23))*(+Points!K23/Points!$N23)-Input!$P23*ISNUMBER(Input!K23)</f>
        <v>-6.0456324649829085E-3</v>
      </c>
      <c r="L23" s="1">
        <f>Input!$P23*(COUNT(Input!$B23:$M23))*(+Points!L23/Points!$N23)-Input!$P23*ISNUMBER(Input!L23)</f>
        <v>1.9030461554564457</v>
      </c>
      <c r="M23" s="1">
        <f>Input!$P23*(COUNT(Input!$B23:$M23))*(+Points!M23/Points!$N23)-Input!$P23*ISNUMBER(Input!M23)</f>
        <v>3.4633342116335601</v>
      </c>
      <c r="N23" s="2"/>
      <c r="O23" s="2"/>
      <c r="P23" s="26">
        <f t="shared" si="1"/>
        <v>3.8102721960434138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t="str">
        <f>Input!A24</f>
        <v>Memorial</v>
      </c>
      <c r="B24" s="1">
        <f>Input!$P24*(COUNT(Input!$B24:$M24))*(+Points!B24/Points!$N24)-Input!$P24*ISNUMBER(Input!B24)</f>
        <v>2.1505872695985815</v>
      </c>
      <c r="C24" s="1">
        <f>Input!$P24*(COUNT(Input!$B24:$M24))*(+Points!C24/Points!$N24)-Input!$P24*ISNUMBER(Input!C24)</f>
        <v>3.3500100925042506</v>
      </c>
      <c r="D24" s="1">
        <f>Input!$P24*(COUNT(Input!$B24:$M24))*(+Points!D24/Points!$N24)-Input!$P24*ISNUMBER(Input!D24)</f>
        <v>0.59086448982504614</v>
      </c>
      <c r="E24" s="1">
        <f>Input!$P24*(COUNT(Input!$B24:$M24))*(+Points!E24/Points!$N24)-Input!$P24*ISNUMBER(Input!E24)</f>
        <v>-2.1899202903831121</v>
      </c>
      <c r="F24" s="1"/>
      <c r="G24" s="1">
        <f>Input!$P24*(COUNT(Input!$B24:$M24))*(+Points!G24/Points!$N24)-Input!$P24*ISNUMBER(Input!G24)</f>
        <v>-5.6723100667542905</v>
      </c>
      <c r="H24" s="1">
        <f>Input!$P24*(COUNT(Input!$B24:$M24))*(+Points!H24/Points!$N24)-Input!$P24*ISNUMBER(Input!H24)</f>
        <v>-5.27050086816043</v>
      </c>
      <c r="I24" s="1">
        <f>Input!$P24*(COUNT(Input!$B24:$M24))*(+Points!I24/Points!$N24)-Input!$P24*ISNUMBER(Input!I24)</f>
        <v>0.68510808192274197</v>
      </c>
      <c r="J24" s="21">
        <f>Input!$P24*(COUNT(Input!$B24:$M24))*(+Points!J24/Points!$N24)-Input!$P24*ISNUMBER(Input!J24)</f>
        <v>-2.4629130512864288</v>
      </c>
      <c r="K24" s="1">
        <f>Input!$P24*(COUNT(Input!$B24:$M24))*(+Points!K24/Points!$N24)-Input!$P24*ISNUMBER(Input!K24)</f>
        <v>4.0669831304054469</v>
      </c>
      <c r="L24" s="1">
        <f>Input!$P24*(COUNT(Input!$B24:$M24))*(+Points!L24/Points!$N24)-Input!$P24*ISNUMBER(Input!L24)</f>
        <v>8.7330722262013438E-3</v>
      </c>
      <c r="M24" s="20">
        <f>Input!$P24*(COUNT(Input!$B24:$M24))*(+Points!M24/Points!$N24)-Input!$P24*ISNUMBER(Input!M24)</f>
        <v>4.7433581401019893</v>
      </c>
      <c r="N24" s="2"/>
      <c r="O24" s="2"/>
      <c r="P24" s="26">
        <f t="shared" si="1"/>
        <v>4.7433581401019893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t="str">
        <f>Input!A25</f>
        <v>St. Jude</v>
      </c>
      <c r="B25" s="1">
        <f>Input!$P25*(COUNT(Input!$B25:$M25))*(+Points!B25/Points!$N25)-Input!$P25*ISNUMBER(Input!B25)</f>
        <v>1.6570605665160993</v>
      </c>
      <c r="C25" s="1">
        <f>Input!$P25*(COUNT(Input!$B25:$M25))*(+Points!C25/Points!$N25)-Input!$P25*ISNUMBER(Input!C25)</f>
        <v>-1.1187435373403645</v>
      </c>
      <c r="D25" s="1">
        <f>Input!$P25*(COUNT(Input!$B25:$M25))*(+Points!D25/Points!$N25)-Input!$P25*ISNUMBER(Input!D25)</f>
        <v>2.309918560699888</v>
      </c>
      <c r="E25" s="1">
        <f>Input!$P25*(COUNT(Input!$B25:$M25))*(+Points!E25/Points!$N25)-Input!$P25*ISNUMBER(Input!E25)</f>
        <v>-0.36054457177577159</v>
      </c>
      <c r="F25" s="1"/>
      <c r="G25" s="1">
        <f>Input!$P25*(COUNT(Input!$B25:$M25))*(+Points!G25/Points!$N25)-Input!$P25*ISNUMBER(Input!G25)</f>
        <v>-3.5398379270608147</v>
      </c>
      <c r="H25" s="1">
        <f>Input!$P25*(COUNT(Input!$B25:$M25))*(+Points!H25/Points!$N25)-Input!$P25*ISNUMBER(Input!H25)</f>
        <v>-0.14630479461779533</v>
      </c>
      <c r="I25" s="1">
        <f>Input!$P25*(COUNT(Input!$B25:$M25))*(+Points!I25/Points!$N25)-Input!$P25*ISNUMBER(Input!I25)</f>
        <v>-3.7147565029631213</v>
      </c>
      <c r="J25" s="20">
        <f>Input!$P25*(COUNT(Input!$B25:$M25))*(+Points!J25/Points!$N25)-Input!$P25*ISNUMBER(Input!J25)</f>
        <v>6.5347110922635494</v>
      </c>
      <c r="K25" s="1">
        <f>Input!$P25*(COUNT(Input!$B25:$M25))*(+Points!K25/Points!$N25)-Input!$P25*ISNUMBER(Input!K25)</f>
        <v>2.389581075990538</v>
      </c>
      <c r="L25" s="1">
        <f>Input!$P25*(COUNT(Input!$B25:$M25))*(+Points!L25/Points!$N25)-Input!$P25*ISNUMBER(Input!L25)</f>
        <v>-2.0055419808560959</v>
      </c>
      <c r="M25" s="1">
        <f>Input!$P25*(COUNT(Input!$B25:$M25))*(+Points!M25/Points!$N25)-Input!$P25*ISNUMBER(Input!M25)</f>
        <v>-2.0055419808560959</v>
      </c>
      <c r="N25" s="2"/>
      <c r="O25" s="2"/>
      <c r="P25" s="26">
        <f t="shared" si="1"/>
        <v>6.5347110922635494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t="str">
        <f>Input!A26</f>
        <v>U.S. Open</v>
      </c>
      <c r="B26" s="1">
        <f>Input!$P26*(COUNT(Input!$B26:$M26))*(+Points!B26/Points!$N26)-Input!$P26*ISNUMBER(Input!B26)</f>
        <v>3.073962848202493</v>
      </c>
      <c r="C26" s="1">
        <f>Input!$P26*(COUNT(Input!$B26:$M26))*(+Points!C26/Points!$N26)-Input!$P26*ISNUMBER(Input!C26)</f>
        <v>0.62105869557036719</v>
      </c>
      <c r="D26" s="1">
        <f>Input!$P26*(COUNT(Input!$B26:$M26))*(+Points!D26/Points!$N26)-Input!$P26*ISNUMBER(Input!D26)</f>
        <v>-3.5247851078606471</v>
      </c>
      <c r="E26" s="1">
        <f>Input!$P26*(COUNT(Input!$B26:$M26))*(+Points!E26/Points!$N26)-Input!$P26*ISNUMBER(Input!E26)</f>
        <v>-1.7574579771143828</v>
      </c>
      <c r="F26" s="1"/>
      <c r="G26" s="1">
        <f>Input!$P26*(COUNT(Input!$B26:$M26))*(+Points!G26/Points!$N26)-Input!$P26*ISNUMBER(Input!G26)</f>
        <v>3.9125958450664147</v>
      </c>
      <c r="H26" s="20">
        <f>Input!$P26*(COUNT(Input!$B26:$M26))*(+Points!H26/Points!$N26)-Input!$P26*ISNUMBER(Input!H26)</f>
        <v>6.1203193795169994</v>
      </c>
      <c r="I26" s="1">
        <f>Input!$P26*(COUNT(Input!$B26:$M26))*(+Points!I26/Points!$N26)-Input!$P26*ISNUMBER(Input!I26)</f>
        <v>-0.48955976882968955</v>
      </c>
      <c r="J26" s="21">
        <f>Input!$P26*(COUNT(Input!$B26:$M26))*(+Points!J26/Points!$N26)-Input!$P26*ISNUMBER(Input!J26)</f>
        <v>-2.7573358005176347</v>
      </c>
      <c r="K26" s="1">
        <f>Input!$P26*(COUNT(Input!$B26:$M26))*(+Points!K26/Points!$N26)-Input!$P26*ISNUMBER(Input!K26)</f>
        <v>-0.82894287521370735</v>
      </c>
      <c r="L26" s="1">
        <f>Input!$P26*(COUNT(Input!$B26:$M26))*(+Points!L26/Points!$N26)-Input!$P26*ISNUMBER(Input!L26)</f>
        <v>-5.577211001910598</v>
      </c>
      <c r="M26" s="1">
        <f>Input!$P26*(COUNT(Input!$B26:$M26))*(+Points!M26/Points!$N26)-Input!$P26*ISNUMBER(Input!M26)</f>
        <v>1.2073557630903977</v>
      </c>
      <c r="N26" s="2"/>
      <c r="O26" s="2"/>
      <c r="P26" s="26">
        <f t="shared" si="1"/>
        <v>6.1203193795169994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t="str">
        <f>Input!A27</f>
        <v>Buick-NY</v>
      </c>
      <c r="B27" s="1">
        <f>Input!$P27*(COUNT(Input!$B27:$M27))*(+Points!B27/Points!$N27)-Input!$P27*ISNUMBER(Input!B27)</f>
        <v>0.80312798096949489</v>
      </c>
      <c r="C27" s="1">
        <f>Input!$P27*(COUNT(Input!$B27:$M27))*(+Points!C27/Points!$N27)-Input!$P27*ISNUMBER(Input!C27)</f>
        <v>-1.402005818873147</v>
      </c>
      <c r="D27" s="1">
        <f>Input!$P27*(COUNT(Input!$B27:$M27))*(+Points!D27/Points!$N27)-Input!$P27*ISNUMBER(Input!D27)</f>
        <v>4.0421808647845392</v>
      </c>
      <c r="E27" s="1">
        <f>Input!$P27*(COUNT(Input!$B27:$M27))*(+Points!E27/Points!$N27)-Input!$P27*ISNUMBER(Input!E27)</f>
        <v>2.4085841138997353</v>
      </c>
      <c r="F27" s="1"/>
      <c r="G27" s="1">
        <f>Input!$P27*(COUNT(Input!$B27:$M27))*(+Points!G27/Points!$N27)-Input!$P27*ISNUMBER(Input!G27)</f>
        <v>-3.2422956419998248</v>
      </c>
      <c r="H27" s="1">
        <f>Input!$P27*(COUNT(Input!$B27:$M27))*(+Points!H27/Points!$N27)-Input!$P27*ISNUMBER(Input!H27)</f>
        <v>-0.89069766668091876</v>
      </c>
      <c r="I27" s="1">
        <f>Input!$P27*(COUNT(Input!$B27:$M27))*(+Points!I27/Points!$N27)-Input!$P27*ISNUMBER(Input!I27)</f>
        <v>-0.40922241155401551</v>
      </c>
      <c r="J27" s="21">
        <f>Input!$P27*(COUNT(Input!$B27:$M27))*(+Points!J27/Points!$N27)-Input!$P27*ISNUMBER(Input!J27)</f>
        <v>-0.89315886632043551</v>
      </c>
      <c r="K27" s="1">
        <f>Input!$P27*(COUNT(Input!$B27:$M27))*(+Points!K27/Points!$N27)-Input!$P27*ISNUMBER(Input!K27)</f>
        <v>-1.6215728040775241</v>
      </c>
      <c r="L27" s="20">
        <f>Input!$P27*(COUNT(Input!$B27:$M27))*(+Points!L27/Points!$N27)-Input!$P27*ISNUMBER(Input!L27)</f>
        <v>4.2814535249578363</v>
      </c>
      <c r="M27" s="1">
        <f>Input!$P27*(COUNT(Input!$B27:$M27))*(+Points!M27/Points!$N27)-Input!$P27*ISNUMBER(Input!M27)</f>
        <v>-3.0763932751057346</v>
      </c>
      <c r="N27" s="2"/>
      <c r="O27" s="2"/>
      <c r="P27" s="26">
        <f t="shared" si="1"/>
        <v>4.2814535249578363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t="str">
        <f>Input!A28</f>
        <v>Hartford</v>
      </c>
      <c r="B28" s="1">
        <f>Input!$P28*(COUNT(Input!$B28:$M28))*(+Points!B28/Points!$N28)-Input!$P28*ISNUMBER(Input!B28)</f>
        <v>1.7035427251093775</v>
      </c>
      <c r="C28" s="1">
        <f>Input!$P28*(COUNT(Input!$B28:$M28))*(+Points!C28/Points!$N28)-Input!$P28*ISNUMBER(Input!C28)</f>
        <v>-3.3468273183212167</v>
      </c>
      <c r="D28" s="1">
        <f>Input!$P28*(COUNT(Input!$B28:$M28))*(+Points!D28/Points!$N28)-Input!$P28*ISNUMBER(Input!D28)</f>
        <v>-1.9646208373878364</v>
      </c>
      <c r="E28" s="1">
        <f>Input!$P28*(COUNT(Input!$B28:$M28))*(+Points!E28/Points!$N28)-Input!$P28*ISNUMBER(Input!E28)</f>
        <v>-3.0730750177315702</v>
      </c>
      <c r="F28" s="1"/>
      <c r="G28" s="20">
        <f>Input!$P28*(COUNT(Input!$B28:$M28))*(+Points!G28/Points!$N28)-Input!$P28*ISNUMBER(Input!G28)</f>
        <v>3.4968741950733806</v>
      </c>
      <c r="H28" s="1">
        <f>Input!$P28*(COUNT(Input!$B28:$M28))*(+Points!H28/Points!$N28)-Input!$P28*ISNUMBER(Input!H28)</f>
        <v>1.1073216825623451</v>
      </c>
      <c r="I28" s="1">
        <f>Input!$P28*(COUNT(Input!$B28:$M28))*(+Points!I28/Points!$N28)-Input!$P28*ISNUMBER(Input!I28)</f>
        <v>-3.7284706687388258E-2</v>
      </c>
      <c r="J28" s="21">
        <f>Input!$P28*(COUNT(Input!$B28:$M28))*(+Points!J28/Points!$N28)-Input!$P28*ISNUMBER(Input!J28)</f>
        <v>0.56424460018885991</v>
      </c>
      <c r="K28" s="1">
        <f>Input!$P28*(COUNT(Input!$B28:$M28))*(+Points!K28/Points!$N28)-Input!$P28*ISNUMBER(Input!K28)</f>
        <v>1.1915346569338583</v>
      </c>
      <c r="L28" s="1">
        <f>Input!$P28*(COUNT(Input!$B28:$M28))*(+Points!L28/Points!$N28)-Input!$P28*ISNUMBER(Input!L28)</f>
        <v>-2.8812769093757309</v>
      </c>
      <c r="M28" s="1">
        <f>Input!$P28*(COUNT(Input!$B28:$M28))*(+Points!M28/Points!$N28)-Input!$P28*ISNUMBER(Input!M28)</f>
        <v>3.2395669296359353</v>
      </c>
      <c r="N28" s="2"/>
      <c r="O28" s="2"/>
      <c r="P28" s="26">
        <f t="shared" si="1"/>
        <v>3.4968741950733806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t="str">
        <f>Input!A29</f>
        <v>Western</v>
      </c>
      <c r="B29" s="1">
        <f>Input!$P29*(COUNT(Input!$B29:$M29))*(+Points!B29/Points!$N29)-Input!$P29*ISNUMBER(Input!B29)</f>
        <v>-0.89575913067817048</v>
      </c>
      <c r="C29" s="1">
        <f>Input!$P29*(COUNT(Input!$B29:$M29))*(+Points!C29/Points!$N29)-Input!$P29*ISNUMBER(Input!C29)</f>
        <v>3.0809159301831812E-2</v>
      </c>
      <c r="D29" s="1">
        <f>Input!$P29*(COUNT(Input!$B29:$M29))*(+Points!D29/Points!$N29)-Input!$P29*ISNUMBER(Input!D29)</f>
        <v>-1.6331824915819597</v>
      </c>
      <c r="E29" s="1">
        <f>Input!$P29*(COUNT(Input!$B29:$M29))*(+Points!E29/Points!$N29)-Input!$P29*ISNUMBER(Input!E29)</f>
        <v>-1.5912445096152013</v>
      </c>
      <c r="F29" s="1"/>
      <c r="G29" s="20">
        <f>Input!$P29*(COUNT(Input!$B29:$M29))*(+Points!G29/Points!$N29)-Input!$P29*ISNUMBER(Input!G29)</f>
        <v>2.1103254240665414</v>
      </c>
      <c r="H29" s="1">
        <f>Input!$P29*(COUNT(Input!$B29:$M29))*(+Points!H29/Points!$N29)-Input!$P29*ISNUMBER(Input!H29)</f>
        <v>1.1806637808093789</v>
      </c>
      <c r="I29" s="1">
        <f>Input!$P29*(COUNT(Input!$B29:$M29))*(+Points!I29/Points!$N29)-Input!$P29*ISNUMBER(Input!I29)</f>
        <v>1.8172368112426422</v>
      </c>
      <c r="J29" s="21">
        <f>Input!$P29*(COUNT(Input!$B29:$M29))*(+Points!J29/Points!$N29)-Input!$P29*ISNUMBER(Input!J29)</f>
        <v>1.9137235753161672</v>
      </c>
      <c r="K29" s="1">
        <f>Input!$P29*(COUNT(Input!$B29:$M29))*(+Points!K29/Points!$N29)-Input!$P29*ISNUMBER(Input!K29)</f>
        <v>1.6576488146590656</v>
      </c>
      <c r="L29" s="1">
        <f>Input!$P29*(COUNT(Input!$B29:$M29))*(+Points!L29/Points!$N29)-Input!$P29*ISNUMBER(Input!L29)</f>
        <v>-4.9711662755107415</v>
      </c>
      <c r="M29" s="1">
        <f>Input!$P29*(COUNT(Input!$B29:$M29))*(+Points!M29/Points!$N29)-Input!$P29*ISNUMBER(Input!M29)</f>
        <v>0.38094484199044842</v>
      </c>
      <c r="N29" s="2"/>
      <c r="O29" s="2"/>
      <c r="P29" s="26">
        <f t="shared" si="1"/>
        <v>2.1103254240665414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t="str">
        <f>Input!A30</f>
        <v>Milwaukee</v>
      </c>
      <c r="B30" s="1">
        <f>Input!$P30*(COUNT(Input!$B30:$M30))*(+Points!B30/Points!$N30)-Input!$P30*ISNUMBER(Input!B30)</f>
        <v>1.2334324903416096</v>
      </c>
      <c r="C30" s="1">
        <f>Input!$P30*(COUNT(Input!$B30:$M30))*(+Points!C30/Points!$N30)-Input!$P30*ISNUMBER(Input!C30)</f>
        <v>-2.2286891914294187</v>
      </c>
      <c r="D30" s="1">
        <f>Input!$P30*(COUNT(Input!$B30:$M30))*(+Points!D30/Points!$N30)-Input!$P30*ISNUMBER(Input!D30)</f>
        <v>-0.79185804295507278</v>
      </c>
      <c r="E30" s="1">
        <f>Input!$P30*(COUNT(Input!$B30:$M30))*(+Points!E30/Points!$N30)-Input!$P30*ISNUMBER(Input!E30)</f>
        <v>-0.78859379234576554</v>
      </c>
      <c r="F30" s="1"/>
      <c r="G30" s="1"/>
      <c r="H30" s="1">
        <f>Input!$P30*(COUNT(Input!$B30:$M30))*(+Points!H30/Points!$N30)-Input!$P30*ISNUMBER(Input!H30)</f>
        <v>-0.54277599002675636</v>
      </c>
      <c r="I30" s="1">
        <f>Input!$P30*(COUNT(Input!$B30:$M30))*(+Points!I30/Points!$N30)-Input!$P30*ISNUMBER(Input!I30)</f>
        <v>-0.54277599002675636</v>
      </c>
      <c r="J30" s="21">
        <f>Input!$P30*(COUNT(Input!$B30:$M30))*(+Points!J30/Points!$N30)-Input!$P30*ISNUMBER(Input!J30)</f>
        <v>0.27375444954219041</v>
      </c>
      <c r="K30" s="1">
        <f>Input!$P30*(COUNT(Input!$B30:$M30))*(+Points!K30/Points!$N30)-Input!$P30*ISNUMBER(Input!K30)</f>
        <v>-9.9134459162462107E-3</v>
      </c>
      <c r="L30" s="1">
        <f>Input!$P30*(COUNT(Input!$B30:$M30))*(+Points!L30/Points!$N30)-Input!$P30*ISNUMBER(Input!L30)</f>
        <v>2.6968495665851089</v>
      </c>
      <c r="M30" s="1">
        <f>Input!$P30*(COUNT(Input!$B30:$M30))*(+Points!M30/Points!$N30)-Input!$P30*ISNUMBER(Input!M30)</f>
        <v>0.70056994623110036</v>
      </c>
      <c r="N30" s="2"/>
      <c r="O30" s="2"/>
      <c r="P30" s="26">
        <f t="shared" si="1"/>
        <v>2.6968495665851089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t="str">
        <f>Input!A31</f>
        <v>British Open</v>
      </c>
      <c r="B31" s="20">
        <f>Input!$P31*(COUNT(Input!$B31:$M31))*(+Points!B31/Points!$N31)-Input!$P31*ISNUMBER(Input!B31)</f>
        <v>3.2704733737547418</v>
      </c>
      <c r="C31" s="1">
        <f>Input!$P31*(COUNT(Input!$B31:$M31))*(+Points!C31/Points!$N31)-Input!$P31*ISNUMBER(Input!C31)</f>
        <v>1.8600749206497085</v>
      </c>
      <c r="D31" s="1">
        <f>Input!$P31*(COUNT(Input!$B31:$M31))*(+Points!D31/Points!$N31)-Input!$P31*ISNUMBER(Input!D31)</f>
        <v>1.6063905655387476</v>
      </c>
      <c r="E31" s="1">
        <f>Input!$P31*(COUNT(Input!$B31:$M31))*(+Points!E31/Points!$N31)-Input!$P31*ISNUMBER(Input!E31)</f>
        <v>-1.4006514275199322</v>
      </c>
      <c r="F31" s="1"/>
      <c r="G31" s="1"/>
      <c r="H31" s="1">
        <f>Input!$P31*(COUNT(Input!$B31:$M31))*(+Points!H31/Points!$N31)-Input!$P31*ISNUMBER(Input!H31)</f>
        <v>-2.1513636983694457</v>
      </c>
      <c r="I31" s="1">
        <f>Input!$P31*(COUNT(Input!$B31:$M31))*(+Points!I31/Points!$N31)-Input!$P31*ISNUMBER(Input!I31)</f>
        <v>1.5583142983471046</v>
      </c>
      <c r="J31" s="21">
        <f>Input!$P31*(COUNT(Input!$B31:$M31))*(+Points!J31/Points!$N31)-Input!$P31*ISNUMBER(Input!J31)</f>
        <v>-2.5313433085768091</v>
      </c>
      <c r="K31" s="1">
        <f>Input!$P31*(COUNT(Input!$B31:$M31))*(+Points!K31/Points!$N31)-Input!$P31*ISNUMBER(Input!K31)</f>
        <v>-1.295284160665628</v>
      </c>
      <c r="L31" s="1">
        <f>Input!$P31*(COUNT(Input!$B31:$M31))*(+Points!L31/Points!$N31)-Input!$P31*ISNUMBER(Input!L31)</f>
        <v>2.3761925188160582</v>
      </c>
      <c r="M31" s="1">
        <f>Input!$P31*(COUNT(Input!$B31:$M31))*(+Points!M31/Points!$N31)-Input!$P31*ISNUMBER(Input!M31)</f>
        <v>-3.2928030819745393</v>
      </c>
      <c r="N31" s="2"/>
      <c r="O31" s="2"/>
      <c r="P31" s="26">
        <f t="shared" si="1"/>
        <v>3.2704733737547418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t="str">
        <f>Input!A32</f>
        <v>Quad Cities</v>
      </c>
      <c r="B32" s="1">
        <f>Input!$P32*(COUNT(Input!$B32:$M32))*(+Points!B32/Points!$N32)-Input!$P32*ISNUMBER(Input!B32)</f>
        <v>1.1645761327428596</v>
      </c>
      <c r="C32" s="1"/>
      <c r="D32" s="1">
        <f>Input!$P32*(COUNT(Input!$B32:$M32))*(+Points!D32/Points!$N32)-Input!$P32*ISNUMBER(Input!D32)</f>
        <v>0.10176111662321219</v>
      </c>
      <c r="E32" s="1">
        <f>Input!$P32*(COUNT(Input!$B32:$M32))*(+Points!E32/Points!$N32)-Input!$P32*ISNUMBER(Input!E32)</f>
        <v>0.1246216587979081</v>
      </c>
      <c r="F32" s="1"/>
      <c r="G32" s="1"/>
      <c r="H32" s="1">
        <f>Input!$P32*(COUNT(Input!$B32:$M32))*(+Points!H32/Points!$N32)-Input!$P32*ISNUMBER(Input!H32)</f>
        <v>-3.2862909601757768</v>
      </c>
      <c r="I32" s="20">
        <f>Input!$P32*(COUNT(Input!$B32:$M32))*(+Points!I32/Points!$N32)-Input!$P32*ISNUMBER(Input!I32)</f>
        <v>1.7244031230388215</v>
      </c>
      <c r="J32" s="21">
        <f>Input!$P32*(COUNT(Input!$B32:$M32))*(+Points!J32/Points!$N32)-Input!$P32*ISNUMBER(Input!J32)</f>
        <v>1.0034817613225506</v>
      </c>
      <c r="K32" s="1">
        <f>Input!$P32*(COUNT(Input!$B32:$M32))*(+Points!K32/Points!$N32)-Input!$P32*ISNUMBER(Input!K32)</f>
        <v>1.1645761327428596</v>
      </c>
      <c r="L32" s="1">
        <f>Input!$P32*(COUNT(Input!$B32:$M32))*(+Points!L32/Points!$N32)-Input!$P32*ISNUMBER(Input!L32)</f>
        <v>5.730009636648159E-2</v>
      </c>
      <c r="M32" s="1">
        <f>Input!$P32*(COUNT(Input!$B32:$M32))*(+Points!M32/Points!$N32)-Input!$P32*ISNUMBER(Input!M32)</f>
        <v>-2.0544290614589138</v>
      </c>
      <c r="N32" s="2"/>
      <c r="O32" s="2"/>
      <c r="P32" s="26">
        <f t="shared" si="1"/>
        <v>1.7244031230388215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t="str">
        <f>Input!A33</f>
        <v>International</v>
      </c>
      <c r="B33" s="20">
        <f>Input!$P33*(COUNT(Input!$B33:$M33))*(+Points!B33/Points!$N33)-Input!$P33*ISNUMBER(Input!B33)</f>
        <v>-1.634400187399919</v>
      </c>
      <c r="C33" s="1">
        <f>Input!$P33*(COUNT(Input!$B33:$M33))*(+Points!C33/Points!$N33)-Input!$P33*ISNUMBER(Input!C33)</f>
        <v>7.8856739825279654</v>
      </c>
      <c r="D33" s="1">
        <f>Input!$P33*(COUNT(Input!$B33:$M33))*(+Points!D33/Points!$N33)-Input!$P33*ISNUMBER(Input!D33)</f>
        <v>-5.6905761496199982</v>
      </c>
      <c r="E33" s="1">
        <f>Input!$P33*(COUNT(Input!$B33:$M33))*(+Points!E33/Points!$N33)-Input!$P33*ISNUMBER(Input!E33)</f>
        <v>-2.1782683828962508</v>
      </c>
      <c r="F33" s="1"/>
      <c r="G33" s="1"/>
      <c r="H33" s="1">
        <f>Input!$P33*(COUNT(Input!$B33:$M33))*(+Points!H33/Points!$N33)-Input!$P33*ISNUMBER(Input!H33)</f>
        <v>-1.6996585065807688</v>
      </c>
      <c r="I33" s="1">
        <f>Input!$P33*(COUNT(Input!$B33:$M33))*(+Points!I33/Points!$N33)-Input!$P33*ISNUMBER(Input!I33)</f>
        <v>0.88662944135258925</v>
      </c>
      <c r="J33" s="21">
        <f>Input!$P33*(COUNT(Input!$B33:$M33))*(+Points!J33/Points!$N33)-Input!$P33*ISNUMBER(Input!J33)</f>
        <v>-4.2680337236883732</v>
      </c>
      <c r="K33" s="1">
        <f>Input!$P33*(COUNT(Input!$B33:$M33))*(+Points!K33/Points!$N33)-Input!$P33*ISNUMBER(Input!K33)</f>
        <v>5.0883454892734363</v>
      </c>
      <c r="L33" s="1">
        <f>Input!$P33*(COUNT(Input!$B33:$M33))*(+Points!L33/Points!$N33)-Input!$P33*ISNUMBER(Input!L33)</f>
        <v>-3.4780574522421208</v>
      </c>
      <c r="M33" s="1">
        <f>Input!$P33*(COUNT(Input!$B33:$M33))*(+Points!M33/Points!$N33)-Input!$P33*ISNUMBER(Input!M33)</f>
        <v>5.0883454892734363</v>
      </c>
      <c r="N33" s="2"/>
      <c r="O33" s="2"/>
      <c r="P33" s="26">
        <f t="shared" ref="P33:P45" si="2">MAX(B33:M33)</f>
        <v>7.8856739825279654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t="str">
        <f>Input!A34</f>
        <v>Buick-Mich</v>
      </c>
      <c r="B34" s="21">
        <f>Input!$P34*(COUNT(Input!$B34:$M34))*(+Points!B34/Points!$N34)-Input!$P34*ISNUMBER(Input!B34)</f>
        <v>1.0111434196889286</v>
      </c>
      <c r="C34" s="1">
        <f>Input!$P34*(COUNT(Input!$B34:$M34))*(+Points!C34/Points!$N34)-Input!$P34*ISNUMBER(Input!C34)</f>
        <v>0</v>
      </c>
      <c r="D34" s="20">
        <f>Input!$P34*(COUNT(Input!$B34:$M34))*(+Points!D34/Points!$N34)-Input!$P34*ISNUMBER(Input!D34)</f>
        <v>2.5473689724598092</v>
      </c>
      <c r="E34" s="1">
        <f>Input!$P34*(COUNT(Input!$B34:$M34))*(+Points!E34/Points!$N34)-Input!$P34*ISNUMBER(Input!E34)</f>
        <v>1.4264734383227822</v>
      </c>
      <c r="F34" s="1"/>
      <c r="G34" s="1"/>
      <c r="H34" s="1">
        <f>Input!$P34*(COUNT(Input!$B34:$M34))*(+Points!H34/Points!$N34)-Input!$P34*ISNUMBER(Input!H34)</f>
        <v>-1.9589602255892142</v>
      </c>
      <c r="I34" s="1">
        <f>Input!$P34*(COUNT(Input!$B34:$M34))*(+Points!I34/Points!$N34)-Input!$P34*ISNUMBER(Input!I34)</f>
        <v>-0.60432424662343642</v>
      </c>
      <c r="J34" s="21">
        <f>Input!$P34*(COUNT(Input!$B34:$M34))*(+Points!J34/Points!$N34)-Input!$P34*ISNUMBER(Input!J34)</f>
        <v>1.2369627008523763</v>
      </c>
      <c r="K34" s="1">
        <f>Input!$P34*(COUNT(Input!$B34:$M34))*(+Points!K34/Points!$N34)-Input!$P34*ISNUMBER(Input!K34)</f>
        <v>-0.3233733481343295</v>
      </c>
      <c r="L34" s="1">
        <f>Input!$P34*(COUNT(Input!$B34:$M34))*(+Points!L34/Points!$N34)-Input!$P34*ISNUMBER(Input!L34)</f>
        <v>-5.4</v>
      </c>
      <c r="M34" s="1">
        <f>Input!$P34*(COUNT(Input!$B34:$M34))*(+Points!M34/Points!$N34)-Input!$P34*ISNUMBER(Input!M34)</f>
        <v>2.0647092890230807</v>
      </c>
      <c r="N34" s="2"/>
      <c r="O34" s="2"/>
      <c r="P34" s="26">
        <f t="shared" si="2"/>
        <v>2.5473689724598092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t="str">
        <f>Input!A35</f>
        <v>PGA</v>
      </c>
      <c r="B35" s="21">
        <f>Input!$P35*(COUNT(Input!$B35:$M35))*(+Points!B35/Points!$N35)-Input!$P35*ISNUMBER(Input!B35)</f>
        <v>-6.5167317406934719</v>
      </c>
      <c r="C35" s="1">
        <f>Input!$P35*(COUNT(Input!$B35:$M35))*(+Points!C35/Points!$N35)-Input!$P35*ISNUMBER(Input!C35)</f>
        <v>-1.8452982783929972</v>
      </c>
      <c r="D35" s="1">
        <f>Input!$P35*(COUNT(Input!$B35:$M35))*(+Points!D35/Points!$N35)-Input!$P35*ISNUMBER(Input!D35)</f>
        <v>0.11268373999111425</v>
      </c>
      <c r="E35" s="20">
        <f>Input!$P35*(COUNT(Input!$B35:$M35))*(+Points!E35/Points!$N35)-Input!$P35*ISNUMBER(Input!E35)</f>
        <v>4.6684382777464037</v>
      </c>
      <c r="F35" s="1"/>
      <c r="G35" s="1"/>
      <c r="H35" s="1">
        <f>Input!$P35*(COUNT(Input!$B35:$M35))*(+Points!H35/Points!$N35)-Input!$P35*ISNUMBER(Input!H35)</f>
        <v>-1.2635044666517832</v>
      </c>
      <c r="I35" s="1">
        <f>Input!$P35*(COUNT(Input!$B35:$M35))*(+Points!I35/Points!$N35)-Input!$P35*ISNUMBER(Input!I35)</f>
        <v>0.23378814168352058</v>
      </c>
      <c r="J35" s="21">
        <f>Input!$P35*(COUNT(Input!$B35:$M35))*(+Points!J35/Points!$N35)-Input!$P35*ISNUMBER(Input!J35)</f>
        <v>1.801880555575325</v>
      </c>
      <c r="K35" s="1">
        <f>Input!$P35*(COUNT(Input!$B35:$M35))*(+Points!K35/Points!$N35)-Input!$P35*ISNUMBER(Input!K35)</f>
        <v>-3.6232653611559584E-2</v>
      </c>
      <c r="L35" s="1">
        <f>Input!$P35*(COUNT(Input!$B35:$M35))*(+Points!L35/Points!$N35)-Input!$P35*ISNUMBER(Input!L35)</f>
        <v>3.8262818614977832</v>
      </c>
      <c r="M35" s="1">
        <f>Input!$P35*(COUNT(Input!$B35:$M35))*(+Points!M35/Points!$N35)-Input!$P35*ISNUMBER(Input!M35)</f>
        <v>-0.98130543714433749</v>
      </c>
      <c r="N35" s="2"/>
      <c r="O35" s="2"/>
      <c r="P35" s="26">
        <f t="shared" si="2"/>
        <v>4.6684382777464037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t="str">
        <f>Input!A36</f>
        <v>Firestone</v>
      </c>
      <c r="B36" s="21">
        <f>Input!$P36*(COUNT(Input!$B36:$M36))*(+Points!B36/Points!$N36)-Input!$P36*ISNUMBER(Input!B36)</f>
        <v>-0.17316135045781245</v>
      </c>
      <c r="C36" s="1">
        <f>Input!$P36*(COUNT(Input!$B36:$M36))*(+Points!C36/Points!$N36)-Input!$P36*ISNUMBER(Input!C36)</f>
        <v>-3.0202853300473267</v>
      </c>
      <c r="D36" s="1">
        <f>Input!$P36*(COUNT(Input!$B36:$M36))*(+Points!D36/Points!$N36)-Input!$P36*ISNUMBER(Input!D36)</f>
        <v>-1.3037726674361849</v>
      </c>
      <c r="E36" s="1">
        <f>Input!$P36*(COUNT(Input!$B36:$M36))*(+Points!E36/Points!$N36)-Input!$P36*ISNUMBER(Input!E36)</f>
        <v>2.2236978679171866</v>
      </c>
      <c r="F36" s="1"/>
      <c r="G36" s="1"/>
      <c r="H36" s="1">
        <f>Input!$P36*(COUNT(Input!$B36:$M36))*(+Points!H36/Points!$N36)-Input!$P36*ISNUMBER(Input!H36)</f>
        <v>1.8086924451476829</v>
      </c>
      <c r="I36" s="1">
        <f>Input!$P36*(COUNT(Input!$B36:$M36))*(+Points!I36/Points!$N36)-Input!$P36*ISNUMBER(Input!I36)</f>
        <v>-3.5327643075662518</v>
      </c>
      <c r="J36" s="21">
        <f>Input!$P36*(COUNT(Input!$B36:$M36))*(+Points!J36/Points!$N36)-Input!$P36*ISNUMBER(Input!J36)</f>
        <v>1.435422810684436</v>
      </c>
      <c r="K36" s="1">
        <f>Input!$P36*(COUNT(Input!$B36:$M36))*(+Points!K36/Points!$N36)-Input!$P36*ISNUMBER(Input!K36)</f>
        <v>1.1706798323855629</v>
      </c>
      <c r="L36" s="20">
        <f>Input!$P36*(COUNT(Input!$B36:$M36))*(+Points!L36/Points!$N36)-Input!$P36*ISNUMBER(Input!L36)</f>
        <v>2.9084932326738926</v>
      </c>
      <c r="M36" s="1">
        <f>Input!$P36*(COUNT(Input!$B36:$M36))*(+Points!M36/Points!$N36)-Input!$P36*ISNUMBER(Input!M36)</f>
        <v>-1.5170025333011878</v>
      </c>
      <c r="N36" s="2"/>
      <c r="O36" s="2"/>
      <c r="P36" s="26">
        <f t="shared" si="2"/>
        <v>2.9084932326738926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t="str">
        <f>Input!A37</f>
        <v>Vancouver</v>
      </c>
      <c r="B37" s="21">
        <f>Input!$P37*(COUNT(Input!$B37:$M37))*(+Points!B37/Points!$N37)-Input!$P37*ISNUMBER(Input!B37)</f>
        <v>-0.70453114868813316</v>
      </c>
      <c r="C37" s="1">
        <f>Input!$P37*(COUNT(Input!$B37:$M37))*(+Points!C37/Points!$N37)-Input!$P37*ISNUMBER(Input!C37)</f>
        <v>-2.8163011279834556</v>
      </c>
      <c r="D37" s="20">
        <f>Input!$P37*(COUNT(Input!$B37:$M37))*(+Points!D37/Points!$N37)-Input!$P37*ISNUMBER(Input!D37)</f>
        <v>2.4923846478372917</v>
      </c>
      <c r="E37" s="1">
        <f>Input!$P37*(COUNT(Input!$B37:$M37))*(+Points!E37/Points!$N37)-Input!$P37*ISNUMBER(Input!E37)</f>
        <v>2.3017203857821178</v>
      </c>
      <c r="F37" s="1"/>
      <c r="G37" s="1"/>
      <c r="H37" s="1">
        <f>Input!$P37*(COUNT(Input!$B37:$M37))*(+Points!H37/Points!$N37)-Input!$P37*ISNUMBER(Input!H37)</f>
        <v>0.98198224774659071</v>
      </c>
      <c r="I37" s="1">
        <f>Input!$P37*(COUNT(Input!$B37:$M37))*(+Points!I37/Points!$N37)-Input!$P37*ISNUMBER(Input!I37)</f>
        <v>-0.40165070887139365</v>
      </c>
      <c r="J37" s="21">
        <f>Input!$P37*(COUNT(Input!$B37:$M37))*(+Points!J37/Points!$N37)-Input!$P37*ISNUMBER(Input!J37)</f>
        <v>-2.4028511501082015</v>
      </c>
      <c r="K37" s="1">
        <f>Input!$P37*(COUNT(Input!$B37:$M37))*(+Points!K37/Points!$N37)-Input!$P37*ISNUMBER(Input!K37)</f>
        <v>0.80987105039556084</v>
      </c>
      <c r="L37" s="1">
        <f>Input!$P37*(COUNT(Input!$B37:$M37))*(+Points!L37/Points!$N37)-Input!$P37*ISNUMBER(Input!L37)</f>
        <v>0.29246673266938661</v>
      </c>
      <c r="M37" s="1">
        <f>Input!$P37*(COUNT(Input!$B37:$M37))*(+Points!M37/Points!$N37)-Input!$P37*ISNUMBER(Input!M37)</f>
        <v>-0.5530909287797634</v>
      </c>
      <c r="N37" s="2"/>
      <c r="O37" s="2"/>
      <c r="P37" s="26">
        <f t="shared" si="2"/>
        <v>2.4923846478372917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t="str">
        <f>Input!A38</f>
        <v>Canadian</v>
      </c>
      <c r="B38" s="21">
        <f>Input!$P38*(COUNT(Input!$B38:$M38))*(+Points!B38/Points!$N38)-Input!$P38*ISNUMBER(Input!B38)</f>
        <v>3.5169866406485504</v>
      </c>
      <c r="C38" s="1">
        <f>Input!$P38*(COUNT(Input!$B38:$M38))*(+Points!C38/Points!$N38)-Input!$P38*ISNUMBER(Input!C38)</f>
        <v>-2.3014276523412986</v>
      </c>
      <c r="D38" s="1">
        <f>Input!$P38*(COUNT(Input!$B38:$M38))*(+Points!D38/Points!$N38)-Input!$P38*ISNUMBER(Input!D38)</f>
        <v>1.3623690260481638</v>
      </c>
      <c r="E38" s="1">
        <f>Input!$P38*(COUNT(Input!$B38:$M38))*(+Points!E38/Points!$N38)-Input!$P38*ISNUMBER(Input!E38)</f>
        <v>3.1677051848537925</v>
      </c>
      <c r="F38" s="1"/>
      <c r="G38" s="1"/>
      <c r="H38" s="1">
        <f>Input!$P38*(COUNT(Input!$B38:$M38))*(+Points!H38/Points!$N38)-Input!$P38*ISNUMBER(Input!H38)</f>
        <v>-4.0369252815719667</v>
      </c>
      <c r="I38" s="20">
        <f>Input!$P38*(COUNT(Input!$B38:$M38))*(+Points!I38/Points!$N38)-Input!$P38*ISNUMBER(Input!I38)</f>
        <v>4.1320343109472262</v>
      </c>
      <c r="J38" s="21">
        <f>Input!$P38*(COUNT(Input!$B38:$M38))*(+Points!J38/Points!$N38)-Input!$P38*ISNUMBER(Input!J38)</f>
        <v>-8.1899486350738293E-2</v>
      </c>
      <c r="K38" s="1">
        <f>Input!$P38*(COUNT(Input!$B38:$M38))*(+Points!K38/Points!$N38)-Input!$P38*ISNUMBER(Input!K38)</f>
        <v>0.23673239905561694</v>
      </c>
      <c r="L38" s="1">
        <f>Input!$P38*(COUNT(Input!$B38:$M38))*(+Points!L38/Points!$N38)-Input!$P38*ISNUMBER(Input!L38)</f>
        <v>-4.5921804195484999</v>
      </c>
      <c r="M38" s="1">
        <f>Input!$P38*(COUNT(Input!$B38:$M38))*(+Points!M38/Points!$N38)-Input!$P38*ISNUMBER(Input!M38)</f>
        <v>-1.4033947217408489</v>
      </c>
      <c r="N38" s="2"/>
      <c r="O38" s="2"/>
      <c r="P38" s="26">
        <f t="shared" si="2"/>
        <v>4.1320343109472262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t="str">
        <f>Input!A39</f>
        <v>Pennsylvania</v>
      </c>
      <c r="B39" s="21">
        <f>Input!$P39*(COUNT(Input!$B39:$M39))*(+Points!B39/Points!$N39)-Input!$P39*ISNUMBER(Input!B39)</f>
        <v>-1.2834352310492472</v>
      </c>
      <c r="C39" s="20">
        <f>Input!$P39*(COUNT(Input!$B39:$M39))*(+Points!C39/Points!$N39)-Input!$P39*ISNUMBER(Input!C39)</f>
        <v>3.0632795255340159</v>
      </c>
      <c r="D39" s="1">
        <f>Input!$P39*(COUNT(Input!$B39:$M39))*(+Points!D39/Points!$N39)-Input!$P39*ISNUMBER(Input!D39)</f>
        <v>-1.0736933029927291</v>
      </c>
      <c r="E39" s="1">
        <f>Input!$P39*(COUNT(Input!$B39:$M39))*(+Points!E39/Points!$N39)-Input!$P39*ISNUMBER(Input!E39)</f>
        <v>2.386883594216247</v>
      </c>
      <c r="F39" s="1"/>
      <c r="G39" s="1"/>
      <c r="H39" s="1">
        <f>Input!$P39*(COUNT(Input!$B39:$M39))*(+Points!H39/Points!$N39)-Input!$P39*ISNUMBER(Input!H39)</f>
        <v>-0.60677437541473545</v>
      </c>
      <c r="I39" s="1">
        <f>Input!$P39*(COUNT(Input!$B39:$M39))*(+Points!I39/Points!$N39)-Input!$P39*ISNUMBER(Input!I39)</f>
        <v>-1.067534123680689</v>
      </c>
      <c r="J39" s="21">
        <f>Input!$P39*(COUNT(Input!$B39:$M39))*(+Points!J39/Points!$N39)-Input!$P39*ISNUMBER(Input!J39)</f>
        <v>-0.2010235843447683</v>
      </c>
      <c r="K39" s="1">
        <f>Input!$P39*(COUNT(Input!$B39:$M39))*(+Points!K39/Points!$N39)-Input!$P39*ISNUMBER(Input!K39)</f>
        <v>-1.9311385531549226</v>
      </c>
      <c r="L39" s="1">
        <f>Input!$P39*(COUNT(Input!$B39:$M39))*(+Points!L39/Points!$N39)-Input!$P39*ISNUMBER(Input!L39)</f>
        <v>5.3761315619047068E-2</v>
      </c>
      <c r="M39" s="1">
        <f>Input!$P39*(COUNT(Input!$B39:$M39))*(+Points!M39/Points!$N39)-Input!$P39*ISNUMBER(Input!M39)</f>
        <v>0.65967473526777809</v>
      </c>
      <c r="N39" s="2"/>
      <c r="O39" s="2"/>
      <c r="P39" s="26">
        <f t="shared" si="2"/>
        <v>3.0632795255340159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t="str">
        <f>Input!A40</f>
        <v>San Antonio</v>
      </c>
      <c r="B40" s="21">
        <f>Input!$P40*(COUNT(Input!$B40:$M40))*(+Points!B40/Points!$N40)-Input!$P40*ISNUMBER(Input!B40)</f>
        <v>-1.0433483336872929</v>
      </c>
      <c r="C40" s="1">
        <f>Input!$P40*(COUNT(Input!$B40:$M40))*(+Points!C40/Points!$N40)-Input!$P40*ISNUMBER(Input!C40)</f>
        <v>0.57895638574739472</v>
      </c>
      <c r="D40" s="1">
        <f>Input!$P40*(COUNT(Input!$B40:$M40))*(+Points!D40/Points!$N40)-Input!$P40*ISNUMBER(Input!D40)</f>
        <v>-0.36876017035400022</v>
      </c>
      <c r="E40" s="20">
        <f>Input!$P40*(COUNT(Input!$B40:$M40))*(+Points!E40/Points!$N40)-Input!$P40*ISNUMBER(Input!E40)</f>
        <v>3.6847772621594874</v>
      </c>
      <c r="F40" s="1"/>
      <c r="G40" s="1"/>
      <c r="H40" s="1">
        <f>Input!$P40*(COUNT(Input!$B40:$M40))*(+Points!H40/Points!$N40)-Input!$P40*ISNUMBER(Input!H40)</f>
        <v>-1.6521235600383228</v>
      </c>
      <c r="I40" s="1">
        <f>Input!$P40*(COUNT(Input!$B40:$M40))*(+Points!I40/Points!$N40)-Input!$P40*ISNUMBER(Input!I40)</f>
        <v>2.8967563295183574</v>
      </c>
      <c r="J40" s="21">
        <f>Input!$P40*(COUNT(Input!$B40:$M40))*(+Points!J40/Points!$N40)-Input!$P40*ISNUMBER(Input!J40)</f>
        <v>1.1106374231468576</v>
      </c>
      <c r="K40" s="1">
        <f>Input!$P40*(COUNT(Input!$B40:$M40))*(+Points!K40/Points!$N40)-Input!$P40*ISNUMBER(Input!K40)</f>
        <v>-3.7226195046671338</v>
      </c>
      <c r="L40" s="1">
        <f>Input!$P40*(COUNT(Input!$B40:$M40))*(+Points!L40/Points!$N40)-Input!$P40*ISNUMBER(Input!L40)</f>
        <v>0.9775101806159876</v>
      </c>
      <c r="M40" s="1">
        <f>Input!$P40*(COUNT(Input!$B40:$M40))*(+Points!M40/Points!$N40)-Input!$P40*ISNUMBER(Input!M40)</f>
        <v>-2.4617860124413262</v>
      </c>
      <c r="N40" s="2"/>
      <c r="O40" s="2"/>
      <c r="P40" s="26">
        <f t="shared" si="2"/>
        <v>3.6847772621594874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t="str">
        <f>Input!A41</f>
        <v>Kingsmill</v>
      </c>
      <c r="B41" s="21">
        <f>Input!$P41*(COUNT(Input!$B41:$M41))*(+Points!B41/Points!$N41)-Input!$P41*ISNUMBER(Input!B41)</f>
        <v>1.8779538862192986</v>
      </c>
      <c r="C41" s="1">
        <f>Input!$P41*(COUNT(Input!$B41:$M41))*(+Points!C41/Points!$N41)-Input!$P41*ISNUMBER(Input!C41)</f>
        <v>2.9189956769782199</v>
      </c>
      <c r="D41" s="1">
        <f>Input!$P41*(COUNT(Input!$B41:$M41))*(+Points!D41/Points!$N41)-Input!$P41*ISNUMBER(Input!D41)</f>
        <v>-0.82239807379063645</v>
      </c>
      <c r="E41" s="1">
        <f>Input!$P41*(COUNT(Input!$B41:$M41))*(+Points!E41/Points!$N41)-Input!$P41*ISNUMBER(Input!E41)</f>
        <v>-9.8218375599133267E-2</v>
      </c>
      <c r="F41" s="1"/>
      <c r="G41" s="1"/>
      <c r="H41" s="20">
        <f>Input!$P41*(COUNT(Input!$B41:$M41))*(+Points!H41/Points!$N41)-Input!$P41*ISNUMBER(Input!H41)</f>
        <v>5.2570209291911123</v>
      </c>
      <c r="I41" s="1">
        <f>Input!$P41*(COUNT(Input!$B41:$M41))*(+Points!I41/Points!$N41)-Input!$P41*ISNUMBER(Input!I41)</f>
        <v>-1.2839217326901915</v>
      </c>
      <c r="J41" s="21">
        <f>Input!$P41*(COUNT(Input!$B41:$M41))*(+Points!J41/Points!$N41)-Input!$P41*ISNUMBER(Input!J41)</f>
        <v>-6.8595827214732159</v>
      </c>
      <c r="K41" s="1">
        <f>Input!$P41*(COUNT(Input!$B41:$M41))*(+Points!K41/Points!$N41)-Input!$P41*ISNUMBER(Input!K41)</f>
        <v>0.49463330294639629</v>
      </c>
      <c r="L41" s="1">
        <f>Input!$P41*(COUNT(Input!$B41:$M41))*(+Points!L41/Points!$N41)-Input!$P41*ISNUMBER(Input!L41)</f>
        <v>-0.39817838527351412</v>
      </c>
      <c r="M41" s="1">
        <f>Input!$P41*(COUNT(Input!$B41:$M41))*(+Points!M41/Points!$N41)-Input!$P41*ISNUMBER(Input!M41)</f>
        <v>-1.0863045065083483</v>
      </c>
      <c r="N41" s="2"/>
      <c r="O41" s="2"/>
      <c r="P41" s="26">
        <f t="shared" si="2"/>
        <v>5.2570209291911123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t="str">
        <f>Input!A42</f>
        <v>Las Vegas</v>
      </c>
      <c r="B42" s="21">
        <f>Input!$P42*(COUNT(Input!$B42:$M42))*(+Points!B42/Points!$N42)-Input!$P42*ISNUMBER(Input!B42)</f>
        <v>1.4389408091941664</v>
      </c>
      <c r="C42" s="1">
        <f>Input!$P42*(COUNT(Input!$B42:$M42))*(+Points!C42/Points!$N42)-Input!$P42*ISNUMBER(Input!C42)</f>
        <v>-1.1449491611353277</v>
      </c>
      <c r="D42" s="1">
        <f>Input!$P42*(COUNT(Input!$B42:$M42))*(+Points!D42/Points!$N42)-Input!$P42*ISNUMBER(Input!D42)</f>
        <v>-0.56395002609788847</v>
      </c>
      <c r="E42" s="1">
        <f>Input!$P42*(COUNT(Input!$B42:$M42))*(+Points!E42/Points!$N42)-Input!$P42*ISNUMBER(Input!E42)</f>
        <v>-3.5425733392069692</v>
      </c>
      <c r="F42" s="1"/>
      <c r="G42" s="1"/>
      <c r="H42" s="1">
        <f>Input!$P42*(COUNT(Input!$B42:$M42))*(+Points!H42/Points!$N42)-Input!$P42*ISNUMBER(Input!H42)</f>
        <v>-3.6062688037697557</v>
      </c>
      <c r="I42" s="1">
        <f>Input!$P42*(COUNT(Input!$B42:$M42))*(+Points!I42/Points!$N42)-Input!$P42*ISNUMBER(Input!I42)</f>
        <v>-0.16226016707762625</v>
      </c>
      <c r="J42" s="20">
        <f>Input!$P42*(COUNT(Input!$B42:$M42))*(+Points!J42/Points!$N42)-Input!$P42*ISNUMBER(Input!J42)</f>
        <v>3.0965045502002866</v>
      </c>
      <c r="K42" s="1">
        <f>Input!$P42*(COUNT(Input!$B42:$M42))*(+Points!K42/Points!$N42)-Input!$P42*ISNUMBER(Input!K42)</f>
        <v>1.4389408091941664</v>
      </c>
      <c r="L42" s="1">
        <f>Input!$P42*(COUNT(Input!$B42:$M42))*(+Points!L42/Points!$N42)-Input!$P42*ISNUMBER(Input!L42)</f>
        <v>0.89502964116176287</v>
      </c>
      <c r="M42" s="1">
        <f>Input!$P42*(COUNT(Input!$B42:$M42))*(+Points!M42/Points!$N42)-Input!$P42*ISNUMBER(Input!M42)</f>
        <v>2.1505856875371876</v>
      </c>
      <c r="N42" s="2"/>
      <c r="O42" s="2"/>
      <c r="P42" s="26">
        <f t="shared" si="2"/>
        <v>3.0965045502002866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>
        <f>Input!A43</f>
        <v>0</v>
      </c>
      <c r="B43" s="21" t="e">
        <f>Input!$P43*(COUNT(Input!$B43:$M43))*(+Points!B43/Points!$N43)-Input!$P43*ISNUMBER(Input!B43)</f>
        <v>#DIV/0!</v>
      </c>
      <c r="C43" s="1" t="e">
        <f>Input!$P43*(COUNT(Input!$B43:$M43))*(+Points!C43/Points!$N43)-Input!$P43*ISNUMBER(Input!C43)</f>
        <v>#DIV/0!</v>
      </c>
      <c r="D43" s="1" t="e">
        <f>Input!$P43*(COUNT(Input!$B43:$M43))*(+Points!D43/Points!$N43)-Input!$P43*ISNUMBER(Input!D43)</f>
        <v>#DIV/0!</v>
      </c>
      <c r="E43" s="1" t="e">
        <f>Input!$P43*(COUNT(Input!$B43:$M43))*(+Points!E43/Points!$N43)-Input!$P43*ISNUMBER(Input!E43)</f>
        <v>#DIV/0!</v>
      </c>
      <c r="F43" s="1"/>
      <c r="G43" s="1"/>
      <c r="H43" s="1" t="e">
        <f>Input!$P43*(COUNT(Input!$B43:$M43))*(+Points!H43/Points!$N43)-Input!$P43*ISNUMBER(Input!H43)</f>
        <v>#DIV/0!</v>
      </c>
      <c r="I43" s="1" t="e">
        <f>Input!$P43*(COUNT(Input!$B43:$M43))*(+Points!I43/Points!$N43)-Input!$P43*ISNUMBER(Input!I43)</f>
        <v>#DIV/0!</v>
      </c>
      <c r="J43" s="21" t="e">
        <f>Input!$P43*(COUNT(Input!$B43:$M43))*(+Points!J43/Points!$N43)-Input!$P43*ISNUMBER(Input!J43)</f>
        <v>#DIV/0!</v>
      </c>
      <c r="K43" s="1" t="e">
        <f>Input!$P43*(COUNT(Input!$B43:$M43))*(+Points!K43/Points!$N43)-Input!$P43*ISNUMBER(Input!K43)</f>
        <v>#DIV/0!</v>
      </c>
      <c r="L43" s="1" t="e">
        <f>Input!$P43*(COUNT(Input!$B43:$M43))*(+Points!L43/Points!$N43)-Input!$P43*ISNUMBER(Input!L43)</f>
        <v>#DIV/0!</v>
      </c>
      <c r="M43" s="1" t="e">
        <f>Input!$P43*(COUNT(Input!$B43:$M43))*(+Points!M43/Points!$N43)-Input!$P43*ISNUMBER(Input!M43)</f>
        <v>#DIV/0!</v>
      </c>
      <c r="N43" s="2"/>
      <c r="O43" s="2"/>
      <c r="P43" s="26" t="e">
        <f t="shared" si="2"/>
        <v>#DIV/0!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>
        <f>Input!A44</f>
        <v>0</v>
      </c>
      <c r="B44" s="21" t="e">
        <f>Input!$P44*(COUNT(Input!$B44:$M44))*(+Points!B44/Points!$N44)-Input!$P44*ISNUMBER(Input!B44)</f>
        <v>#DIV/0!</v>
      </c>
      <c r="C44" s="1" t="e">
        <f>Input!$P44*(COUNT(Input!$B44:$M44))*(+Points!C44/Points!$N44)-Input!$P44*ISNUMBER(Input!C44)</f>
        <v>#DIV/0!</v>
      </c>
      <c r="D44" s="1" t="e">
        <f>Input!$P44*(COUNT(Input!$B44:$M44))*(+Points!D44/Points!$N44)-Input!$P44*ISNUMBER(Input!D44)</f>
        <v>#DIV/0!</v>
      </c>
      <c r="E44" s="1" t="e">
        <f>Input!$P44*(COUNT(Input!$B44:$M44))*(+Points!E44/Points!$N44)-Input!$P44*ISNUMBER(Input!E44)</f>
        <v>#DIV/0!</v>
      </c>
      <c r="F44" s="1"/>
      <c r="G44" s="1"/>
      <c r="H44" s="1" t="e">
        <f>Input!$P44*(COUNT(Input!$B44:$M44))*(+Points!H44/Points!$N44)-Input!$P44*ISNUMBER(Input!H44)</f>
        <v>#DIV/0!</v>
      </c>
      <c r="I44" s="1" t="e">
        <f>Input!$P44*(COUNT(Input!$B44:$M44))*(+Points!I44/Points!$N44)-Input!$P44*ISNUMBER(Input!I44)</f>
        <v>#DIV/0!</v>
      </c>
      <c r="J44" s="21" t="e">
        <f>Input!$P44*(COUNT(Input!$B44:$M44))*(+Points!J44/Points!$N44)-Input!$P44*ISNUMBER(Input!J44)</f>
        <v>#DIV/0!</v>
      </c>
      <c r="K44" s="1" t="e">
        <f>Input!$P44*(COUNT(Input!$B44:$M44))*(+Points!K44/Points!$N44)-Input!$P44*ISNUMBER(Input!K44)</f>
        <v>#DIV/0!</v>
      </c>
      <c r="L44" s="1" t="e">
        <f>Input!$P44*(COUNT(Input!$B44:$M44))*(+Points!L44/Points!$N44)-Input!$P44*ISNUMBER(Input!L44)</f>
        <v>#DIV/0!</v>
      </c>
      <c r="M44" s="1" t="e">
        <f>Input!$P44*(COUNT(Input!$B44:$M44))*(+Points!M44/Points!$N44)-Input!$P44*ISNUMBER(Input!M44)</f>
        <v>#DIV/0!</v>
      </c>
      <c r="N44" s="2"/>
      <c r="O44" s="2"/>
      <c r="P44" s="26" t="e">
        <f t="shared" si="2"/>
        <v>#DIV/0!</v>
      </c>
    </row>
    <row r="45" spans="1:30" x14ac:dyDescent="0.2">
      <c r="A45">
        <f>Input!A45</f>
        <v>0</v>
      </c>
      <c r="B45" s="21" t="e">
        <f>Input!$P45*(COUNT(Input!$B45:$M45))*(+Points!B45/Points!$N45)-Input!$P45*ISNUMBER(Input!B45)</f>
        <v>#DIV/0!</v>
      </c>
      <c r="C45" s="1" t="e">
        <f>Input!$P45*(COUNT(Input!$B45:$M45))*(+Points!C45/Points!$N45)-Input!$P45*ISNUMBER(Input!C45)</f>
        <v>#DIV/0!</v>
      </c>
      <c r="D45" s="1" t="e">
        <f>Input!$P45*(COUNT(Input!$B45:$M45))*(+Points!D45/Points!$N45)-Input!$P45*ISNUMBER(Input!D45)</f>
        <v>#DIV/0!</v>
      </c>
      <c r="E45" s="1" t="e">
        <f>Input!$P45*(COUNT(Input!$B45:$M45))*(+Points!E45/Points!$N45)-Input!$P45*ISNUMBER(Input!E45)</f>
        <v>#DIV/0!</v>
      </c>
      <c r="F45" s="1"/>
      <c r="G45" s="1"/>
      <c r="H45" s="1" t="e">
        <f>Input!$P45*(COUNT(Input!$B45:$M45))*(+Points!H45/Points!$N45)-Input!$P45*ISNUMBER(Input!H45)</f>
        <v>#DIV/0!</v>
      </c>
      <c r="I45" s="1" t="e">
        <f>Input!$P45*(COUNT(Input!$B45:$M45))*(+Points!I45/Points!$N45)-Input!$P45*ISNUMBER(Input!I45)</f>
        <v>#DIV/0!</v>
      </c>
      <c r="J45" s="21" t="e">
        <f>Input!$P45*(COUNT(Input!$B45:$M45))*(+Points!J45/Points!$N45)-Input!$P45*ISNUMBER(Input!J45)</f>
        <v>#DIV/0!</v>
      </c>
      <c r="K45" s="1" t="e">
        <f>Input!$P45*(COUNT(Input!$B45:$M45))*(+Points!K45/Points!$N45)-Input!$P45*ISNUMBER(Input!K45)</f>
        <v>#DIV/0!</v>
      </c>
      <c r="L45" s="1" t="e">
        <f>Input!$P45*(COUNT(Input!$B45:$M45))*(+Points!L45/Points!$N45)-Input!$P45*ISNUMBER(Input!L45)</f>
        <v>#DIV/0!</v>
      </c>
      <c r="M45" s="1" t="e">
        <f>Input!$P45*(COUNT(Input!$B45:$M45))*(+Points!M45/Points!$N45)-Input!$P45*ISNUMBER(Input!M45)</f>
        <v>#DIV/0!</v>
      </c>
      <c r="N45" s="2"/>
      <c r="O45" s="2"/>
      <c r="P45" s="26" t="e">
        <f t="shared" si="2"/>
        <v>#DIV/0!</v>
      </c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</sheetData>
  <phoneticPr fontId="0" type="noConversion"/>
  <pageMargins left="0.4" right="0.28999999999999998" top="0.54" bottom="0.53" header="0.25" footer="0.22"/>
  <pageSetup scale="72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D56"/>
  <sheetViews>
    <sheetView zoomScale="7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13.7109375" customWidth="1"/>
    <col min="2" max="13" width="9.7109375" customWidth="1"/>
    <col min="15" max="15" width="2.85546875" customWidth="1"/>
    <col min="16" max="16" width="13.7109375" customWidth="1"/>
    <col min="17" max="26" width="9.7109375" customWidth="1"/>
  </cols>
  <sheetData>
    <row r="1" spans="1:30" ht="25.5" x14ac:dyDescent="0.2">
      <c r="B1" s="10" t="str">
        <f>Input!B1</f>
        <v>High- landers</v>
      </c>
      <c r="C1" s="10" t="str">
        <f>Input!C1</f>
        <v>pigskin</v>
      </c>
      <c r="D1" s="10" t="str">
        <f>Input!D1</f>
        <v>tiger watcher</v>
      </c>
      <c r="E1" s="10" t="str">
        <f>Input!E1</f>
        <v>hack n slash</v>
      </c>
      <c r="F1" s="10" t="str">
        <f>Input!F1</f>
        <v>ExAGL Hacker</v>
      </c>
      <c r="G1" s="10" t="str">
        <f>Input!G1</f>
        <v>Team Barry</v>
      </c>
      <c r="H1" s="10" t="str">
        <f>Input!H1</f>
        <v>foneman 12000</v>
      </c>
      <c r="I1" s="10" t="str">
        <f>Input!I1</f>
        <v>Doctor Golf</v>
      </c>
      <c r="J1" s="10" t="str">
        <f>Input!J1</f>
        <v>Birdie- meister</v>
      </c>
      <c r="K1" s="10" t="str">
        <f>Input!K1</f>
        <v>Blue Bombers</v>
      </c>
      <c r="L1" s="10" t="str">
        <f>Input!L1</f>
        <v>par  busters</v>
      </c>
      <c r="M1" s="10" t="str">
        <f>Input!M1</f>
        <v>Norway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">
      <c r="A2" s="2" t="s">
        <v>1</v>
      </c>
      <c r="B2" s="7" t="str">
        <f>Input!B2</f>
        <v>FK</v>
      </c>
      <c r="C2" s="7" t="str">
        <f>Input!C2</f>
        <v>CA</v>
      </c>
      <c r="D2" s="7" t="str">
        <f>Input!D2</f>
        <v>BB</v>
      </c>
      <c r="E2" s="7" t="str">
        <f>Input!E2</f>
        <v>JK</v>
      </c>
      <c r="F2" s="7" t="str">
        <f>Input!F2</f>
        <v>HB</v>
      </c>
      <c r="G2" s="7" t="str">
        <f>Input!G2</f>
        <v>BT/BP</v>
      </c>
      <c r="H2" s="7" t="str">
        <f>Input!H2</f>
        <v>DT/JF</v>
      </c>
      <c r="I2" s="7" t="str">
        <f>Input!I2</f>
        <v>MB</v>
      </c>
      <c r="J2" s="7" t="str">
        <f>Input!J2</f>
        <v>OM</v>
      </c>
      <c r="K2" s="7" t="str">
        <f>Input!K2</f>
        <v>GK</v>
      </c>
      <c r="L2" s="7" t="str">
        <f>Input!L2</f>
        <v>SR</v>
      </c>
      <c r="M2" s="7" t="str">
        <f>Input!M2</f>
        <v>JS</v>
      </c>
      <c r="O2" s="2"/>
      <c r="P2" s="2" t="s">
        <v>63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2" t="str">
        <f>Input!A3</f>
        <v>Mercedes</v>
      </c>
      <c r="B3" s="1">
        <f>SUM(Week!B3:B$3)</f>
        <v>1.3118571322858361</v>
      </c>
      <c r="C3" s="1">
        <f>SUM(Week!C3:C$3)</f>
        <v>3.8468197627093583</v>
      </c>
      <c r="D3" s="1">
        <f>SUM(Week!D3:D$3)</f>
        <v>-2.8439673417034603</v>
      </c>
      <c r="E3" s="1">
        <f>SUM(Week!E3:E$3)</f>
        <v>-0.12076663131151008</v>
      </c>
      <c r="F3" s="1">
        <f>SUM(Week!F3:F$3)</f>
        <v>-2.7877042993512733</v>
      </c>
      <c r="G3" s="1">
        <f>SUM(Week!G3:G$3)</f>
        <v>-0.38392738215633226</v>
      </c>
      <c r="H3" s="1">
        <f>SUM(Week!H3:H$3)</f>
        <v>-1.966680644286031</v>
      </c>
      <c r="I3" s="1">
        <f>SUM(Week!I3:I$3)</f>
        <v>-2.0364884931304106</v>
      </c>
      <c r="J3" s="1">
        <f>SUM(Week!J3:J$3)</f>
        <v>2.2325566710243971</v>
      </c>
      <c r="K3" s="1">
        <f>SUM(Week!K3:K$3)</f>
        <v>2.7483012259194424</v>
      </c>
      <c r="L3" s="1">
        <f>SUM(Week!L3:L$3)</f>
        <v>0</v>
      </c>
      <c r="M3" s="1">
        <f>SUM(Week!M3:M$3)</f>
        <v>0</v>
      </c>
      <c r="O3" s="2"/>
      <c r="P3" s="26">
        <f t="shared" ref="P3:P19" si="0">MAX(B3:M3)</f>
        <v>3.8468197627093583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2" t="str">
        <f>Input!A4</f>
        <v>Tucson</v>
      </c>
      <c r="B4" s="1">
        <f>SUM(Week!B$3:B4)</f>
        <v>1.5783869223477112</v>
      </c>
      <c r="C4" s="1">
        <f>SUM(Week!C$3:C4)</f>
        <v>7.5462959767767241</v>
      </c>
      <c r="D4" s="1">
        <f>SUM(Week!D$3:D4)</f>
        <v>-2.1772533609009699</v>
      </c>
      <c r="E4" s="1">
        <f>SUM(Week!E$3:E4)</f>
        <v>1.0979880656302075</v>
      </c>
      <c r="F4" s="1">
        <f>SUM(Week!F$3:F4)</f>
        <v>-2.480665230078364</v>
      </c>
      <c r="G4" s="1">
        <f>SUM(Week!G$3:G4)</f>
        <v>-3.2821380718494173</v>
      </c>
      <c r="H4" s="1">
        <f>SUM(Week!H$3:H4)</f>
        <v>-5.6838613775010094</v>
      </c>
      <c r="I4" s="1">
        <f>SUM(Week!I$3:I4)</f>
        <v>-1.568658482942499</v>
      </c>
      <c r="J4" s="1">
        <f>SUM(Week!J$3:J4)</f>
        <v>-1.6120308061153521</v>
      </c>
      <c r="K4" s="1">
        <f>SUM(Week!K$3:K4)</f>
        <v>6.5819363646329769</v>
      </c>
      <c r="L4" s="1">
        <f>SUM(Week!L$3:L4)</f>
        <v>0</v>
      </c>
      <c r="M4" s="1">
        <f>SUM(Week!M$3:M4)</f>
        <v>0</v>
      </c>
      <c r="O4" s="2"/>
      <c r="P4" s="26">
        <f t="shared" si="0"/>
        <v>7.5462959767767241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 t="str">
        <f>Input!A5</f>
        <v>Sony</v>
      </c>
      <c r="B5" s="1">
        <f>SUM(Week!B$3:B5)</f>
        <v>12.745702420757443</v>
      </c>
      <c r="C5" s="1">
        <f>SUM(Week!C$3:C5)</f>
        <v>5.7945997558056366</v>
      </c>
      <c r="D5" s="1">
        <f>SUM(Week!D$3:D5)</f>
        <v>4.2375124275947194</v>
      </c>
      <c r="E5" s="1">
        <f>SUM(Week!E$3:E5)</f>
        <v>1.2568621893739027</v>
      </c>
      <c r="F5" s="1">
        <f>SUM(Week!F$3:F5)</f>
        <v>-6.1452951060050705</v>
      </c>
      <c r="G5" s="1">
        <f>SUM(Week!G$3:G5)</f>
        <v>-8.6665345827459124</v>
      </c>
      <c r="H5" s="1">
        <f>SUM(Week!H$3:H5)</f>
        <v>-11.455560174203619</v>
      </c>
      <c r="I5" s="1">
        <f>SUM(Week!I$3:I5)</f>
        <v>-0.57012947560640503</v>
      </c>
      <c r="J5" s="1">
        <f>SUM(Week!J$3:J5)</f>
        <v>-6.4289601695683105</v>
      </c>
      <c r="K5" s="1">
        <f>SUM(Week!K$3:K5)</f>
        <v>9.2318027145976291</v>
      </c>
      <c r="L5" s="1">
        <f>SUM(Week!L$3:L5)</f>
        <v>0</v>
      </c>
      <c r="M5" s="1">
        <f>SUM(Week!M$3:M5)</f>
        <v>0</v>
      </c>
      <c r="O5" s="2"/>
      <c r="P5" s="26">
        <f t="shared" si="0"/>
        <v>12.745702420757443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 t="str">
        <f>Input!A6</f>
        <v>Phoenix</v>
      </c>
      <c r="B6" s="1">
        <f>SUM(Week!B$3:B6)</f>
        <v>15.983568649711742</v>
      </c>
      <c r="C6" s="1">
        <f>SUM(Week!C$3:C6)</f>
        <v>10.900578812430259</v>
      </c>
      <c r="D6" s="1">
        <f>SUM(Week!D$3:D6)</f>
        <v>-2.8868096844348159</v>
      </c>
      <c r="E6" s="1">
        <f>SUM(Week!E$3:E6)</f>
        <v>-6.0425955002497247</v>
      </c>
      <c r="F6" s="1">
        <f>SUM(Week!F$3:F6)</f>
        <v>-6.3778611679766826</v>
      </c>
      <c r="G6" s="1">
        <f>SUM(Week!G$3:G6)</f>
        <v>-8.6665345827459124</v>
      </c>
      <c r="H6" s="20">
        <f>SUM(Week!H$3:H6)</f>
        <v>-12.307344843560806</v>
      </c>
      <c r="I6" s="1">
        <f>SUM(Week!I$3:I6)</f>
        <v>2.9634245428374677</v>
      </c>
      <c r="J6" s="1">
        <f>SUM(Week!J$3:J6)</f>
        <v>-4.7809568634724426</v>
      </c>
      <c r="K6" s="1">
        <f>SUM(Week!K$3:K6)</f>
        <v>11.214530637460928</v>
      </c>
      <c r="L6" s="1">
        <f>SUM(Week!L$3:L6)</f>
        <v>0</v>
      </c>
      <c r="M6" s="1">
        <f>SUM(Week!M$3:M6)</f>
        <v>0</v>
      </c>
      <c r="O6" s="2"/>
      <c r="P6" s="26">
        <f t="shared" si="0"/>
        <v>15.983568649711742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 t="str">
        <f>Input!A7</f>
        <v>Pebble</v>
      </c>
      <c r="B7" s="1">
        <f>SUM(Week!B$3:B7)</f>
        <v>11.655217603907159</v>
      </c>
      <c r="C7" s="1">
        <f>SUM(Week!C$3:C7)</f>
        <v>3.9517363759297535</v>
      </c>
      <c r="D7" s="1">
        <f>SUM(Week!D$3:D7)</f>
        <v>-0.45007757643695534</v>
      </c>
      <c r="E7" s="1">
        <f>SUM(Week!E$3:E7)</f>
        <v>-4.274813030488783</v>
      </c>
      <c r="F7" s="20">
        <f>SUM(Week!F$3:F7)</f>
        <v>-13.012378955321605</v>
      </c>
      <c r="G7" s="1">
        <f>SUM(Week!G$3:G7)</f>
        <v>-8.6665345827459124</v>
      </c>
      <c r="H7" s="1">
        <f>SUM(Week!H$3:H7)</f>
        <v>-4.0776850446974606</v>
      </c>
      <c r="I7" s="1">
        <f>SUM(Week!I$3:I7)</f>
        <v>1.3542651284329854</v>
      </c>
      <c r="J7" s="1">
        <f>SUM(Week!J$3:J7)</f>
        <v>-1.0990733694078534</v>
      </c>
      <c r="K7" s="1">
        <f>SUM(Week!K$3:K7)</f>
        <v>14.619343450828682</v>
      </c>
      <c r="L7" s="1">
        <f>SUM(Week!L$3:L7)</f>
        <v>0</v>
      </c>
      <c r="M7" s="1">
        <f>SUM(Week!M$3:M7)</f>
        <v>0</v>
      </c>
      <c r="O7" s="2"/>
      <c r="P7" s="26">
        <f t="shared" si="0"/>
        <v>14.619343450828682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 t="str">
        <f>Input!A8</f>
        <v>Buick-SD</v>
      </c>
      <c r="B8" s="1">
        <f>SUM(Week!B$3:B8)</f>
        <v>10.681362486348021</v>
      </c>
      <c r="C8" s="1">
        <f>SUM(Week!C$3:C8)</f>
        <v>5.6692235874830175</v>
      </c>
      <c r="D8" s="1">
        <f>SUM(Week!D$3:D8)</f>
        <v>0.51431016538253971</v>
      </c>
      <c r="E8" s="1">
        <f>SUM(Week!E$3:E8)</f>
        <v>-2.7556903218527129</v>
      </c>
      <c r="F8" s="1">
        <f>SUM(Week!F$3:F8)</f>
        <v>-6.4289671259541166</v>
      </c>
      <c r="G8" s="1">
        <f>SUM(Week!G$3:G8)</f>
        <v>-0.79299266271366697</v>
      </c>
      <c r="H8" s="20">
        <f>SUM(Week!H$3:H8)</f>
        <v>-8.3233673717242063</v>
      </c>
      <c r="I8" s="1">
        <f>SUM(Week!I$3:I8)</f>
        <v>-3.8048790996793227</v>
      </c>
      <c r="J8" s="1">
        <f>SUM(Week!J$3:J8)</f>
        <v>-7.8617432796985804</v>
      </c>
      <c r="K8" s="1">
        <f>SUM(Week!K$3:K8)</f>
        <v>13.10274362240904</v>
      </c>
      <c r="L8" s="1">
        <f>SUM(Week!L$3:L8)</f>
        <v>0</v>
      </c>
      <c r="M8" s="1">
        <f>SUM(Week!M$3:M8)</f>
        <v>0</v>
      </c>
      <c r="O8" s="2"/>
      <c r="P8" s="26">
        <f t="shared" si="0"/>
        <v>13.10274362240904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 t="str">
        <f>Input!A9</f>
        <v>Hope</v>
      </c>
      <c r="B9" s="1">
        <f>SUM(Week!B$3:B9)</f>
        <v>6.1592878747384674</v>
      </c>
      <c r="C9" s="1">
        <f>SUM(Week!C$3:C9)</f>
        <v>6.5787196056997796</v>
      </c>
      <c r="D9" s="1">
        <f>SUM(Week!D$3:D9)</f>
        <v>4.2206207042509654</v>
      </c>
      <c r="E9" s="1">
        <f>SUM(Week!E$3:E9)</f>
        <v>-4.1506248796159282</v>
      </c>
      <c r="F9" s="1">
        <f>SUM(Week!F$3:F9)</f>
        <v>-9.1021997271329127</v>
      </c>
      <c r="G9" s="1">
        <f>SUM(Week!G$3:G9)</f>
        <v>-3.0083086350272881</v>
      </c>
      <c r="H9" s="20">
        <f>SUM(Week!H$3:H9)</f>
        <v>-9.6484117275831238</v>
      </c>
      <c r="I9" s="1">
        <f>SUM(Week!I$3:I9)</f>
        <v>-4.3280097076334645</v>
      </c>
      <c r="J9" s="1">
        <f>SUM(Week!J$3:J9)</f>
        <v>-9.5106058215449849</v>
      </c>
      <c r="K9" s="1">
        <f>SUM(Week!K$3:K9)</f>
        <v>22.7895323138485</v>
      </c>
      <c r="L9" s="1">
        <f>SUM(Week!L$3:L9)</f>
        <v>0</v>
      </c>
      <c r="M9" s="1">
        <f>SUM(Week!M$3:M9)</f>
        <v>0</v>
      </c>
      <c r="O9" s="2"/>
      <c r="P9" s="26">
        <f t="shared" si="0"/>
        <v>22.7895323138485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 t="str">
        <f>Input!A10</f>
        <v>Nissan-LA</v>
      </c>
      <c r="B10" s="1">
        <f>SUM(Week!B$3:B10)</f>
        <v>5.8151149674880402</v>
      </c>
      <c r="C10" s="1">
        <f>SUM(Week!C$3:C10)</f>
        <v>4.4078793155418037</v>
      </c>
      <c r="D10" s="1">
        <f>SUM(Week!D$3:D10)</f>
        <v>3.6745529809949673</v>
      </c>
      <c r="E10" s="1">
        <f>SUM(Week!E$3:E10)</f>
        <v>-0.64404249591355089</v>
      </c>
      <c r="F10" s="20">
        <f>SUM(Week!F$3:F10)</f>
        <v>-9.1021997271329127</v>
      </c>
      <c r="G10" s="1">
        <f>SUM(Week!G$3:G10)</f>
        <v>-5.1328823144501126</v>
      </c>
      <c r="H10" s="1">
        <f>SUM(Week!H$3:H10)</f>
        <v>-5.0234262570719279</v>
      </c>
      <c r="I10" s="1">
        <f>SUM(Week!I$3:I10)</f>
        <v>-6.6919519577156601</v>
      </c>
      <c r="J10" s="1">
        <f>SUM(Week!J$3:J10)</f>
        <v>-7.6237013308515094</v>
      </c>
      <c r="K10" s="1">
        <f>SUM(Week!K$3:K10)</f>
        <v>20.320656819110873</v>
      </c>
      <c r="L10" s="1">
        <f>SUM(Week!L$3:L10)</f>
        <v>0</v>
      </c>
      <c r="M10" s="1">
        <f>SUM(Week!M$3:M10)</f>
        <v>0</v>
      </c>
      <c r="O10" s="2"/>
      <c r="P10" s="26">
        <f t="shared" si="0"/>
        <v>20.320656819110873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 t="str">
        <f>Input!A11</f>
        <v>Doral-Ryder</v>
      </c>
      <c r="B11" s="1">
        <f>SUM(Week!B$3:B11)</f>
        <v>12.577672716916879</v>
      </c>
      <c r="C11" s="1">
        <f>SUM(Week!C$3:C11)</f>
        <v>4.7977129701968906</v>
      </c>
      <c r="D11" s="1">
        <f>SUM(Week!D$3:D11)</f>
        <v>6.3897686379000618</v>
      </c>
      <c r="E11" s="1">
        <f>SUM(Week!E$3:E11)</f>
        <v>18.020335343683868</v>
      </c>
      <c r="F11" s="1">
        <f>SUM(Week!F$3:F11)</f>
        <v>-14.505583878615592</v>
      </c>
      <c r="G11" s="1">
        <f>SUM(Week!G$3:G11)</f>
        <v>-5.1607039368804486</v>
      </c>
      <c r="H11" s="1">
        <f>SUM(Week!H$3:H11)</f>
        <v>-11.933099026618468</v>
      </c>
      <c r="I11" s="1">
        <f>SUM(Week!I$3:I11)</f>
        <v>-14.156632950725918</v>
      </c>
      <c r="J11" s="20">
        <f>SUM(Week!J$3:J11)</f>
        <v>-15.23385850428409</v>
      </c>
      <c r="K11" s="1">
        <f>SUM(Week!K$3:K11)</f>
        <v>19.204388628426823</v>
      </c>
      <c r="L11" s="1">
        <f>SUM(Week!L$3:L11)</f>
        <v>0</v>
      </c>
      <c r="M11" s="1">
        <f>SUM(Week!M$3:M11)</f>
        <v>0</v>
      </c>
      <c r="O11" s="2"/>
      <c r="P11" s="26">
        <f t="shared" si="0"/>
        <v>19.204388628426823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 t="str">
        <f>Input!A12</f>
        <v>Honda</v>
      </c>
      <c r="B12" s="1">
        <f>SUM(Week!B$3:B12)</f>
        <v>15.568503277464325</v>
      </c>
      <c r="C12" s="1">
        <f>SUM(Week!C$3:C12)</f>
        <v>1.2520982736871451</v>
      </c>
      <c r="D12" s="1">
        <f>SUM(Week!D$3:D12)</f>
        <v>7.1354406901749856</v>
      </c>
      <c r="E12" s="1">
        <f>SUM(Week!E$3:E12)</f>
        <v>19.732032354112807</v>
      </c>
      <c r="F12" s="20">
        <f>SUM(Week!F$3:F12)</f>
        <v>-19.54435294665527</v>
      </c>
      <c r="G12" s="1">
        <f>SUM(Week!G$3:G12)</f>
        <v>-5.982357062785252</v>
      </c>
      <c r="H12" s="1">
        <f>SUM(Week!H$3:H12)</f>
        <v>-12.018019833492291</v>
      </c>
      <c r="I12" s="1">
        <f>SUM(Week!I$3:I12)</f>
        <v>-10.877401432636477</v>
      </c>
      <c r="J12" s="1">
        <f>SUM(Week!J$3:J12)</f>
        <v>-12.686863280982569</v>
      </c>
      <c r="K12" s="1">
        <f>SUM(Week!K$3:K12)</f>
        <v>17.420919961112592</v>
      </c>
      <c r="L12" s="1">
        <f>SUM(Week!L$3:L12)</f>
        <v>0</v>
      </c>
      <c r="M12" s="1">
        <f>SUM(Week!M$3:M12)</f>
        <v>0</v>
      </c>
      <c r="O12" s="2"/>
      <c r="P12" s="26">
        <f t="shared" si="0"/>
        <v>19.732032354112807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 t="str">
        <f>Input!A13</f>
        <v>Bay Hill</v>
      </c>
      <c r="B13" s="1">
        <f>SUM(Week!B$3:B13)</f>
        <v>15.665406542118102</v>
      </c>
      <c r="C13" s="1">
        <f>SUM(Week!C$3:C13)</f>
        <v>1.1063897921490806</v>
      </c>
      <c r="D13" s="1">
        <f>SUM(Week!D$3:D13)</f>
        <v>6.1232616865232021</v>
      </c>
      <c r="E13" s="1">
        <f>SUM(Week!E$3:E13)</f>
        <v>18.91149624241088</v>
      </c>
      <c r="F13" s="20">
        <f>SUM(Week!F$3:F13)</f>
        <v>-17.282385863177783</v>
      </c>
      <c r="G13" s="1">
        <f>SUM(Week!G$3:G13)</f>
        <v>-5.1913161281011728</v>
      </c>
      <c r="H13" s="1">
        <f>SUM(Week!H$3:H13)</f>
        <v>-11.617175016053725</v>
      </c>
      <c r="I13" s="1">
        <f>SUM(Week!I$3:I13)</f>
        <v>-8.8522553718145076</v>
      </c>
      <c r="J13" s="1">
        <f>SUM(Week!J$3:J13)</f>
        <v>-15.961261750866498</v>
      </c>
      <c r="K13" s="1">
        <f>SUM(Week!K$3:K13)</f>
        <v>17.097839866812425</v>
      </c>
      <c r="L13" s="1">
        <f>SUM(Week!L$3:L13)</f>
        <v>0</v>
      </c>
      <c r="M13" s="1">
        <f>SUM(Week!M$3:M13)</f>
        <v>0</v>
      </c>
      <c r="O13" s="2"/>
      <c r="P13" s="26">
        <f t="shared" si="0"/>
        <v>18.91149624241088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">
      <c r="A14" s="2" t="str">
        <f>Input!A14</f>
        <v>Players</v>
      </c>
      <c r="B14" s="1">
        <f>SUM(Week!B$3:B14)</f>
        <v>18.373560227161377</v>
      </c>
      <c r="C14" s="1">
        <f>SUM(Week!C$3:C14)</f>
        <v>1.3241749983753532</v>
      </c>
      <c r="D14" s="1">
        <f>SUM(Week!D$3:D14)</f>
        <v>3.3919263257293402</v>
      </c>
      <c r="E14" s="1">
        <f>SUM(Week!E$3:E14)</f>
        <v>21.625891452463723</v>
      </c>
      <c r="F14" s="1">
        <f>SUM(Week!F$3:F14)</f>
        <v>-17.716707127862716</v>
      </c>
      <c r="G14" s="1">
        <f>SUM(Week!G$3:G14)</f>
        <v>-9.3087403729282876</v>
      </c>
      <c r="H14" s="1">
        <f>SUM(Week!H$3:H14)</f>
        <v>-9.9954328269128201</v>
      </c>
      <c r="I14" s="1">
        <f>SUM(Week!I$3:I14)</f>
        <v>-6.3404373584538032</v>
      </c>
      <c r="J14" s="20">
        <f>SUM(Week!J$3:J14)</f>
        <v>-20.614095431090799</v>
      </c>
      <c r="K14" s="1">
        <f>SUM(Week!K$3:K14)</f>
        <v>19.259860113518638</v>
      </c>
      <c r="L14" s="1">
        <f>SUM(Week!L$3:L14)</f>
        <v>0</v>
      </c>
      <c r="M14" s="1">
        <f>SUM(Week!M$3:M14)</f>
        <v>0</v>
      </c>
      <c r="O14" s="2"/>
      <c r="P14" s="26">
        <f t="shared" si="0"/>
        <v>21.625891452463723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">
      <c r="A15" s="2" t="str">
        <f>Input!A15</f>
        <v>Atlanta</v>
      </c>
      <c r="B15" s="1">
        <f>SUM(Week!B$3:B15)</f>
        <v>15.879026536394925</v>
      </c>
      <c r="C15" s="1">
        <f>SUM(Week!C$3:C15)</f>
        <v>1.3241749983753532</v>
      </c>
      <c r="D15" s="1">
        <f>SUM(Week!D$3:D15)</f>
        <v>0.77233491449015101</v>
      </c>
      <c r="E15" s="1">
        <f>SUM(Week!E$3:E15)</f>
        <v>15.945958967370284</v>
      </c>
      <c r="F15" s="20">
        <f>SUM(Week!F$3:F15)</f>
        <v>-16.400976076106016</v>
      </c>
      <c r="G15" s="1">
        <f>SUM(Week!G$3:G15)</f>
        <v>-7.8098142821095369</v>
      </c>
      <c r="H15" s="1">
        <f>SUM(Week!H$3:H15)</f>
        <v>-9.9954328269128201</v>
      </c>
      <c r="I15" s="1">
        <f>SUM(Week!I$3:I15)</f>
        <v>-2.4205778179100363</v>
      </c>
      <c r="J15" s="1">
        <f>SUM(Week!J$3:J15)</f>
        <v>-15.57857887065628</v>
      </c>
      <c r="K15" s="1">
        <f>SUM(Week!K$3:K15)</f>
        <v>18.283884457063984</v>
      </c>
      <c r="L15" s="1">
        <f>SUM(Week!L$3:L15)</f>
        <v>0</v>
      </c>
      <c r="M15" s="1">
        <f>SUM(Week!M$3:M15)</f>
        <v>0</v>
      </c>
      <c r="O15" s="2"/>
      <c r="P15" s="26">
        <f t="shared" si="0"/>
        <v>18.283884457063984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 t="str">
        <f>Input!A16</f>
        <v>Masters</v>
      </c>
      <c r="B16" s="1">
        <f>SUM(Week!B$3:B16)</f>
        <v>15.160866355380584</v>
      </c>
      <c r="C16" s="1">
        <f>SUM(Week!C$3:C16)</f>
        <v>-0.75500773520840525</v>
      </c>
      <c r="D16" s="1">
        <f>SUM(Week!D$3:D16)</f>
        <v>-2.086759618880575</v>
      </c>
      <c r="E16" s="1">
        <f>SUM(Week!E$3:E16)</f>
        <v>11.262700980716309</v>
      </c>
      <c r="F16" s="21">
        <f>SUM(Week!F$3:F16)</f>
        <v>-12.450640917400682</v>
      </c>
      <c r="G16" s="1">
        <f>SUM(Week!G$3:G16)</f>
        <v>-3.8966100281347149</v>
      </c>
      <c r="H16" s="20">
        <f>SUM(Week!H$3:H16)</f>
        <v>-12.483739306396858</v>
      </c>
      <c r="I16" s="1">
        <f>SUM(Week!I$3:I16)</f>
        <v>-1.9271928811257055</v>
      </c>
      <c r="J16" s="1">
        <f>SUM(Week!J$3:J16)</f>
        <v>-11.818087111163948</v>
      </c>
      <c r="K16" s="1">
        <f>SUM(Week!K$3:K16)</f>
        <v>18.994470262214008</v>
      </c>
      <c r="L16" s="1">
        <f>SUM(Week!L$3:L16)</f>
        <v>0</v>
      </c>
      <c r="M16" s="1">
        <f>SUM(Week!M$3:M16)</f>
        <v>0</v>
      </c>
      <c r="O16" s="2"/>
      <c r="P16" s="26">
        <f t="shared" si="0"/>
        <v>18.994470262214008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 t="str">
        <f>Input!A17</f>
        <v>Harbor Town</v>
      </c>
      <c r="B17" s="1">
        <f>SUM(Week!B$3:B17)</f>
        <v>11.92285909364802</v>
      </c>
      <c r="C17" s="1">
        <f>SUM(Week!C$3:C17)</f>
        <v>3.1229135473368821</v>
      </c>
      <c r="D17" s="1">
        <f>SUM(Week!D$3:D17)</f>
        <v>-3.5427944789192489</v>
      </c>
      <c r="E17" s="1">
        <f>SUM(Week!E$3:E17)</f>
        <v>8.1872489607607335</v>
      </c>
      <c r="F17" s="20">
        <f>SUM(Week!F$3:F17)</f>
        <v>-11.199377053608682</v>
      </c>
      <c r="G17" s="1">
        <f>SUM(Week!G$3:G17)</f>
        <v>-5.375656585528013</v>
      </c>
      <c r="H17" s="1">
        <f>SUM(Week!H$3:H17)</f>
        <v>-8.2772698569513956</v>
      </c>
      <c r="I17" s="1">
        <f>SUM(Week!I$3:I17)</f>
        <v>-2.3515860902022343</v>
      </c>
      <c r="J17" s="1">
        <f>SUM(Week!J$3:J17)</f>
        <v>-10.248616109658544</v>
      </c>
      <c r="K17" s="1">
        <f>SUM(Week!K$3:K17)</f>
        <v>17.762278573122494</v>
      </c>
      <c r="L17" s="1">
        <f>SUM(Week!L$3:L17)</f>
        <v>0</v>
      </c>
      <c r="M17" s="1">
        <f>SUM(Week!M$3:M17)</f>
        <v>0</v>
      </c>
      <c r="O17" s="2"/>
      <c r="P17" s="26">
        <f t="shared" si="0"/>
        <v>17.762278573122494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2" t="str">
        <f>Input!A18</f>
        <v>Houston</v>
      </c>
      <c r="B18" s="1">
        <f>SUM(Week!B$3:B18)</f>
        <v>13.98705926582565</v>
      </c>
      <c r="C18" s="1">
        <f>SUM(Week!C$3:C18)</f>
        <v>0.2844415087481198</v>
      </c>
      <c r="D18" s="1">
        <f>SUM(Week!D$3:D18)</f>
        <v>-3.497197089849446</v>
      </c>
      <c r="E18" s="1">
        <f>SUM(Week!E$3:E18)</f>
        <v>6.3349385347249818</v>
      </c>
      <c r="F18" s="1">
        <f>SUM(Week!F$3:F18)</f>
        <v>-10.280514132562164</v>
      </c>
      <c r="G18" s="1">
        <f>SUM(Week!G$3:G18)</f>
        <v>-6.280076674764496</v>
      </c>
      <c r="H18" s="20">
        <f>SUM(Week!H$3:H18)</f>
        <v>-10.754159068485791</v>
      </c>
      <c r="I18" s="1">
        <f>SUM(Week!I$3:I18)</f>
        <v>-2.0556399291756433</v>
      </c>
      <c r="J18" s="1">
        <f>SUM(Week!J$3:J18)</f>
        <v>-8.3249991637251242</v>
      </c>
      <c r="K18" s="1">
        <f>SUM(Week!K$3:K18)</f>
        <v>20.586146749263929</v>
      </c>
      <c r="L18" s="1">
        <f>SUM(Week!L$3:L18)</f>
        <v>0</v>
      </c>
      <c r="M18" s="1">
        <f>SUM(Week!M$3:M18)</f>
        <v>0</v>
      </c>
      <c r="O18" s="2"/>
      <c r="P18" s="26">
        <f t="shared" si="0"/>
        <v>20.586146749263929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2" t="str">
        <f>Input!A19</f>
        <v>Greensboro</v>
      </c>
      <c r="B19" s="1">
        <f>SUM(Week!B$3:B19)</f>
        <v>14.108891931841896</v>
      </c>
      <c r="C19" s="1">
        <f>SUM(Week!C$3:C19)</f>
        <v>0.13521212494770785</v>
      </c>
      <c r="D19" s="1">
        <f>SUM(Week!D$3:D19)</f>
        <v>0.9824768364108154</v>
      </c>
      <c r="E19" s="1">
        <f>SUM(Week!E$3:E19)</f>
        <v>0.72251807545311308</v>
      </c>
      <c r="F19" s="1">
        <f>SUM(Week!F$3:F19)</f>
        <v>-10.038065496496104</v>
      </c>
      <c r="G19" s="1">
        <f>SUM(Week!G$3:G19)</f>
        <v>-6.280076674764496</v>
      </c>
      <c r="H19" s="20">
        <f>SUM(Week!H$3:H19)</f>
        <v>-10.973400312287477</v>
      </c>
      <c r="I19" s="1">
        <f>SUM(Week!I$3:I19)</f>
        <v>-0.88682586511953065</v>
      </c>
      <c r="J19" s="1">
        <f>SUM(Week!J$3:J19)</f>
        <v>-8.3173635770418812</v>
      </c>
      <c r="K19" s="1">
        <f>SUM(Week!K$3:K19)</f>
        <v>20.546632957055973</v>
      </c>
      <c r="L19" s="1">
        <f>SUM(Week!L$3:L19)</f>
        <v>0</v>
      </c>
      <c r="M19" s="1">
        <f>SUM(Week!M$3:M19)</f>
        <v>0</v>
      </c>
      <c r="O19" s="2"/>
      <c r="P19" s="26">
        <f t="shared" si="0"/>
        <v>20.546632957055973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" t="str">
        <f>Input!A20</f>
        <v>New Orleans</v>
      </c>
      <c r="B20" s="1">
        <f>SUM(Week!B$3:B20)</f>
        <v>13.569944913047301</v>
      </c>
      <c r="C20" s="1">
        <f>SUM(Week!C$3:C20)</f>
        <v>-0.40373489384688765</v>
      </c>
      <c r="D20" s="1">
        <f>SUM(Week!D$3:D20)</f>
        <v>1.3321625779454029</v>
      </c>
      <c r="E20" s="1">
        <f>SUM(Week!E$3:E20)</f>
        <v>-0.83200924086054773</v>
      </c>
      <c r="F20" s="1">
        <f>SUM(Week!F$3:F20)</f>
        <v>-10.038065496496104</v>
      </c>
      <c r="G20" s="1">
        <f>SUM(Week!G$3:G20)</f>
        <v>-11.467757388152764</v>
      </c>
      <c r="H20" s="1">
        <f>SUM(Week!H$3:H20)</f>
        <v>-8.2978073161156036</v>
      </c>
      <c r="I20" s="1">
        <f>SUM(Week!I$3:I20)</f>
        <v>2.01036865274249</v>
      </c>
      <c r="J20" s="1">
        <f>SUM(Week!J$3:J20)</f>
        <v>-8.8652148990117094</v>
      </c>
      <c r="K20" s="1">
        <f>SUM(Week!K$3:K20)</f>
        <v>23.181374368008456</v>
      </c>
      <c r="L20" s="1">
        <f>SUM(Week!L$3:L20)</f>
        <v>-4.6012682088708559</v>
      </c>
      <c r="M20" s="1">
        <f>SUM(Week!M$3:M20)</f>
        <v>4.412006931610847</v>
      </c>
      <c r="O20" s="2"/>
      <c r="P20" s="26">
        <f>MAX(B20:M20)</f>
        <v>23.181374368008456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2" t="str">
        <f>Input!A21</f>
        <v>Nelson</v>
      </c>
      <c r="B21" s="1">
        <f>SUM(Week!B$3:B21)</f>
        <v>8.7825440599282132</v>
      </c>
      <c r="C21" s="1">
        <f>SUM(Week!C$3:C21)</f>
        <v>-4.2466778871357924</v>
      </c>
      <c r="D21" s="1">
        <f>SUM(Week!D$3:D21)</f>
        <v>1.2571607704897092</v>
      </c>
      <c r="E21" s="1">
        <f>SUM(Week!E$3:E21)</f>
        <v>-0.58445068911902798</v>
      </c>
      <c r="F21" s="1">
        <f>SUM(Week!F$3:F21)</f>
        <v>-10.038065496496104</v>
      </c>
      <c r="G21" s="1">
        <f>SUM(Week!G$3:G21)</f>
        <v>-12.145992844885058</v>
      </c>
      <c r="H21" s="1">
        <f>SUM(Week!H$3:H21)</f>
        <v>-5.3381413113119898</v>
      </c>
      <c r="I21" s="1">
        <f>SUM(Week!I$3:I21)</f>
        <v>0.99288703615411666</v>
      </c>
      <c r="J21" s="1">
        <f>SUM(Week!J$3:J21)</f>
        <v>-7.3581713623832901</v>
      </c>
      <c r="K21" s="1">
        <f>SUM(Week!K$3:K21)</f>
        <v>24.677172242440555</v>
      </c>
      <c r="L21" s="1">
        <f>SUM(Week!L$3:L21)</f>
        <v>-3.4768690056120608</v>
      </c>
      <c r="M21" s="1">
        <f>SUM(Week!M$3:M21)</f>
        <v>7.4786044879307454</v>
      </c>
      <c r="O21" s="2"/>
      <c r="P21" s="26">
        <f t="shared" ref="P21:P32" si="1">MAX(B21:M21)</f>
        <v>24.677172242440555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" t="str">
        <f>Input!A22</f>
        <v>Colonial</v>
      </c>
      <c r="B22" s="1">
        <f>SUM(Week!B$3:B22)</f>
        <v>10.091761944080618</v>
      </c>
      <c r="C22" s="1">
        <f>SUM(Week!C$3:C22)</f>
        <v>-12.246677887135792</v>
      </c>
      <c r="D22" s="1">
        <f>SUM(Week!D$3:D22)</f>
        <v>-2.1345270863988866</v>
      </c>
      <c r="E22" s="1">
        <f>SUM(Week!E$3:E22)</f>
        <v>-0.52516651481607735</v>
      </c>
      <c r="F22" s="1">
        <f>SUM(Week!F$3:F22)</f>
        <v>-10.038065496496104</v>
      </c>
      <c r="G22" s="1">
        <f>SUM(Week!G$3:G22)</f>
        <v>-7.227147964296007</v>
      </c>
      <c r="H22" s="1">
        <f>SUM(Week!H$3:H22)</f>
        <v>-1.6881092408478526</v>
      </c>
      <c r="I22" s="1">
        <f>SUM(Week!I$3:I22)</f>
        <v>1.6753174881677202</v>
      </c>
      <c r="J22" s="1">
        <f>SUM(Week!J$3:J22)</f>
        <v>-8.762444880438867</v>
      </c>
      <c r="K22" s="1">
        <f>SUM(Week!K$3:K22)</f>
        <v>21.912271817690758</v>
      </c>
      <c r="L22" s="1">
        <f>SUM(Week!L$3:L22)</f>
        <v>-0.31512512569672957</v>
      </c>
      <c r="M22" s="1">
        <f>SUM(Week!M$3:M22)</f>
        <v>9.2579129461872487</v>
      </c>
      <c r="O22" s="2"/>
      <c r="P22" s="26">
        <f t="shared" si="1"/>
        <v>21.912271817690758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2" t="str">
        <f>Input!A23</f>
        <v>Kemper</v>
      </c>
      <c r="B23" s="1">
        <f>SUM(Week!B$3:B23)</f>
        <v>9.9122473194107084</v>
      </c>
      <c r="C23" s="1">
        <f>SUM(Week!C$3:C23)</f>
        <v>-9.976435763182538</v>
      </c>
      <c r="D23" s="1">
        <f>SUM(Week!D$3:D23)</f>
        <v>-7.3018408744905132</v>
      </c>
      <c r="E23" s="1">
        <f>SUM(Week!E$3:E23)</f>
        <v>-2.2633111682937379</v>
      </c>
      <c r="F23" s="1">
        <f>SUM(Week!F$3:F23)</f>
        <v>-10.038065496496104</v>
      </c>
      <c r="G23" s="1">
        <f>SUM(Week!G$3:G23)</f>
        <v>-14.227147964296007</v>
      </c>
      <c r="H23" s="1">
        <f>SUM(Week!H$3:H23)</f>
        <v>-1.3204463037070528</v>
      </c>
      <c r="I23" s="1">
        <f>SUM(Week!I$3:I23)</f>
        <v>5.485589684211134</v>
      </c>
      <c r="J23" s="1">
        <f>SUM(Week!J$3:J23)</f>
        <v>-6.4859838059621655</v>
      </c>
      <c r="K23" s="1">
        <f>SUM(Week!K$3:K23)</f>
        <v>21.906226185225776</v>
      </c>
      <c r="L23" s="1">
        <f>SUM(Week!L$3:L23)</f>
        <v>1.5879210297597162</v>
      </c>
      <c r="M23" s="1">
        <f>SUM(Week!M$3:M23)</f>
        <v>12.721247157820809</v>
      </c>
      <c r="O23" s="2"/>
      <c r="P23" s="26">
        <f t="shared" si="1"/>
        <v>21.906226185225776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2" t="str">
        <f>Input!A24</f>
        <v>Memorial</v>
      </c>
      <c r="B24" s="1">
        <f>SUM(Week!B$3:B24)</f>
        <v>12.06283458900929</v>
      </c>
      <c r="C24" s="1">
        <f>SUM(Week!C$3:C24)</f>
        <v>-6.6264256706782874</v>
      </c>
      <c r="D24" s="1">
        <f>SUM(Week!D$3:D24)</f>
        <v>-6.7109763846654671</v>
      </c>
      <c r="E24" s="1">
        <f>SUM(Week!E$3:E24)</f>
        <v>-4.45323145867685</v>
      </c>
      <c r="F24" s="1">
        <f>SUM(Week!F$3:F24)</f>
        <v>-10.038065496496104</v>
      </c>
      <c r="G24" s="1">
        <f>SUM(Week!G$3:G24)</f>
        <v>-19.899458031050298</v>
      </c>
      <c r="H24" s="1">
        <f>SUM(Week!H$3:H24)</f>
        <v>-6.5909471718674828</v>
      </c>
      <c r="I24" s="1">
        <f>SUM(Week!I$3:I24)</f>
        <v>6.170697766133876</v>
      </c>
      <c r="J24" s="1">
        <f>SUM(Week!J$3:J24)</f>
        <v>-8.9488968572485952</v>
      </c>
      <c r="K24" s="1">
        <f>SUM(Week!K$3:K24)</f>
        <v>25.973209315631223</v>
      </c>
      <c r="L24" s="1">
        <f>SUM(Week!L$3:L24)</f>
        <v>1.5966541019859175</v>
      </c>
      <c r="M24" s="1">
        <f>SUM(Week!M$3:M24)</f>
        <v>17.464605297922798</v>
      </c>
      <c r="O24" s="2"/>
      <c r="P24" s="26">
        <f t="shared" si="1"/>
        <v>25.973209315631223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2" t="str">
        <f>Input!A25</f>
        <v>St. Jude</v>
      </c>
      <c r="B25" s="1">
        <f>SUM(Week!B$3:B25)</f>
        <v>13.719895155525389</v>
      </c>
      <c r="C25" s="1">
        <f>SUM(Week!C$3:C25)</f>
        <v>-7.7451692080186518</v>
      </c>
      <c r="D25" s="1">
        <f>SUM(Week!D$3:D25)</f>
        <v>-4.4010578239655791</v>
      </c>
      <c r="E25" s="1">
        <f>SUM(Week!E$3:E25)</f>
        <v>-4.8137760304526216</v>
      </c>
      <c r="F25" s="1">
        <f>SUM(Week!F$3:F25)</f>
        <v>-10.038065496496104</v>
      </c>
      <c r="G25" s="1">
        <f>SUM(Week!G$3:G25)</f>
        <v>-23.439295958111114</v>
      </c>
      <c r="H25" s="1">
        <f>SUM(Week!H$3:H25)</f>
        <v>-6.7372519664852781</v>
      </c>
      <c r="I25" s="1">
        <f>SUM(Week!I$3:I25)</f>
        <v>2.4559412631707547</v>
      </c>
      <c r="J25" s="1">
        <f>SUM(Week!J$3:J25)</f>
        <v>-2.4141857649850458</v>
      </c>
      <c r="K25" s="1">
        <f>SUM(Week!K$3:K25)</f>
        <v>28.362790391621761</v>
      </c>
      <c r="L25" s="1">
        <f>SUM(Week!L$3:L25)</f>
        <v>-0.40888787887017841</v>
      </c>
      <c r="M25" s="1">
        <f>SUM(Week!M$3:M25)</f>
        <v>15.459063317066702</v>
      </c>
      <c r="O25" s="2"/>
      <c r="P25" s="26">
        <f t="shared" si="1"/>
        <v>28.362790391621761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 t="str">
        <f>Input!A26</f>
        <v>U.S. Open</v>
      </c>
      <c r="B26" s="1">
        <f>SUM(Week!B$3:B26)</f>
        <v>16.793858003727884</v>
      </c>
      <c r="C26" s="1">
        <f>SUM(Week!C$3:C26)</f>
        <v>-7.1241105124482846</v>
      </c>
      <c r="D26" s="1">
        <f>SUM(Week!D$3:D26)</f>
        <v>-7.9258429318262262</v>
      </c>
      <c r="E26" s="1">
        <f>SUM(Week!E$3:E26)</f>
        <v>-6.5712340075670044</v>
      </c>
      <c r="F26" s="1">
        <f>SUM(Week!F$3:F26)</f>
        <v>-10.038065496496104</v>
      </c>
      <c r="G26" s="1">
        <f>SUM(Week!G$3:G26)</f>
        <v>-19.526700113044697</v>
      </c>
      <c r="H26" s="1">
        <f>SUM(Week!H$3:H26)</f>
        <v>-0.61693258696827868</v>
      </c>
      <c r="I26" s="1">
        <f>SUM(Week!I$3:I26)</f>
        <v>1.9663814943410651</v>
      </c>
      <c r="J26" s="1">
        <f>SUM(Week!J$3:J26)</f>
        <v>-5.1715215655026805</v>
      </c>
      <c r="K26" s="1">
        <f>SUM(Week!K$3:K26)</f>
        <v>27.533847516408052</v>
      </c>
      <c r="L26" s="1">
        <f>SUM(Week!L$3:L26)</f>
        <v>-5.9860988807807765</v>
      </c>
      <c r="M26" s="1">
        <f>SUM(Week!M$3:M26)</f>
        <v>16.666419080157098</v>
      </c>
      <c r="O26" s="2"/>
      <c r="P26" s="26">
        <f t="shared" si="1"/>
        <v>27.533847516408052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" t="str">
        <f>Input!A27</f>
        <v>Buick-NY</v>
      </c>
      <c r="B27" s="1">
        <f>SUM(Week!B$3:B27)</f>
        <v>17.59698598469738</v>
      </c>
      <c r="C27" s="1">
        <f>SUM(Week!C$3:C27)</f>
        <v>-8.5261163313214325</v>
      </c>
      <c r="D27" s="1">
        <f>SUM(Week!D$3:D27)</f>
        <v>-3.883662067041687</v>
      </c>
      <c r="E27" s="1">
        <f>SUM(Week!E$3:E27)</f>
        <v>-4.1626498936672691</v>
      </c>
      <c r="F27" s="1">
        <f>SUM(Week!F$3:F27)</f>
        <v>-10.038065496496104</v>
      </c>
      <c r="G27" s="1">
        <f>SUM(Week!G$3:G27)</f>
        <v>-22.768995755044521</v>
      </c>
      <c r="H27" s="1">
        <f>SUM(Week!H$3:H27)</f>
        <v>-1.5076302536491974</v>
      </c>
      <c r="I27" s="1">
        <f>SUM(Week!I$3:I27)</f>
        <v>1.5571590827870496</v>
      </c>
      <c r="J27" s="1">
        <f>SUM(Week!J$3:J27)</f>
        <v>-6.064680431823116</v>
      </c>
      <c r="K27" s="1">
        <f>SUM(Week!K$3:K27)</f>
        <v>25.912274712330529</v>
      </c>
      <c r="L27" s="1">
        <f>SUM(Week!L$3:L27)</f>
        <v>-1.7046453558229402</v>
      </c>
      <c r="M27" s="1">
        <f>SUM(Week!M$3:M27)</f>
        <v>13.590025805051363</v>
      </c>
      <c r="O27" s="2"/>
      <c r="P27" s="26">
        <f t="shared" si="1"/>
        <v>25.912274712330529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2" t="str">
        <f>Input!A28</f>
        <v>Hartford</v>
      </c>
      <c r="B28" s="1">
        <f>SUM(Week!B$3:B28)</f>
        <v>19.300528709806756</v>
      </c>
      <c r="C28" s="1">
        <f>SUM(Week!C$3:C28)</f>
        <v>-11.87294364964265</v>
      </c>
      <c r="D28" s="1">
        <f>SUM(Week!D$3:D28)</f>
        <v>-5.8482829044295235</v>
      </c>
      <c r="E28" s="1">
        <f>SUM(Week!E$3:E28)</f>
        <v>-7.2357249113988393</v>
      </c>
      <c r="F28" s="1">
        <f>SUM(Week!F$3:F28)</f>
        <v>-10.038065496496104</v>
      </c>
      <c r="G28" s="1">
        <f>SUM(Week!G$3:G28)</f>
        <v>-19.27212155997114</v>
      </c>
      <c r="H28" s="1">
        <f>SUM(Week!H$3:H28)</f>
        <v>-0.40030857108685236</v>
      </c>
      <c r="I28" s="1">
        <f>SUM(Week!I$3:I28)</f>
        <v>1.5198743760996614</v>
      </c>
      <c r="J28" s="1">
        <f>SUM(Week!J$3:J28)</f>
        <v>-5.5004358316342561</v>
      </c>
      <c r="K28" s="1">
        <f>SUM(Week!K$3:K28)</f>
        <v>27.103809369264386</v>
      </c>
      <c r="L28" s="1">
        <f>SUM(Week!L$3:L28)</f>
        <v>-4.5859222651986711</v>
      </c>
      <c r="M28" s="1">
        <f>SUM(Week!M$3:M28)</f>
        <v>16.829592734687299</v>
      </c>
      <c r="O28" s="2"/>
      <c r="P28" s="26">
        <f t="shared" si="1"/>
        <v>27.103809369264386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2" t="str">
        <f>Input!A29</f>
        <v>Western</v>
      </c>
      <c r="B29" s="1">
        <f>SUM(Week!B$3:B29)</f>
        <v>18.404769579128583</v>
      </c>
      <c r="C29" s="1">
        <f>SUM(Week!C$3:C29)</f>
        <v>-11.842134490340818</v>
      </c>
      <c r="D29" s="1">
        <f>SUM(Week!D$3:D29)</f>
        <v>-7.4814653960114832</v>
      </c>
      <c r="E29" s="1">
        <f>SUM(Week!E$3:E29)</f>
        <v>-8.8269694210140415</v>
      </c>
      <c r="F29" s="1">
        <f>SUM(Week!F$3:F29)</f>
        <v>-10.038065496496104</v>
      </c>
      <c r="G29" s="1">
        <f>SUM(Week!G$3:G29)</f>
        <v>-17.161796135904599</v>
      </c>
      <c r="H29" s="1">
        <f>SUM(Week!H$3:H29)</f>
        <v>0.78035520972252659</v>
      </c>
      <c r="I29" s="1">
        <f>SUM(Week!I$3:I29)</f>
        <v>3.3371111873423036</v>
      </c>
      <c r="J29" s="1">
        <f>SUM(Week!J$3:J29)</f>
        <v>-3.5867122563180889</v>
      </c>
      <c r="K29" s="1">
        <f>SUM(Week!K$3:K29)</f>
        <v>28.761458183923452</v>
      </c>
      <c r="L29" s="1">
        <f>SUM(Week!L$3:L29)</f>
        <v>-9.5570885407094117</v>
      </c>
      <c r="M29" s="1">
        <f>SUM(Week!M$3:M29)</f>
        <v>17.210537576677748</v>
      </c>
      <c r="O29" s="2"/>
      <c r="P29" s="26">
        <f t="shared" si="1"/>
        <v>28.761458183923452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" t="str">
        <f>Input!A30</f>
        <v>Milwaukee</v>
      </c>
      <c r="B30" s="1">
        <f>SUM(Week!B$3:B30)</f>
        <v>19.638202069470193</v>
      </c>
      <c r="C30" s="1">
        <f>SUM(Week!C$3:C30)</f>
        <v>-14.070823681770237</v>
      </c>
      <c r="D30" s="1">
        <f>SUM(Week!D$3:D30)</f>
        <v>-8.2733234389665569</v>
      </c>
      <c r="E30" s="1">
        <f>SUM(Week!E$3:E30)</f>
        <v>-9.6155632133598061</v>
      </c>
      <c r="F30" s="1">
        <f>SUM(Week!F$3:F30)</f>
        <v>-10.038065496496104</v>
      </c>
      <c r="G30" s="1">
        <f>SUM(Week!G$3:G30)</f>
        <v>-17.161796135904599</v>
      </c>
      <c r="H30" s="1">
        <f>SUM(Week!H$3:H30)</f>
        <v>0.23757921969577023</v>
      </c>
      <c r="I30" s="1">
        <f>SUM(Week!I$3:I30)</f>
        <v>2.7943351973155472</v>
      </c>
      <c r="J30" s="1">
        <f>SUM(Week!J$3:J30)</f>
        <v>-3.3129578067758985</v>
      </c>
      <c r="K30" s="1">
        <f>SUM(Week!K$3:K30)</f>
        <v>28.751544738007205</v>
      </c>
      <c r="L30" s="1">
        <f>SUM(Week!L$3:L30)</f>
        <v>-6.8602389741243028</v>
      </c>
      <c r="M30" s="1">
        <f>SUM(Week!M$3:M30)</f>
        <v>17.91110752290885</v>
      </c>
      <c r="O30" s="2"/>
      <c r="P30" s="26">
        <f t="shared" si="1"/>
        <v>28.751544738007205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" t="str">
        <f>Input!A31</f>
        <v>British Open</v>
      </c>
      <c r="B31" s="1">
        <f>SUM(Week!B$3:B31)</f>
        <v>22.908675443224936</v>
      </c>
      <c r="C31" s="1">
        <f>SUM(Week!C$3:C31)</f>
        <v>-12.210748761120529</v>
      </c>
      <c r="D31" s="1">
        <f>SUM(Week!D$3:D31)</f>
        <v>-6.6669328734278093</v>
      </c>
      <c r="E31" s="1">
        <f>SUM(Week!E$3:E31)</f>
        <v>-11.016214640879738</v>
      </c>
      <c r="F31" s="1">
        <f>SUM(Week!F$3:F31)</f>
        <v>-10.038065496496104</v>
      </c>
      <c r="G31" s="1">
        <f>SUM(Week!G$3:G31)</f>
        <v>-17.161796135904599</v>
      </c>
      <c r="H31" s="1">
        <f>SUM(Week!H$3:H31)</f>
        <v>-1.9137844786736755</v>
      </c>
      <c r="I31" s="1">
        <f>SUM(Week!I$3:I31)</f>
        <v>4.3526494956626518</v>
      </c>
      <c r="J31" s="1">
        <f>SUM(Week!J$3:J31)</f>
        <v>-5.8443011153527076</v>
      </c>
      <c r="K31" s="1">
        <f>SUM(Week!K$3:K31)</f>
        <v>27.456260577341578</v>
      </c>
      <c r="L31" s="1">
        <f>SUM(Week!L$3:L31)</f>
        <v>-4.4840464553082446</v>
      </c>
      <c r="M31" s="1">
        <f>SUM(Week!M$3:M31)</f>
        <v>14.61830444093431</v>
      </c>
      <c r="O31" s="2"/>
      <c r="P31" s="26">
        <f t="shared" si="1"/>
        <v>27.456260577341578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 t="str">
        <f>Input!A32</f>
        <v>Quad Cities</v>
      </c>
      <c r="B32" s="1">
        <f>SUM(Week!B$3:B32)</f>
        <v>24.073251575967795</v>
      </c>
      <c r="C32" s="1">
        <f>SUM(Week!C$3:C32)</f>
        <v>-12.210748761120529</v>
      </c>
      <c r="D32" s="1">
        <f>SUM(Week!D$3:D32)</f>
        <v>-6.5651717568045971</v>
      </c>
      <c r="E32" s="1">
        <f>SUM(Week!E$3:E32)</f>
        <v>-10.89159298208183</v>
      </c>
      <c r="F32" s="1">
        <f>SUM(Week!F$3:F32)</f>
        <v>-10.038065496496104</v>
      </c>
      <c r="G32" s="1">
        <f>SUM(Week!G$3:G32)</f>
        <v>-17.161796135904599</v>
      </c>
      <c r="H32" s="1">
        <f>SUM(Week!H$3:H32)</f>
        <v>-5.2000754388494528</v>
      </c>
      <c r="I32" s="1">
        <f>SUM(Week!I$3:I32)</f>
        <v>6.0770526187014733</v>
      </c>
      <c r="J32" s="1">
        <f>SUM(Week!J$3:J32)</f>
        <v>-4.840819354030157</v>
      </c>
      <c r="K32" s="1">
        <f>SUM(Week!K$3:K32)</f>
        <v>28.620836710084436</v>
      </c>
      <c r="L32" s="1">
        <f>SUM(Week!L$3:L32)</f>
        <v>-4.426746358941763</v>
      </c>
      <c r="M32" s="1">
        <f>SUM(Week!M$3:M32)</f>
        <v>12.563875379475396</v>
      </c>
      <c r="O32" s="2"/>
      <c r="P32" s="26">
        <f t="shared" si="1"/>
        <v>28.620836710084436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 t="str">
        <f>Input!A33</f>
        <v>International</v>
      </c>
      <c r="B33" s="1">
        <f>SUM(Week!B$3:B33)</f>
        <v>22.438851388567876</v>
      </c>
      <c r="C33" s="1">
        <f>SUM(Week!C$3:C33)</f>
        <v>-4.3250747785925636</v>
      </c>
      <c r="D33" s="1">
        <f>SUM(Week!D$3:D33)</f>
        <v>-12.255747906424595</v>
      </c>
      <c r="E33" s="1">
        <f>SUM(Week!E$3:E33)</f>
        <v>-13.069861364978081</v>
      </c>
      <c r="F33" s="1">
        <f>SUM(Week!F$3:F33)</f>
        <v>-10.038065496496104</v>
      </c>
      <c r="G33" s="1">
        <f>SUM(Week!G$3:G33)</f>
        <v>-17.161796135904599</v>
      </c>
      <c r="H33" s="1">
        <f>SUM(Week!H$3:H33)</f>
        <v>-6.8997339454302216</v>
      </c>
      <c r="I33" s="1">
        <f>SUM(Week!I$3:I33)</f>
        <v>6.9636820600540625</v>
      </c>
      <c r="J33" s="1">
        <f>SUM(Week!J$3:J33)</f>
        <v>-9.1088530777185301</v>
      </c>
      <c r="K33" s="1">
        <f>SUM(Week!K$3:K33)</f>
        <v>33.709182199357869</v>
      </c>
      <c r="L33" s="1">
        <f>SUM(Week!L$3:L33)</f>
        <v>-7.9048038111838839</v>
      </c>
      <c r="M33" s="1">
        <f>SUM(Week!M$3:M33)</f>
        <v>17.652220868748834</v>
      </c>
      <c r="O33" s="2"/>
      <c r="P33" s="26">
        <f t="shared" ref="P33:P45" si="2">MAX(B33:M33)</f>
        <v>33.709182199357869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 t="str">
        <f>Input!A34</f>
        <v>Buick-Mich</v>
      </c>
      <c r="B34" s="1">
        <f>SUM(Week!B$3:B34)</f>
        <v>23.449994808256804</v>
      </c>
      <c r="C34" s="1">
        <f>SUM(Week!C$3:C34)</f>
        <v>-4.3250747785925636</v>
      </c>
      <c r="D34" s="1">
        <f>SUM(Week!D$3:D34)</f>
        <v>-9.7083789339647861</v>
      </c>
      <c r="E34" s="1">
        <f>SUM(Week!E$3:E34)</f>
        <v>-11.643387926655299</v>
      </c>
      <c r="F34" s="1">
        <f>SUM(Week!F$3:F34)</f>
        <v>-10.038065496496104</v>
      </c>
      <c r="G34" s="1">
        <f>SUM(Week!G$3:G34)</f>
        <v>-17.161796135904599</v>
      </c>
      <c r="H34" s="1">
        <f>SUM(Week!H$3:H34)</f>
        <v>-8.8586941710194367</v>
      </c>
      <c r="I34" s="1">
        <f>SUM(Week!I$3:I34)</f>
        <v>6.3593578134306261</v>
      </c>
      <c r="J34" s="1">
        <f>SUM(Week!J$3:J34)</f>
        <v>-7.8718903768661539</v>
      </c>
      <c r="K34" s="1">
        <f>SUM(Week!K$3:K34)</f>
        <v>33.385808851223537</v>
      </c>
      <c r="L34" s="1">
        <f>SUM(Week!L$3:L34)</f>
        <v>-13.304803811183884</v>
      </c>
      <c r="M34" s="1">
        <f>SUM(Week!M$3:M34)</f>
        <v>19.716930157771916</v>
      </c>
      <c r="O34" s="2"/>
      <c r="P34" s="26">
        <f t="shared" si="2"/>
        <v>33.385808851223537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 t="str">
        <f>Input!A35</f>
        <v>PGA</v>
      </c>
      <c r="B35" s="1">
        <f>SUM(Week!B$3:B35)</f>
        <v>16.933263067563331</v>
      </c>
      <c r="C35" s="1">
        <f>SUM(Week!C$3:C35)</f>
        <v>-6.1703730569855608</v>
      </c>
      <c r="D35" s="1">
        <f>SUM(Week!D$3:D35)</f>
        <v>-9.5956951939736719</v>
      </c>
      <c r="E35" s="1">
        <f>SUM(Week!E$3:E35)</f>
        <v>-6.9749496489088951</v>
      </c>
      <c r="F35" s="1">
        <f>SUM(Week!F$3:F35)</f>
        <v>-10.038065496496104</v>
      </c>
      <c r="G35" s="1">
        <f>SUM(Week!G$3:G35)</f>
        <v>-17.161796135904599</v>
      </c>
      <c r="H35" s="1">
        <f>SUM(Week!H$3:H35)</f>
        <v>-10.12219863767122</v>
      </c>
      <c r="I35" s="1">
        <f>SUM(Week!I$3:I35)</f>
        <v>6.5931459551141467</v>
      </c>
      <c r="J35" s="1">
        <f>SUM(Week!J$3:J35)</f>
        <v>-6.0700098212908289</v>
      </c>
      <c r="K35" s="1">
        <f>SUM(Week!K$3:K35)</f>
        <v>33.349576197611981</v>
      </c>
      <c r="L35" s="1">
        <f>SUM(Week!L$3:L35)</f>
        <v>-9.4785219496861011</v>
      </c>
      <c r="M35" s="1">
        <f>SUM(Week!M$3:M35)</f>
        <v>18.735624720627577</v>
      </c>
      <c r="O35" s="2"/>
      <c r="P35" s="26">
        <f t="shared" si="2"/>
        <v>33.349576197611981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 t="str">
        <f>Input!A36</f>
        <v>Firestone</v>
      </c>
      <c r="B36" s="1">
        <f>SUM(Week!B$3:B36)</f>
        <v>16.76010171710552</v>
      </c>
      <c r="C36" s="1">
        <f>SUM(Week!C$3:C36)</f>
        <v>-9.1906583870328866</v>
      </c>
      <c r="D36" s="1">
        <f>SUM(Week!D$3:D36)</f>
        <v>-10.899467861409857</v>
      </c>
      <c r="E36" s="1">
        <f>SUM(Week!E$3:E36)</f>
        <v>-4.7512517809917085</v>
      </c>
      <c r="F36" s="1">
        <f>SUM(Week!F$3:F36)</f>
        <v>-10.038065496496104</v>
      </c>
      <c r="G36" s="1">
        <f>SUM(Week!G$3:G36)</f>
        <v>-17.161796135904599</v>
      </c>
      <c r="H36" s="1">
        <f>SUM(Week!H$3:H36)</f>
        <v>-8.313506192523537</v>
      </c>
      <c r="I36" s="1">
        <f>SUM(Week!I$3:I36)</f>
        <v>3.0603816475478949</v>
      </c>
      <c r="J36" s="1">
        <f>SUM(Week!J$3:J36)</f>
        <v>-4.6345870106063929</v>
      </c>
      <c r="K36" s="1">
        <f>SUM(Week!K$3:K36)</f>
        <v>34.52025602999754</v>
      </c>
      <c r="L36" s="1">
        <f>SUM(Week!L$3:L36)</f>
        <v>-6.5700287170122085</v>
      </c>
      <c r="M36" s="1">
        <f>SUM(Week!M$3:M36)</f>
        <v>17.218622187326389</v>
      </c>
      <c r="O36" s="2"/>
      <c r="P36" s="26">
        <f t="shared" si="2"/>
        <v>34.52025602999754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 t="str">
        <f>Input!A37</f>
        <v>Vancouver</v>
      </c>
      <c r="B37" s="1">
        <f>SUM(Week!B$3:B37)</f>
        <v>16.055570568417387</v>
      </c>
      <c r="C37" s="1">
        <f>SUM(Week!C$3:C37)</f>
        <v>-12.006959515016343</v>
      </c>
      <c r="D37" s="1">
        <f>SUM(Week!D$3:D37)</f>
        <v>-8.4070832135725659</v>
      </c>
      <c r="E37" s="1">
        <f>SUM(Week!E$3:E37)</f>
        <v>-2.4495313952095907</v>
      </c>
      <c r="F37" s="1">
        <f>SUM(Week!F$3:F37)</f>
        <v>-10.038065496496104</v>
      </c>
      <c r="G37" s="1">
        <f>SUM(Week!G$3:G37)</f>
        <v>-17.161796135904599</v>
      </c>
      <c r="H37" s="1">
        <f>SUM(Week!H$3:H37)</f>
        <v>-7.3315239447769462</v>
      </c>
      <c r="I37" s="1">
        <f>SUM(Week!I$3:I37)</f>
        <v>2.6587309386765012</v>
      </c>
      <c r="J37" s="1">
        <f>SUM(Week!J$3:J37)</f>
        <v>-7.0374381607145944</v>
      </c>
      <c r="K37" s="1">
        <f>SUM(Week!K$3:K37)</f>
        <v>35.330127080393098</v>
      </c>
      <c r="L37" s="1">
        <f>SUM(Week!L$3:L37)</f>
        <v>-6.2775619843428219</v>
      </c>
      <c r="M37" s="1">
        <f>SUM(Week!M$3:M37)</f>
        <v>16.665531258546626</v>
      </c>
      <c r="O37" s="2"/>
      <c r="P37" s="26">
        <f t="shared" si="2"/>
        <v>35.330127080393098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 t="str">
        <f>Input!A38</f>
        <v>Canadian</v>
      </c>
      <c r="B38" s="1">
        <f>SUM(Week!B$3:B38)</f>
        <v>19.572557209065938</v>
      </c>
      <c r="C38" s="1">
        <f>SUM(Week!C$3:C38)</f>
        <v>-14.30838716735764</v>
      </c>
      <c r="D38" s="1">
        <f>SUM(Week!D$3:D38)</f>
        <v>-7.0447141875244021</v>
      </c>
      <c r="E38" s="1">
        <f>SUM(Week!E$3:E38)</f>
        <v>0.71817378964420175</v>
      </c>
      <c r="F38" s="1">
        <f>SUM(Week!F$3:F38)</f>
        <v>-10.038065496496104</v>
      </c>
      <c r="G38" s="1">
        <f>SUM(Week!G$3:G38)</f>
        <v>-17.161796135904599</v>
      </c>
      <c r="H38" s="1">
        <f>SUM(Week!H$3:H38)</f>
        <v>-11.368449226348913</v>
      </c>
      <c r="I38" s="1">
        <f>SUM(Week!I$3:I38)</f>
        <v>6.7907652496237274</v>
      </c>
      <c r="J38" s="1">
        <f>SUM(Week!J$3:J38)</f>
        <v>-7.1193376470653327</v>
      </c>
      <c r="K38" s="1">
        <f>SUM(Week!K$3:K38)</f>
        <v>35.566859479448716</v>
      </c>
      <c r="L38" s="1">
        <f>SUM(Week!L$3:L38)</f>
        <v>-10.869742403891323</v>
      </c>
      <c r="M38" s="1">
        <f>SUM(Week!M$3:M38)</f>
        <v>15.262136536805777</v>
      </c>
      <c r="O38" s="2"/>
      <c r="P38" s="26">
        <f t="shared" si="2"/>
        <v>35.566859479448716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 t="str">
        <f>Input!A39</f>
        <v>Pennsylvania</v>
      </c>
      <c r="B39" s="1">
        <f>SUM(Week!B$3:B39)</f>
        <v>18.289121978016691</v>
      </c>
      <c r="C39" s="1">
        <f>SUM(Week!C$3:C39)</f>
        <v>-11.245107641823624</v>
      </c>
      <c r="D39" s="1">
        <f>SUM(Week!D$3:D39)</f>
        <v>-8.1184074905171322</v>
      </c>
      <c r="E39" s="1">
        <f>SUM(Week!E$3:E39)</f>
        <v>3.1050573838604487</v>
      </c>
      <c r="F39" s="1">
        <f>SUM(Week!F$3:F39)</f>
        <v>-10.038065496496104</v>
      </c>
      <c r="G39" s="1">
        <f>SUM(Week!G$3:G39)</f>
        <v>-17.161796135904599</v>
      </c>
      <c r="H39" s="1">
        <f>SUM(Week!H$3:H39)</f>
        <v>-11.975223601763648</v>
      </c>
      <c r="I39" s="1">
        <f>SUM(Week!I$3:I39)</f>
        <v>5.7232311259430384</v>
      </c>
      <c r="J39" s="1">
        <f>SUM(Week!J$3:J39)</f>
        <v>-7.320361231410101</v>
      </c>
      <c r="K39" s="1">
        <f>SUM(Week!K$3:K39)</f>
        <v>33.635720926293793</v>
      </c>
      <c r="L39" s="1">
        <f>SUM(Week!L$3:L39)</f>
        <v>-10.815981088272276</v>
      </c>
      <c r="M39" s="1">
        <f>SUM(Week!M$3:M39)</f>
        <v>15.921811272073555</v>
      </c>
      <c r="O39" s="2"/>
      <c r="P39" s="26">
        <f t="shared" si="2"/>
        <v>33.635720926293793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 t="str">
        <f>Input!A40</f>
        <v>San Antonio</v>
      </c>
      <c r="B40" s="1">
        <f>SUM(Week!B$3:B40)</f>
        <v>17.245773644329397</v>
      </c>
      <c r="C40" s="1">
        <f>SUM(Week!C$3:C40)</f>
        <v>-10.66615125607623</v>
      </c>
      <c r="D40" s="1">
        <f>SUM(Week!D$3:D40)</f>
        <v>-8.4871676608711333</v>
      </c>
      <c r="E40" s="1">
        <f>SUM(Week!E$3:E40)</f>
        <v>6.7898346460199361</v>
      </c>
      <c r="F40" s="1">
        <f>SUM(Week!F$3:F40)</f>
        <v>-10.038065496496104</v>
      </c>
      <c r="G40" s="1">
        <f>SUM(Week!G$3:G40)</f>
        <v>-17.161796135904599</v>
      </c>
      <c r="H40" s="1">
        <f>SUM(Week!H$3:H40)</f>
        <v>-13.627347161801971</v>
      </c>
      <c r="I40" s="1">
        <f>SUM(Week!I$3:I40)</f>
        <v>8.6199874554613949</v>
      </c>
      <c r="J40" s="1">
        <f>SUM(Week!J$3:J40)</f>
        <v>-6.2097238082632433</v>
      </c>
      <c r="K40" s="1">
        <f>SUM(Week!K$3:K40)</f>
        <v>29.91310142162666</v>
      </c>
      <c r="L40" s="1">
        <f>SUM(Week!L$3:L40)</f>
        <v>-9.8384709076562871</v>
      </c>
      <c r="M40" s="1">
        <f>SUM(Week!M$3:M40)</f>
        <v>13.460025259632229</v>
      </c>
      <c r="O40" s="2"/>
      <c r="P40" s="26">
        <f t="shared" si="2"/>
        <v>29.91310142162666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 t="str">
        <f>Input!A41</f>
        <v>Kingsmill</v>
      </c>
      <c r="B41" s="1">
        <f>SUM(Week!B$3:B41)</f>
        <v>19.123727530548695</v>
      </c>
      <c r="C41" s="1">
        <f>SUM(Week!C$3:C41)</f>
        <v>-7.7471555790980098</v>
      </c>
      <c r="D41" s="1">
        <f>SUM(Week!D$3:D41)</f>
        <v>-9.3095657346617706</v>
      </c>
      <c r="E41" s="1">
        <f>SUM(Week!E$3:E41)</f>
        <v>6.6916162704208029</v>
      </c>
      <c r="F41" s="1">
        <f>SUM(Week!F$3:F41)</f>
        <v>-10.038065496496104</v>
      </c>
      <c r="G41" s="1">
        <f>SUM(Week!G$3:G41)</f>
        <v>-17.161796135904599</v>
      </c>
      <c r="H41" s="1">
        <f>SUM(Week!H$3:H41)</f>
        <v>-8.370326232610859</v>
      </c>
      <c r="I41" s="1">
        <f>SUM(Week!I$3:I41)</f>
        <v>7.3360657227712034</v>
      </c>
      <c r="J41" s="1">
        <f>SUM(Week!J$3:J41)</f>
        <v>-13.069306529736458</v>
      </c>
      <c r="K41" s="1">
        <f>SUM(Week!K$3:K41)</f>
        <v>30.407734724573057</v>
      </c>
      <c r="L41" s="1">
        <f>SUM(Week!L$3:L41)</f>
        <v>-10.236649292929801</v>
      </c>
      <c r="M41" s="1">
        <f>SUM(Week!M$3:M41)</f>
        <v>12.37372075312388</v>
      </c>
      <c r="O41" s="2"/>
      <c r="P41" s="26">
        <f t="shared" si="2"/>
        <v>30.407734724573057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 t="str">
        <f>Input!A42</f>
        <v>Las Vegas</v>
      </c>
      <c r="B42" s="1">
        <f>SUM(Week!B$3:B42)</f>
        <v>20.562668339742864</v>
      </c>
      <c r="C42" s="1">
        <f>SUM(Week!C$3:C42)</f>
        <v>-8.8921047402333375</v>
      </c>
      <c r="D42" s="1">
        <f>SUM(Week!D$3:D42)</f>
        <v>-9.8735157607596591</v>
      </c>
      <c r="E42" s="1">
        <f>SUM(Week!E$3:E42)</f>
        <v>3.1490429312138337</v>
      </c>
      <c r="F42" s="1">
        <f>SUM(Week!F$3:F42)</f>
        <v>-10.038065496496104</v>
      </c>
      <c r="G42" s="1">
        <f>SUM(Week!G$3:G42)</f>
        <v>-17.161796135904599</v>
      </c>
      <c r="H42" s="1">
        <f>SUM(Week!H$3:H42)</f>
        <v>-11.976595036380616</v>
      </c>
      <c r="I42" s="1">
        <f>SUM(Week!I$3:I42)</f>
        <v>7.1738055556935771</v>
      </c>
      <c r="J42" s="1">
        <f>SUM(Week!J$3:J42)</f>
        <v>-9.9728019795361718</v>
      </c>
      <c r="K42" s="1">
        <f>SUM(Week!K$3:K42)</f>
        <v>31.846675533767225</v>
      </c>
      <c r="L42" s="1">
        <f>SUM(Week!L$3:L42)</f>
        <v>-9.3416196517680383</v>
      </c>
      <c r="M42" s="1">
        <f>SUM(Week!M$3:M42)</f>
        <v>14.524306440661068</v>
      </c>
      <c r="O42" s="2"/>
      <c r="P42" s="26">
        <f t="shared" si="2"/>
        <v>31.846675533767225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>
        <f>Input!A43</f>
        <v>0</v>
      </c>
      <c r="B43" s="1" t="e">
        <f>SUM(Week!B$3:B43)</f>
        <v>#DIV/0!</v>
      </c>
      <c r="C43" s="1" t="e">
        <f>SUM(Week!C$3:C43)</f>
        <v>#DIV/0!</v>
      </c>
      <c r="D43" s="1" t="e">
        <f>SUM(Week!D$3:D43)</f>
        <v>#DIV/0!</v>
      </c>
      <c r="E43" s="1" t="e">
        <f>SUM(Week!E$3:E43)</f>
        <v>#DIV/0!</v>
      </c>
      <c r="F43" s="1">
        <f>SUM(Week!F$3:F43)</f>
        <v>-10.038065496496104</v>
      </c>
      <c r="G43" s="1">
        <f>SUM(Week!G$3:G43)</f>
        <v>-17.161796135904599</v>
      </c>
      <c r="H43" s="1" t="e">
        <f>SUM(Week!H$3:H43)</f>
        <v>#DIV/0!</v>
      </c>
      <c r="I43" s="1" t="e">
        <f>SUM(Week!I$3:I43)</f>
        <v>#DIV/0!</v>
      </c>
      <c r="J43" s="1" t="e">
        <f>SUM(Week!J$3:J43)</f>
        <v>#DIV/0!</v>
      </c>
      <c r="K43" s="1" t="e">
        <f>SUM(Week!K$3:K43)</f>
        <v>#DIV/0!</v>
      </c>
      <c r="L43" s="1" t="e">
        <f>SUM(Week!L$3:L43)</f>
        <v>#DIV/0!</v>
      </c>
      <c r="M43" s="1" t="e">
        <f>SUM(Week!M$3:M43)</f>
        <v>#DIV/0!</v>
      </c>
      <c r="O43" s="2"/>
      <c r="P43" s="26" t="e">
        <f t="shared" si="2"/>
        <v>#DIV/0!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>
        <f>Input!A44</f>
        <v>0</v>
      </c>
      <c r="B44" s="1" t="e">
        <f>SUM(Week!B$3:B44)</f>
        <v>#DIV/0!</v>
      </c>
      <c r="C44" s="1" t="e">
        <f>SUM(Week!C$3:C44)</f>
        <v>#DIV/0!</v>
      </c>
      <c r="D44" s="1" t="e">
        <f>SUM(Week!D$3:D44)</f>
        <v>#DIV/0!</v>
      </c>
      <c r="E44" s="1" t="e">
        <f>SUM(Week!E$3:E44)</f>
        <v>#DIV/0!</v>
      </c>
      <c r="F44" s="1">
        <f>SUM(Week!F$3:F44)</f>
        <v>-10.038065496496104</v>
      </c>
      <c r="G44" s="1">
        <f>SUM(Week!G$3:G44)</f>
        <v>-17.161796135904599</v>
      </c>
      <c r="H44" s="1" t="e">
        <f>SUM(Week!H$3:H44)</f>
        <v>#DIV/0!</v>
      </c>
      <c r="I44" s="1" t="e">
        <f>SUM(Week!I$3:I44)</f>
        <v>#DIV/0!</v>
      </c>
      <c r="J44" s="1" t="e">
        <f>SUM(Week!J$3:J44)</f>
        <v>#DIV/0!</v>
      </c>
      <c r="K44" s="1" t="e">
        <f>SUM(Week!K$3:K44)</f>
        <v>#DIV/0!</v>
      </c>
      <c r="L44" s="1" t="e">
        <f>SUM(Week!L$3:L44)</f>
        <v>#DIV/0!</v>
      </c>
      <c r="M44" s="1" t="e">
        <f>SUM(Week!M$3:M44)</f>
        <v>#DIV/0!</v>
      </c>
      <c r="O44" s="2"/>
      <c r="P44" s="26" t="e">
        <f t="shared" si="2"/>
        <v>#DIV/0!</v>
      </c>
    </row>
    <row r="45" spans="1:30" x14ac:dyDescent="0.2">
      <c r="A45" s="2">
        <f>Input!A45</f>
        <v>0</v>
      </c>
      <c r="B45" s="1" t="e">
        <f>SUM(Week!B$3:B45)</f>
        <v>#DIV/0!</v>
      </c>
      <c r="C45" s="1" t="e">
        <f>SUM(Week!C$3:C45)</f>
        <v>#DIV/0!</v>
      </c>
      <c r="D45" s="1" t="e">
        <f>SUM(Week!D$3:D45)</f>
        <v>#DIV/0!</v>
      </c>
      <c r="E45" s="1" t="e">
        <f>SUM(Week!E$3:E45)</f>
        <v>#DIV/0!</v>
      </c>
      <c r="F45" s="1">
        <f>SUM(Week!F$3:F45)</f>
        <v>-10.038065496496104</v>
      </c>
      <c r="G45" s="1">
        <f>SUM(Week!G$3:G45)</f>
        <v>-17.161796135904599</v>
      </c>
      <c r="H45" s="1" t="e">
        <f>SUM(Week!H$3:H45)</f>
        <v>#DIV/0!</v>
      </c>
      <c r="I45" s="1" t="e">
        <f>SUM(Week!I$3:I45)</f>
        <v>#DIV/0!</v>
      </c>
      <c r="J45" s="1" t="e">
        <f>SUM(Week!J$3:J45)</f>
        <v>#DIV/0!</v>
      </c>
      <c r="K45" s="1" t="e">
        <f>SUM(Week!K$3:K45)</f>
        <v>#DIV/0!</v>
      </c>
      <c r="L45" s="1" t="e">
        <f>SUM(Week!L$3:L45)</f>
        <v>#DIV/0!</v>
      </c>
      <c r="M45" s="1" t="e">
        <f>SUM(Week!M$3:M45)</f>
        <v>#DIV/0!</v>
      </c>
      <c r="O45" s="2"/>
      <c r="P45" s="26" t="e">
        <f t="shared" si="2"/>
        <v>#DIV/0!</v>
      </c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</sheetData>
  <phoneticPr fontId="0" type="noConversion"/>
  <pageMargins left="0.4" right="0.28999999999999998" top="0.54" bottom="0.53" header="0.25" footer="0.22"/>
  <pageSetup scale="72" orientation="portrait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S56"/>
  <sheetViews>
    <sheetView zoomScale="6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K42" sqref="K42"/>
    </sheetView>
  </sheetViews>
  <sheetFormatPr defaultRowHeight="12.75" x14ac:dyDescent="0.2"/>
  <cols>
    <col min="1" max="1" width="13.7109375" customWidth="1"/>
    <col min="2" max="13" width="9.7109375" customWidth="1"/>
    <col min="14" max="14" width="14.42578125" style="23" customWidth="1"/>
    <col min="15" max="17" width="7.7109375" customWidth="1"/>
    <col min="18" max="27" width="9.7109375" customWidth="1"/>
  </cols>
  <sheetData>
    <row r="1" spans="1:19" ht="25.5" x14ac:dyDescent="0.2">
      <c r="A1" s="2"/>
      <c r="B1" s="17" t="s">
        <v>48</v>
      </c>
      <c r="C1" s="17" t="s">
        <v>46</v>
      </c>
      <c r="D1" s="17" t="s">
        <v>33</v>
      </c>
      <c r="E1" s="17" t="s">
        <v>34</v>
      </c>
      <c r="F1" s="17" t="s">
        <v>22</v>
      </c>
      <c r="G1" s="17" t="s">
        <v>21</v>
      </c>
      <c r="H1" s="17" t="s">
        <v>64</v>
      </c>
      <c r="I1" s="17" t="s">
        <v>47</v>
      </c>
      <c r="J1" s="17" t="s">
        <v>49</v>
      </c>
      <c r="K1" s="17" t="s">
        <v>20</v>
      </c>
      <c r="L1" s="17" t="s">
        <v>50</v>
      </c>
      <c r="M1" s="17" t="s">
        <v>42</v>
      </c>
      <c r="N1" s="22"/>
    </row>
    <row r="2" spans="1:19" x14ac:dyDescent="0.2">
      <c r="A2" s="2" t="s">
        <v>0</v>
      </c>
      <c r="B2" s="18" t="s">
        <v>10</v>
      </c>
      <c r="C2" s="19" t="s">
        <v>11</v>
      </c>
      <c r="D2" s="19" t="s">
        <v>12</v>
      </c>
      <c r="E2" s="19" t="s">
        <v>13</v>
      </c>
      <c r="F2" s="19" t="s">
        <v>14</v>
      </c>
      <c r="G2" s="19" t="s">
        <v>19</v>
      </c>
      <c r="H2" s="19" t="s">
        <v>15</v>
      </c>
      <c r="I2" s="19" t="s">
        <v>16</v>
      </c>
      <c r="J2" s="19" t="s">
        <v>17</v>
      </c>
      <c r="K2" s="19" t="s">
        <v>18</v>
      </c>
      <c r="L2" s="19" t="s">
        <v>44</v>
      </c>
      <c r="M2" s="19" t="s">
        <v>43</v>
      </c>
      <c r="N2" s="25" t="s">
        <v>31</v>
      </c>
      <c r="O2" s="2" t="s">
        <v>30</v>
      </c>
      <c r="P2" s="2" t="s">
        <v>3</v>
      </c>
      <c r="R2" s="2" t="s">
        <v>4</v>
      </c>
    </row>
    <row r="3" spans="1:19" x14ac:dyDescent="0.2">
      <c r="A3" s="9" t="s">
        <v>5</v>
      </c>
      <c r="B3" s="12">
        <v>185.04166666666669</v>
      </c>
      <c r="C3" s="12">
        <v>245.8666666666667</v>
      </c>
      <c r="D3" s="12">
        <v>85.325000000000003</v>
      </c>
      <c r="E3" s="12">
        <v>150.66666666666669</v>
      </c>
      <c r="F3" s="12">
        <v>86.674999999999997</v>
      </c>
      <c r="G3" s="12">
        <v>297.91666666666669</v>
      </c>
      <c r="H3" s="12">
        <v>106.375</v>
      </c>
      <c r="I3" s="12">
        <v>104.7</v>
      </c>
      <c r="J3" s="12">
        <v>207.13333333333335</v>
      </c>
      <c r="K3" s="12">
        <v>219.50833333333335</v>
      </c>
      <c r="L3" s="12"/>
      <c r="M3" s="12"/>
      <c r="N3" s="24">
        <f>SUM(B3:M3)</f>
        <v>1689.2083333333337</v>
      </c>
      <c r="O3" s="6">
        <v>2</v>
      </c>
      <c r="P3" s="8">
        <f>2*3.2</f>
        <v>6.4</v>
      </c>
      <c r="R3" s="5">
        <f>SUM(YTD!B3:M3)</f>
        <v>1.6875389974302379E-14</v>
      </c>
      <c r="S3" t="s">
        <v>38</v>
      </c>
    </row>
    <row r="4" spans="1:19" x14ac:dyDescent="0.2">
      <c r="A4" s="9" t="s">
        <v>6</v>
      </c>
      <c r="B4" s="12">
        <v>78.422333333333341</v>
      </c>
      <c r="C4" s="12">
        <v>121.38385714285715</v>
      </c>
      <c r="D4" s="12">
        <v>83.430428571428578</v>
      </c>
      <c r="E4" s="12">
        <v>90.338928571428582</v>
      </c>
      <c r="F4" s="12">
        <v>78.929285714285712</v>
      </c>
      <c r="G4" s="12">
        <v>113.90411904761905</v>
      </c>
      <c r="H4" s="12">
        <v>28.568285714285715</v>
      </c>
      <c r="I4" s="12">
        <v>80.941500000000005</v>
      </c>
      <c r="J4" s="12">
        <v>26.973857142857142</v>
      </c>
      <c r="K4" s="12">
        <v>123.06278571428571</v>
      </c>
      <c r="L4" s="12"/>
      <c r="M4" s="12"/>
      <c r="N4" s="24">
        <f t="shared" ref="N4:N14" si="0">SUM(B4:M4)</f>
        <v>825.95538095238101</v>
      </c>
      <c r="O4" s="6">
        <v>2</v>
      </c>
      <c r="P4" s="8">
        <f>2*3</f>
        <v>6</v>
      </c>
      <c r="R4" s="5">
        <f>SUM(YTD!B4:M4)</f>
        <v>8.8817841970012523E-15</v>
      </c>
    </row>
    <row r="5" spans="1:19" x14ac:dyDescent="0.2">
      <c r="A5" s="9" t="s">
        <v>7</v>
      </c>
      <c r="B5" s="12">
        <v>404.16666666666669</v>
      </c>
      <c r="C5" s="12">
        <v>131.75325000000001</v>
      </c>
      <c r="D5" s="12">
        <v>303.95325000000003</v>
      </c>
      <c r="E5" s="12">
        <v>172.04</v>
      </c>
      <c r="F5" s="12">
        <v>91.416666666666657</v>
      </c>
      <c r="G5" s="12">
        <v>55.15325</v>
      </c>
      <c r="H5" s="12">
        <v>46.986499999999999</v>
      </c>
      <c r="I5" s="12">
        <v>189.74516666666668</v>
      </c>
      <c r="J5" s="12">
        <v>67.119</v>
      </c>
      <c r="K5" s="12">
        <v>224.56566666666669</v>
      </c>
      <c r="L5" s="12"/>
      <c r="M5" s="12"/>
      <c r="N5" s="24">
        <f t="shared" si="0"/>
        <v>1686.8994166666666</v>
      </c>
      <c r="O5" s="6">
        <v>2</v>
      </c>
      <c r="P5" s="8">
        <f>2*4</f>
        <v>8</v>
      </c>
      <c r="R5" s="5">
        <f>SUM(YTD!B5:M5)</f>
        <v>1.2434497875801753E-14</v>
      </c>
      <c r="S5" t="s">
        <v>39</v>
      </c>
    </row>
    <row r="6" spans="1:19" x14ac:dyDescent="0.2">
      <c r="A6" s="9" t="s">
        <v>8</v>
      </c>
      <c r="B6" s="12">
        <v>1925</v>
      </c>
      <c r="C6" s="12">
        <v>2245</v>
      </c>
      <c r="D6" s="12">
        <v>150</v>
      </c>
      <c r="E6" s="12">
        <v>120</v>
      </c>
      <c r="F6" s="12">
        <v>1255</v>
      </c>
      <c r="G6" s="12"/>
      <c r="H6" s="12">
        <v>287</v>
      </c>
      <c r="I6" s="12">
        <v>1975</v>
      </c>
      <c r="J6" s="12">
        <v>2245</v>
      </c>
      <c r="K6" s="12">
        <v>1710</v>
      </c>
      <c r="L6" s="12"/>
      <c r="M6" s="12"/>
      <c r="N6" s="24">
        <f t="shared" si="0"/>
        <v>11912</v>
      </c>
      <c r="O6" s="6">
        <v>2</v>
      </c>
      <c r="P6" s="8">
        <f>2*4</f>
        <v>8</v>
      </c>
      <c r="R6" s="5">
        <f>SUM(YTD!B6:M6)</f>
        <v>1.4210854715202004E-14</v>
      </c>
    </row>
    <row r="7" spans="1:19" x14ac:dyDescent="0.2">
      <c r="A7" s="9" t="s">
        <v>9</v>
      </c>
      <c r="B7" s="12">
        <v>744</v>
      </c>
      <c r="C7" s="12">
        <v>213</v>
      </c>
      <c r="D7" s="12">
        <v>2094</v>
      </c>
      <c r="E7" s="12">
        <v>1888</v>
      </c>
      <c r="F7" s="12">
        <v>175</v>
      </c>
      <c r="G7" s="12"/>
      <c r="H7" s="12">
        <v>2499</v>
      </c>
      <c r="I7" s="12">
        <v>1295</v>
      </c>
      <c r="J7" s="12">
        <v>2310</v>
      </c>
      <c r="K7" s="12">
        <v>2311</v>
      </c>
      <c r="L7" s="12"/>
      <c r="M7" s="12"/>
      <c r="N7" s="24">
        <f t="shared" si="0"/>
        <v>13529</v>
      </c>
      <c r="O7" s="6">
        <v>2.5</v>
      </c>
      <c r="P7" s="8">
        <f>2*4</f>
        <v>8</v>
      </c>
      <c r="R7" s="5">
        <f>SUM(YTD!B7:M7)</f>
        <v>8.8817841970012523E-15</v>
      </c>
      <c r="S7" t="s">
        <v>40</v>
      </c>
    </row>
    <row r="8" spans="1:19" x14ac:dyDescent="0.2">
      <c r="A8" s="9" t="s">
        <v>23</v>
      </c>
      <c r="B8" s="12">
        <v>1077</v>
      </c>
      <c r="C8" s="12">
        <v>1558</v>
      </c>
      <c r="D8" s="12">
        <v>1423</v>
      </c>
      <c r="E8" s="12">
        <v>1486</v>
      </c>
      <c r="F8" s="12">
        <f>900+279+100+20+40</f>
        <v>1339</v>
      </c>
      <c r="G8" s="12">
        <v>2508</v>
      </c>
      <c r="H8" s="12">
        <v>459</v>
      </c>
      <c r="I8" s="12">
        <v>329</v>
      </c>
      <c r="J8" s="12">
        <v>40</v>
      </c>
      <c r="K8" s="12">
        <v>980</v>
      </c>
      <c r="L8" s="12"/>
      <c r="M8" s="12"/>
      <c r="N8" s="24">
        <f t="shared" si="0"/>
        <v>11199</v>
      </c>
      <c r="O8" s="6">
        <v>2</v>
      </c>
      <c r="P8" s="8">
        <f>2*3.5</f>
        <v>7</v>
      </c>
      <c r="R8" s="5">
        <f>SUM(YTD!B8:M8)</f>
        <v>1.4210854715202004E-14</v>
      </c>
    </row>
    <row r="9" spans="1:19" x14ac:dyDescent="0.2">
      <c r="A9" s="9" t="s">
        <v>24</v>
      </c>
      <c r="B9" s="12">
        <v>474</v>
      </c>
      <c r="C9" s="12">
        <v>1513</v>
      </c>
      <c r="D9" s="12">
        <v>2048</v>
      </c>
      <c r="E9" s="12">
        <v>1057</v>
      </c>
      <c r="F9" s="12">
        <v>745</v>
      </c>
      <c r="G9" s="12">
        <v>914</v>
      </c>
      <c r="H9" s="12">
        <v>947</v>
      </c>
      <c r="I9" s="12">
        <v>1210</v>
      </c>
      <c r="J9" s="12">
        <v>900</v>
      </c>
      <c r="K9" s="12">
        <v>3192</v>
      </c>
      <c r="L9" s="12"/>
      <c r="M9" s="12"/>
      <c r="N9" s="24">
        <f t="shared" si="0"/>
        <v>13000</v>
      </c>
      <c r="O9" s="6">
        <v>2</v>
      </c>
      <c r="P9" s="8">
        <f>2*3.5</f>
        <v>7</v>
      </c>
      <c r="R9" s="5">
        <f>SUM(YTD!B9:M9)</f>
        <v>1.0658141036401503E-14</v>
      </c>
    </row>
    <row r="10" spans="1:19" x14ac:dyDescent="0.2">
      <c r="A10" s="9" t="s">
        <v>26</v>
      </c>
      <c r="B10" s="12">
        <v>1343</v>
      </c>
      <c r="C10" s="12">
        <v>963</v>
      </c>
      <c r="D10" s="12">
        <v>1301</v>
      </c>
      <c r="E10" s="12">
        <v>2101</v>
      </c>
      <c r="F10" s="12"/>
      <c r="G10" s="12">
        <v>950</v>
      </c>
      <c r="H10" s="12">
        <v>1738</v>
      </c>
      <c r="I10" s="12">
        <v>876</v>
      </c>
      <c r="J10" s="12">
        <v>1581</v>
      </c>
      <c r="K10" s="12">
        <v>901</v>
      </c>
      <c r="L10" s="12"/>
      <c r="M10" s="12"/>
      <c r="N10" s="24">
        <f t="shared" si="0"/>
        <v>11754</v>
      </c>
      <c r="O10" s="6">
        <v>2.5</v>
      </c>
      <c r="P10" s="8">
        <f>2*3.4</f>
        <v>6.8</v>
      </c>
      <c r="R10" s="5">
        <f>SUM(YTD!B10:M10)</f>
        <v>1.0658141036401503E-14</v>
      </c>
    </row>
    <row r="11" spans="1:19" x14ac:dyDescent="0.2">
      <c r="A11" s="9" t="s">
        <v>25</v>
      </c>
      <c r="B11" s="12">
        <v>3213</v>
      </c>
      <c r="C11" s="12">
        <v>1914</v>
      </c>
      <c r="D11" s="12">
        <v>2388</v>
      </c>
      <c r="E11" s="12">
        <v>5638</v>
      </c>
      <c r="F11" s="12">
        <v>526</v>
      </c>
      <c r="G11" s="12">
        <v>1763</v>
      </c>
      <c r="H11" s="12">
        <v>363</v>
      </c>
      <c r="I11" s="12">
        <v>201</v>
      </c>
      <c r="J11" s="12">
        <v>138</v>
      </c>
      <c r="K11" s="12">
        <v>1607</v>
      </c>
      <c r="L11" s="12"/>
      <c r="M11" s="12"/>
      <c r="N11" s="24">
        <f t="shared" si="0"/>
        <v>17751</v>
      </c>
      <c r="O11" s="6">
        <v>2.5</v>
      </c>
      <c r="P11" s="8">
        <f>2*4.5</f>
        <v>9</v>
      </c>
      <c r="R11" s="5">
        <f>SUM(YTD!B11:M11)</f>
        <v>7.1054273576010019E-15</v>
      </c>
    </row>
    <row r="12" spans="1:19" x14ac:dyDescent="0.2">
      <c r="A12" s="9" t="s">
        <v>27</v>
      </c>
      <c r="B12" s="12">
        <v>3869</v>
      </c>
      <c r="C12" s="12">
        <v>1176</v>
      </c>
      <c r="D12" s="12">
        <v>2944</v>
      </c>
      <c r="E12" s="12">
        <v>3342</v>
      </c>
      <c r="F12" s="12">
        <v>140</v>
      </c>
      <c r="G12" s="12">
        <v>2245</v>
      </c>
      <c r="H12" s="12">
        <v>2317</v>
      </c>
      <c r="I12" s="12">
        <v>3587</v>
      </c>
      <c r="J12" s="12">
        <v>3222</v>
      </c>
      <c r="K12" s="12">
        <v>1902</v>
      </c>
      <c r="L12" s="12"/>
      <c r="M12" s="12"/>
      <c r="N12" s="24">
        <f t="shared" si="0"/>
        <v>24744</v>
      </c>
      <c r="O12" s="6">
        <v>2</v>
      </c>
      <c r="P12" s="8">
        <f>2*3.2</f>
        <v>6.4</v>
      </c>
      <c r="R12" s="5">
        <f>SUM(YTD!B12:M12)</f>
        <v>-3.5527136788005009E-15</v>
      </c>
    </row>
    <row r="13" spans="1:19" x14ac:dyDescent="0.2">
      <c r="A13" s="9" t="s">
        <v>28</v>
      </c>
      <c r="B13" s="12">
        <v>3481</v>
      </c>
      <c r="C13" s="12">
        <v>3362</v>
      </c>
      <c r="D13" s="12">
        <v>2937</v>
      </c>
      <c r="E13" s="12">
        <v>3031</v>
      </c>
      <c r="F13" s="12">
        <v>1713</v>
      </c>
      <c r="G13" s="12">
        <v>3732</v>
      </c>
      <c r="H13" s="12">
        <v>3269</v>
      </c>
      <c r="I13" s="12">
        <v>4131</v>
      </c>
      <c r="J13" s="12">
        <v>1425</v>
      </c>
      <c r="K13" s="12">
        <v>3275</v>
      </c>
      <c r="L13" s="12"/>
      <c r="M13" s="12"/>
      <c r="N13" s="24">
        <f t="shared" si="0"/>
        <v>30356</v>
      </c>
      <c r="O13" s="6">
        <v>2.5</v>
      </c>
      <c r="P13" s="8">
        <f>3.5*2</f>
        <v>7</v>
      </c>
      <c r="R13" s="5">
        <f>SUM(YTD!B13:M13)</f>
        <v>0</v>
      </c>
    </row>
    <row r="14" spans="1:19" x14ac:dyDescent="0.2">
      <c r="A14" s="9" t="s">
        <v>29</v>
      </c>
      <c r="B14" s="12">
        <v>4713</v>
      </c>
      <c r="C14" s="12">
        <v>3915</v>
      </c>
      <c r="D14" s="12">
        <v>2970</v>
      </c>
      <c r="E14" s="12">
        <v>4715</v>
      </c>
      <c r="F14" s="12">
        <v>560</v>
      </c>
      <c r="G14" s="12">
        <v>2445</v>
      </c>
      <c r="H14" s="12">
        <v>3960</v>
      </c>
      <c r="I14" s="12">
        <v>4415</v>
      </c>
      <c r="J14" s="12">
        <v>1590</v>
      </c>
      <c r="K14" s="12">
        <v>4538</v>
      </c>
      <c r="L14" s="12"/>
      <c r="M14" s="12"/>
      <c r="N14" s="24">
        <f t="shared" si="0"/>
        <v>33821</v>
      </c>
      <c r="O14" s="6">
        <v>3</v>
      </c>
      <c r="P14" s="8">
        <f>6*2</f>
        <v>12</v>
      </c>
      <c r="R14" s="5">
        <f>SUM(YTD!B14:M14)</f>
        <v>7.1054273576010019E-15</v>
      </c>
    </row>
    <row r="15" spans="1:19" x14ac:dyDescent="0.2">
      <c r="A15" s="9" t="s">
        <v>70</v>
      </c>
      <c r="B15" s="12">
        <v>2298</v>
      </c>
      <c r="C15" s="12"/>
      <c r="D15" s="12">
        <v>2228</v>
      </c>
      <c r="E15" s="12">
        <v>515</v>
      </c>
      <c r="F15" s="12">
        <v>1553</v>
      </c>
      <c r="G15" s="12">
        <v>4360</v>
      </c>
      <c r="H15" s="12"/>
      <c r="I15" s="12">
        <v>5808</v>
      </c>
      <c r="J15" s="12">
        <v>5663</v>
      </c>
      <c r="K15" s="12">
        <v>3148</v>
      </c>
      <c r="L15" s="12"/>
      <c r="M15" s="12"/>
      <c r="N15" s="24">
        <f t="shared" ref="N15:N32" si="1">SUM(B15:M15)</f>
        <v>25573</v>
      </c>
      <c r="O15" s="6">
        <v>2</v>
      </c>
      <c r="P15" s="8">
        <f>2*3.3</f>
        <v>6.6</v>
      </c>
      <c r="R15" s="5">
        <f>SUM(YTD!B15:M15)</f>
        <v>1.4210854715202004E-14</v>
      </c>
    </row>
    <row r="16" spans="1:19" x14ac:dyDescent="0.2">
      <c r="A16" s="9" t="s">
        <v>35</v>
      </c>
      <c r="B16" s="12">
        <v>4798</v>
      </c>
      <c r="C16" s="12">
        <v>4175</v>
      </c>
      <c r="D16" s="12">
        <v>3818</v>
      </c>
      <c r="E16" s="12">
        <v>2983</v>
      </c>
      <c r="F16" s="12">
        <v>3878</v>
      </c>
      <c r="G16" s="12">
        <v>6735</v>
      </c>
      <c r="H16" s="12">
        <v>3688</v>
      </c>
      <c r="I16" s="12">
        <v>5335</v>
      </c>
      <c r="J16" s="12">
        <v>6120</v>
      </c>
      <c r="K16" s="12">
        <v>5452</v>
      </c>
      <c r="L16" s="12"/>
      <c r="M16" s="12"/>
      <c r="N16" s="24">
        <f t="shared" si="1"/>
        <v>46982</v>
      </c>
      <c r="O16" s="6">
        <v>3</v>
      </c>
      <c r="P16" s="8">
        <f>2*5.6</f>
        <v>11.2</v>
      </c>
      <c r="R16" s="5">
        <f>SUM(YTD!B16:M16)</f>
        <v>1.4210854715202004E-14</v>
      </c>
    </row>
    <row r="17" spans="1:18" x14ac:dyDescent="0.2">
      <c r="A17" s="9" t="s">
        <v>36</v>
      </c>
      <c r="B17" s="12">
        <v>1296</v>
      </c>
      <c r="C17" s="12">
        <v>3746</v>
      </c>
      <c r="D17" s="12">
        <v>1899</v>
      </c>
      <c r="E17" s="12">
        <v>1352</v>
      </c>
      <c r="F17" s="12">
        <v>2455</v>
      </c>
      <c r="G17" s="12">
        <v>1864</v>
      </c>
      <c r="H17" s="12">
        <v>3471</v>
      </c>
      <c r="I17" s="12">
        <v>2256</v>
      </c>
      <c r="J17" s="12">
        <v>2603</v>
      </c>
      <c r="K17" s="12">
        <v>1987</v>
      </c>
      <c r="L17" s="12"/>
      <c r="M17" s="12"/>
      <c r="N17" s="24">
        <f t="shared" si="1"/>
        <v>22929</v>
      </c>
      <c r="O17" s="6">
        <v>2.5</v>
      </c>
      <c r="P17" s="8">
        <f>2*3.5</f>
        <v>7</v>
      </c>
      <c r="R17" s="5">
        <f>SUM(YTD!B17:M17)</f>
        <v>1.0658141036401503E-14</v>
      </c>
    </row>
    <row r="18" spans="1:18" x14ac:dyDescent="0.2">
      <c r="A18" s="9" t="s">
        <v>37</v>
      </c>
      <c r="B18" s="12">
        <v>6301</v>
      </c>
      <c r="C18" s="12">
        <v>2816</v>
      </c>
      <c r="D18" s="12">
        <v>4841</v>
      </c>
      <c r="E18" s="12">
        <v>3517</v>
      </c>
      <c r="F18" s="12">
        <v>5236</v>
      </c>
      <c r="G18" s="12">
        <v>4133</v>
      </c>
      <c r="H18" s="12">
        <v>2936</v>
      </c>
      <c r="I18" s="12">
        <v>5033</v>
      </c>
      <c r="J18" s="12">
        <v>5991</v>
      </c>
      <c r="K18" s="12">
        <v>6841</v>
      </c>
      <c r="L18" s="12"/>
      <c r="M18" s="12"/>
      <c r="N18" s="24">
        <f t="shared" si="1"/>
        <v>47645</v>
      </c>
      <c r="O18" s="6">
        <v>2</v>
      </c>
      <c r="P18" s="8">
        <f>3.4*2</f>
        <v>6.8</v>
      </c>
      <c r="R18" s="5">
        <f>SUM(YTD!B18:M18)</f>
        <v>1.7763568394002505E-14</v>
      </c>
    </row>
    <row r="19" spans="1:18" x14ac:dyDescent="0.2">
      <c r="A19" s="9" t="s">
        <v>60</v>
      </c>
      <c r="B19" s="12">
        <v>2207</v>
      </c>
      <c r="C19" s="12">
        <v>2123</v>
      </c>
      <c r="D19" s="12">
        <v>3533</v>
      </c>
      <c r="E19" s="12">
        <v>430</v>
      </c>
      <c r="F19" s="12">
        <v>2033</v>
      </c>
      <c r="G19" s="12"/>
      <c r="H19" s="12">
        <v>1870</v>
      </c>
      <c r="I19" s="12">
        <v>2523</v>
      </c>
      <c r="J19" s="12">
        <v>2033</v>
      </c>
      <c r="K19" s="12">
        <v>2157</v>
      </c>
      <c r="L19" s="12"/>
      <c r="M19" s="12"/>
      <c r="N19" s="24">
        <f>SUM(B19:M19)</f>
        <v>18909</v>
      </c>
      <c r="O19" s="6">
        <v>2</v>
      </c>
      <c r="P19" s="8">
        <f>3.5*2</f>
        <v>7</v>
      </c>
      <c r="R19" s="5">
        <f>SUM(YTD!B19:M19)</f>
        <v>1.7763568394002505E-14</v>
      </c>
    </row>
    <row r="20" spans="1:18" x14ac:dyDescent="0.2">
      <c r="A20" s="9" t="s">
        <v>41</v>
      </c>
      <c r="B20" s="12">
        <v>120</v>
      </c>
      <c r="C20" s="12">
        <v>120</v>
      </c>
      <c r="D20" s="12">
        <v>127</v>
      </c>
      <c r="E20" s="12">
        <v>112</v>
      </c>
      <c r="F20" s="12"/>
      <c r="G20" s="12">
        <v>80</v>
      </c>
      <c r="H20" s="12">
        <v>135</v>
      </c>
      <c r="I20" s="12">
        <v>147</v>
      </c>
      <c r="J20" s="12">
        <v>114</v>
      </c>
      <c r="K20" s="12">
        <v>145</v>
      </c>
      <c r="L20" s="12">
        <v>88</v>
      </c>
      <c r="M20" s="12">
        <v>159</v>
      </c>
      <c r="N20" s="24">
        <f t="shared" si="1"/>
        <v>1347</v>
      </c>
      <c r="O20" s="6">
        <v>2</v>
      </c>
      <c r="P20" s="8">
        <f>2*4</f>
        <v>8</v>
      </c>
      <c r="R20" s="5">
        <f>SUM(YTD!B20:M20)</f>
        <v>2.8421709430404007E-14</v>
      </c>
    </row>
    <row r="21" spans="1:18" x14ac:dyDescent="0.2">
      <c r="A21" s="9" t="s">
        <v>51</v>
      </c>
      <c r="B21" s="12">
        <v>82</v>
      </c>
      <c r="C21" s="12">
        <v>88</v>
      </c>
      <c r="D21" s="12">
        <v>112</v>
      </c>
      <c r="E21" s="12">
        <v>114</v>
      </c>
      <c r="F21" s="12"/>
      <c r="G21" s="12">
        <v>98</v>
      </c>
      <c r="H21" s="12">
        <v>126</v>
      </c>
      <c r="I21" s="12">
        <v>106</v>
      </c>
      <c r="J21" s="12">
        <v>116</v>
      </c>
      <c r="K21" s="12">
        <v>122</v>
      </c>
      <c r="L21" s="12">
        <v>118</v>
      </c>
      <c r="M21" s="12">
        <v>132</v>
      </c>
      <c r="N21" s="24">
        <f t="shared" si="1"/>
        <v>1214</v>
      </c>
      <c r="O21" s="6">
        <v>2</v>
      </c>
      <c r="P21" s="8">
        <f>4.5*2</f>
        <v>9</v>
      </c>
      <c r="R21" s="5">
        <f>SUM(YTD!B21:M21)</f>
        <v>1.2434497875801753E-14</v>
      </c>
    </row>
    <row r="22" spans="1:18" x14ac:dyDescent="0.2">
      <c r="A22" s="9" t="s">
        <v>52</v>
      </c>
      <c r="B22" s="12">
        <v>108</v>
      </c>
      <c r="C22" s="12">
        <v>38</v>
      </c>
      <c r="D22" s="12">
        <v>78</v>
      </c>
      <c r="E22" s="12">
        <v>100</v>
      </c>
      <c r="F22" s="12"/>
      <c r="G22" s="12">
        <v>121</v>
      </c>
      <c r="H22" s="12">
        <v>121</v>
      </c>
      <c r="I22" s="12">
        <v>104</v>
      </c>
      <c r="J22" s="12">
        <v>87</v>
      </c>
      <c r="K22" s="12">
        <v>82</v>
      </c>
      <c r="L22" s="12">
        <v>119</v>
      </c>
      <c r="M22" s="12">
        <v>111</v>
      </c>
      <c r="N22" s="24">
        <f t="shared" si="1"/>
        <v>1069</v>
      </c>
      <c r="O22" s="6">
        <v>2</v>
      </c>
      <c r="P22" s="8">
        <f>2*4</f>
        <v>8</v>
      </c>
      <c r="R22" s="5">
        <f>SUM(YTD!B22:M22)</f>
        <v>2.8421709430404007E-14</v>
      </c>
    </row>
    <row r="23" spans="1:18" x14ac:dyDescent="0.2">
      <c r="A23" s="9" t="s">
        <v>53</v>
      </c>
      <c r="B23" s="12">
        <v>156</v>
      </c>
      <c r="C23" s="12">
        <v>168</v>
      </c>
      <c r="D23" s="12">
        <v>98</v>
      </c>
      <c r="E23" s="12">
        <v>138</v>
      </c>
      <c r="F23" s="12"/>
      <c r="G23" s="12">
        <v>66</v>
      </c>
      <c r="H23" s="12">
        <v>162</v>
      </c>
      <c r="I23" s="12">
        <v>202</v>
      </c>
      <c r="J23" s="12">
        <v>176</v>
      </c>
      <c r="K23" s="12">
        <v>158</v>
      </c>
      <c r="L23" s="12">
        <v>180</v>
      </c>
      <c r="M23" s="12">
        <v>198</v>
      </c>
      <c r="N23" s="24">
        <f t="shared" si="1"/>
        <v>1702</v>
      </c>
      <c r="O23" s="6">
        <v>2</v>
      </c>
      <c r="P23" s="8">
        <f>3.5*2</f>
        <v>7</v>
      </c>
      <c r="R23" s="5">
        <f>SUM(YTD!B23:M23)</f>
        <v>2.8421709430404007E-14</v>
      </c>
    </row>
    <row r="24" spans="1:18" x14ac:dyDescent="0.2">
      <c r="A24" s="9" t="s">
        <v>54</v>
      </c>
      <c r="B24" s="12">
        <v>161</v>
      </c>
      <c r="C24" s="12">
        <v>162</v>
      </c>
      <c r="D24" s="12">
        <v>142</v>
      </c>
      <c r="E24" s="12">
        <v>122</v>
      </c>
      <c r="F24" s="12"/>
      <c r="G24" s="12">
        <v>72</v>
      </c>
      <c r="H24" s="12">
        <v>95</v>
      </c>
      <c r="I24" s="12">
        <v>148</v>
      </c>
      <c r="J24" s="12">
        <v>116</v>
      </c>
      <c r="K24" s="12">
        <v>178</v>
      </c>
      <c r="L24" s="12">
        <v>142</v>
      </c>
      <c r="M24" s="12">
        <v>184</v>
      </c>
      <c r="N24" s="24">
        <f t="shared" si="1"/>
        <v>1522</v>
      </c>
      <c r="O24" s="6">
        <v>2</v>
      </c>
      <c r="P24" s="8">
        <f>4.1*2</f>
        <v>8.1999999999999993</v>
      </c>
      <c r="R24" s="5">
        <f>SUM(YTD!B24:M24)</f>
        <v>0</v>
      </c>
    </row>
    <row r="25" spans="1:18" x14ac:dyDescent="0.2">
      <c r="A25" s="9" t="s">
        <v>55</v>
      </c>
      <c r="B25" s="12">
        <v>124</v>
      </c>
      <c r="C25" s="12">
        <v>98</v>
      </c>
      <c r="D25" s="12">
        <v>126</v>
      </c>
      <c r="E25" s="12">
        <v>106</v>
      </c>
      <c r="F25" s="12"/>
      <c r="G25" s="12">
        <v>52</v>
      </c>
      <c r="H25" s="12">
        <v>106</v>
      </c>
      <c r="I25" s="12">
        <v>80</v>
      </c>
      <c r="J25" s="12">
        <v>158</v>
      </c>
      <c r="K25" s="12">
        <v>130</v>
      </c>
      <c r="L25" s="12">
        <v>94</v>
      </c>
      <c r="M25" s="12">
        <v>94</v>
      </c>
      <c r="N25" s="24">
        <f t="shared" si="1"/>
        <v>1168</v>
      </c>
      <c r="O25" s="6">
        <v>2</v>
      </c>
      <c r="P25" s="8">
        <f>3.5*2</f>
        <v>7</v>
      </c>
      <c r="R25" s="5">
        <f>SUM(YTD!B25:M25)</f>
        <v>3.730349362740526E-14</v>
      </c>
    </row>
    <row r="26" spans="1:18" x14ac:dyDescent="0.2">
      <c r="A26" s="9" t="s">
        <v>56</v>
      </c>
      <c r="B26" s="12">
        <v>129</v>
      </c>
      <c r="C26" s="12">
        <v>108</v>
      </c>
      <c r="D26" s="12">
        <v>88</v>
      </c>
      <c r="E26" s="12">
        <v>98</v>
      </c>
      <c r="F26" s="12"/>
      <c r="G26" s="12">
        <v>74</v>
      </c>
      <c r="H26" s="12">
        <v>142</v>
      </c>
      <c r="I26" s="12">
        <v>108</v>
      </c>
      <c r="J26" s="12">
        <v>94</v>
      </c>
      <c r="K26" s="12">
        <v>106</v>
      </c>
      <c r="L26" s="12">
        <v>78</v>
      </c>
      <c r="M26" s="12">
        <v>118</v>
      </c>
      <c r="N26" s="24">
        <f t="shared" si="1"/>
        <v>1143</v>
      </c>
      <c r="O26" s="6">
        <v>3</v>
      </c>
      <c r="P26" s="8">
        <f>5*2</f>
        <v>10</v>
      </c>
      <c r="R26" s="5">
        <f>SUM(YTD!B26:M26)</f>
        <v>5.3290705182007514E-14</v>
      </c>
    </row>
    <row r="27" spans="1:18" x14ac:dyDescent="0.2">
      <c r="A27" s="9" t="s">
        <v>57</v>
      </c>
      <c r="B27" s="12">
        <v>118</v>
      </c>
      <c r="C27" s="12">
        <v>96</v>
      </c>
      <c r="D27" s="12">
        <v>140</v>
      </c>
      <c r="E27" s="12">
        <v>128</v>
      </c>
      <c r="F27" s="12"/>
      <c r="G27" s="12">
        <v>56</v>
      </c>
      <c r="H27" s="12">
        <v>104</v>
      </c>
      <c r="I27" s="12">
        <v>108</v>
      </c>
      <c r="J27" s="12">
        <v>102</v>
      </c>
      <c r="K27" s="12">
        <v>98</v>
      </c>
      <c r="L27" s="12">
        <v>144</v>
      </c>
      <c r="M27" s="12">
        <v>86</v>
      </c>
      <c r="N27" s="24">
        <f t="shared" si="1"/>
        <v>1180</v>
      </c>
      <c r="O27" s="6">
        <v>2</v>
      </c>
      <c r="P27" s="8">
        <f>3.5*2</f>
        <v>7</v>
      </c>
      <c r="R27" s="5">
        <f>SUM(YTD!B27:M27)</f>
        <v>5.1514348342607263E-14</v>
      </c>
    </row>
    <row r="28" spans="1:18" x14ac:dyDescent="0.2">
      <c r="A28" s="9" t="s">
        <v>58</v>
      </c>
      <c r="B28" s="12">
        <v>133</v>
      </c>
      <c r="C28" s="12">
        <v>78</v>
      </c>
      <c r="D28" s="12">
        <v>96</v>
      </c>
      <c r="E28" s="12">
        <v>85</v>
      </c>
      <c r="F28" s="12"/>
      <c r="G28" s="12">
        <v>110</v>
      </c>
      <c r="H28" s="12">
        <v>127</v>
      </c>
      <c r="I28" s="12">
        <v>116</v>
      </c>
      <c r="J28" s="12">
        <v>119</v>
      </c>
      <c r="K28" s="12">
        <v>128</v>
      </c>
      <c r="L28" s="12">
        <v>88</v>
      </c>
      <c r="M28" s="12">
        <v>148</v>
      </c>
      <c r="N28" s="24">
        <f t="shared" si="1"/>
        <v>1228</v>
      </c>
      <c r="O28" s="6">
        <v>2</v>
      </c>
      <c r="P28" s="8">
        <f>3.1*2</f>
        <v>6.2</v>
      </c>
      <c r="R28" s="5">
        <f>SUM(YTD!B28:M28)</f>
        <v>6.0396132539608516E-14</v>
      </c>
    </row>
    <row r="29" spans="1:18" x14ac:dyDescent="0.2">
      <c r="A29" s="9" t="s">
        <v>59</v>
      </c>
      <c r="B29" s="12">
        <v>156</v>
      </c>
      <c r="C29" s="12">
        <v>148</v>
      </c>
      <c r="D29" s="12">
        <v>142</v>
      </c>
      <c r="E29" s="12">
        <v>140</v>
      </c>
      <c r="F29" s="12"/>
      <c r="G29" s="12">
        <v>142</v>
      </c>
      <c r="H29" s="12">
        <v>182</v>
      </c>
      <c r="I29" s="12">
        <v>190</v>
      </c>
      <c r="J29" s="12">
        <v>187</v>
      </c>
      <c r="K29" s="12">
        <v>188</v>
      </c>
      <c r="L29" s="12">
        <v>102</v>
      </c>
      <c r="M29" s="12">
        <v>172</v>
      </c>
      <c r="N29" s="24">
        <f t="shared" si="1"/>
        <v>1749</v>
      </c>
      <c r="O29" s="6">
        <v>2.5</v>
      </c>
      <c r="P29" s="8">
        <f>3.5*2</f>
        <v>7</v>
      </c>
      <c r="R29" s="5">
        <f>SUM(YTD!B29:M29)</f>
        <v>6.3948846218409017E-14</v>
      </c>
    </row>
    <row r="30" spans="1:18" x14ac:dyDescent="0.2">
      <c r="A30" s="9" t="s">
        <v>61</v>
      </c>
      <c r="B30" s="12">
        <v>150</v>
      </c>
      <c r="C30" s="12">
        <v>98</v>
      </c>
      <c r="D30" s="12">
        <v>122</v>
      </c>
      <c r="E30" s="12">
        <v>120</v>
      </c>
      <c r="F30" s="12"/>
      <c r="G30" s="12"/>
      <c r="H30" s="12">
        <v>130</v>
      </c>
      <c r="I30" s="12">
        <v>130</v>
      </c>
      <c r="J30" s="12">
        <v>138</v>
      </c>
      <c r="K30" s="12">
        <v>136</v>
      </c>
      <c r="L30" s="12">
        <v>158</v>
      </c>
      <c r="M30" s="12">
        <v>144</v>
      </c>
      <c r="N30" s="24">
        <f t="shared" si="1"/>
        <v>1326</v>
      </c>
      <c r="O30" s="6">
        <v>2</v>
      </c>
      <c r="P30" s="8">
        <f>3.1*2</f>
        <v>6.2</v>
      </c>
      <c r="R30" s="5">
        <f>SUM(YTD!B30:M30)</f>
        <v>5.3290705182007514E-14</v>
      </c>
    </row>
    <row r="31" spans="1:18" x14ac:dyDescent="0.2">
      <c r="A31" s="9" t="s">
        <v>62</v>
      </c>
      <c r="B31" s="12">
        <v>144</v>
      </c>
      <c r="C31" s="12">
        <v>110</v>
      </c>
      <c r="D31" s="12">
        <v>124</v>
      </c>
      <c r="E31" s="12">
        <v>100</v>
      </c>
      <c r="F31" s="12"/>
      <c r="G31" s="12"/>
      <c r="H31" s="12">
        <v>106</v>
      </c>
      <c r="I31" s="12">
        <v>132</v>
      </c>
      <c r="J31" s="12">
        <v>102</v>
      </c>
      <c r="K31" s="12">
        <v>112</v>
      </c>
      <c r="L31" s="12">
        <v>132</v>
      </c>
      <c r="M31" s="12">
        <v>98</v>
      </c>
      <c r="N31" s="24">
        <f t="shared" si="1"/>
        <v>1160</v>
      </c>
      <c r="O31" s="6">
        <v>3</v>
      </c>
      <c r="P31" s="8">
        <f>2*4.5</f>
        <v>9</v>
      </c>
      <c r="R31" s="5">
        <f>SUM(YTD!B31:M31)</f>
        <v>7.460698725481052E-14</v>
      </c>
    </row>
    <row r="32" spans="1:18" x14ac:dyDescent="0.2">
      <c r="A32" s="9" t="s">
        <v>65</v>
      </c>
      <c r="B32" s="12">
        <v>174</v>
      </c>
      <c r="C32" s="12"/>
      <c r="D32" s="12">
        <v>154</v>
      </c>
      <c r="E32" s="12">
        <v>146</v>
      </c>
      <c r="F32" s="12"/>
      <c r="G32" s="12"/>
      <c r="H32" s="12">
        <v>110</v>
      </c>
      <c r="I32" s="12">
        <v>182</v>
      </c>
      <c r="J32" s="12">
        <v>168</v>
      </c>
      <c r="K32" s="12">
        <v>174</v>
      </c>
      <c r="L32" s="12">
        <v>156</v>
      </c>
      <c r="M32" s="12">
        <v>128</v>
      </c>
      <c r="N32" s="24">
        <f t="shared" si="1"/>
        <v>1392</v>
      </c>
      <c r="O32" s="6">
        <v>2</v>
      </c>
      <c r="P32" s="8">
        <f>2.8*2</f>
        <v>5.6</v>
      </c>
      <c r="R32" s="5">
        <f>SUM(YTD!B32:M32)</f>
        <v>6.5725203057809267E-14</v>
      </c>
    </row>
    <row r="33" spans="1:18" x14ac:dyDescent="0.2">
      <c r="A33" s="9" t="s">
        <v>66</v>
      </c>
      <c r="B33" s="12">
        <v>66</v>
      </c>
      <c r="C33" s="12">
        <v>102</v>
      </c>
      <c r="D33" s="12">
        <v>44</v>
      </c>
      <c r="E33" s="12">
        <v>56</v>
      </c>
      <c r="F33" s="12"/>
      <c r="G33" s="12"/>
      <c r="H33" s="12">
        <v>64</v>
      </c>
      <c r="I33" s="12">
        <v>78</v>
      </c>
      <c r="J33" s="12">
        <v>52</v>
      </c>
      <c r="K33" s="12">
        <v>98</v>
      </c>
      <c r="L33" s="12">
        <v>56</v>
      </c>
      <c r="M33" s="12">
        <v>98</v>
      </c>
      <c r="N33" s="24">
        <f t="shared" ref="N33:N45" si="2">SUM(B33:M33)</f>
        <v>714</v>
      </c>
      <c r="O33" s="6">
        <v>2.5</v>
      </c>
      <c r="P33" s="8">
        <f>4*2</f>
        <v>8</v>
      </c>
      <c r="R33" s="5">
        <f>SUM(YTD!B33:M33)</f>
        <v>7.1054273576010019E-14</v>
      </c>
    </row>
    <row r="34" spans="1:18" x14ac:dyDescent="0.2">
      <c r="A34" s="9" t="s">
        <v>67</v>
      </c>
      <c r="B34" s="12">
        <v>162</v>
      </c>
      <c r="C34" s="12"/>
      <c r="D34" s="12">
        <v>169</v>
      </c>
      <c r="E34" s="12">
        <v>151</v>
      </c>
      <c r="F34" s="12"/>
      <c r="G34" s="12"/>
      <c r="H34" s="12">
        <v>115</v>
      </c>
      <c r="I34" s="12">
        <v>139</v>
      </c>
      <c r="J34" s="12">
        <v>157</v>
      </c>
      <c r="K34" s="12">
        <v>143</v>
      </c>
      <c r="L34" s="12">
        <v>60</v>
      </c>
      <c r="M34" s="12">
        <v>177</v>
      </c>
      <c r="N34" s="24">
        <f t="shared" si="2"/>
        <v>1273</v>
      </c>
      <c r="O34" s="6">
        <v>2</v>
      </c>
      <c r="P34" s="8">
        <f>2.7*2</f>
        <v>5.4</v>
      </c>
      <c r="R34" s="5">
        <f>SUM(YTD!B34:M34)</f>
        <v>5.6843418860808015E-14</v>
      </c>
    </row>
    <row r="35" spans="1:18" x14ac:dyDescent="0.2">
      <c r="A35" s="9" t="s">
        <v>68</v>
      </c>
      <c r="B35" s="12">
        <v>92</v>
      </c>
      <c r="C35" s="12">
        <v>124</v>
      </c>
      <c r="D35" s="12">
        <v>128</v>
      </c>
      <c r="E35" s="12">
        <v>156</v>
      </c>
      <c r="F35" s="12"/>
      <c r="G35" s="12"/>
      <c r="H35" s="12">
        <v>120</v>
      </c>
      <c r="I35" s="12">
        <v>142</v>
      </c>
      <c r="J35" s="12">
        <v>145</v>
      </c>
      <c r="K35" s="12">
        <v>140</v>
      </c>
      <c r="L35" s="12">
        <v>144</v>
      </c>
      <c r="M35" s="12">
        <v>133</v>
      </c>
      <c r="N35" s="24">
        <f t="shared" si="2"/>
        <v>1324</v>
      </c>
      <c r="O35" s="6">
        <v>3</v>
      </c>
      <c r="P35" s="8">
        <f>5*2</f>
        <v>10</v>
      </c>
      <c r="R35" s="5">
        <f>SUM(YTD!B35:M35)</f>
        <v>5.3290705182007514E-14</v>
      </c>
    </row>
    <row r="36" spans="1:18" x14ac:dyDescent="0.2">
      <c r="A36" s="9" t="s">
        <v>69</v>
      </c>
      <c r="B36" s="12">
        <v>170</v>
      </c>
      <c r="C36" s="12">
        <v>138</v>
      </c>
      <c r="D36" s="12">
        <v>144</v>
      </c>
      <c r="E36" s="12">
        <v>183</v>
      </c>
      <c r="F36" s="12"/>
      <c r="G36" s="12"/>
      <c r="H36" s="12">
        <v>170</v>
      </c>
      <c r="I36" s="12">
        <v>140</v>
      </c>
      <c r="J36" s="12">
        <v>178</v>
      </c>
      <c r="K36" s="12">
        <v>182</v>
      </c>
      <c r="L36" s="12">
        <v>182</v>
      </c>
      <c r="M36" s="12">
        <v>158</v>
      </c>
      <c r="N36" s="24">
        <f t="shared" si="2"/>
        <v>1645</v>
      </c>
      <c r="O36" s="6">
        <v>3</v>
      </c>
      <c r="P36" s="8">
        <f>5*2</f>
        <v>10</v>
      </c>
      <c r="R36" s="5">
        <f>SUM(YTD!B36:M36)</f>
        <v>4.9737991503207013E-14</v>
      </c>
    </row>
    <row r="37" spans="1:18" x14ac:dyDescent="0.2">
      <c r="A37" s="9" t="s">
        <v>71</v>
      </c>
      <c r="B37" s="12">
        <v>166</v>
      </c>
      <c r="C37" s="12">
        <v>128</v>
      </c>
      <c r="D37" s="12">
        <v>194</v>
      </c>
      <c r="E37" s="12">
        <v>203</v>
      </c>
      <c r="F37" s="12"/>
      <c r="G37" s="12"/>
      <c r="H37" s="12">
        <v>180</v>
      </c>
      <c r="I37" s="12">
        <v>170</v>
      </c>
      <c r="J37" s="12">
        <v>141</v>
      </c>
      <c r="K37" s="12">
        <v>186</v>
      </c>
      <c r="L37" s="12">
        <v>174</v>
      </c>
      <c r="M37" s="12">
        <v>168</v>
      </c>
      <c r="N37" s="24">
        <f t="shared" si="2"/>
        <v>1710</v>
      </c>
      <c r="O37" s="6">
        <v>2</v>
      </c>
      <c r="P37" s="8">
        <f>3.4*2</f>
        <v>6.8</v>
      </c>
      <c r="R37" s="5">
        <f>SUM(YTD!B37:M37)</f>
        <v>4.2632564145606011E-14</v>
      </c>
    </row>
    <row r="38" spans="1:18" x14ac:dyDescent="0.2">
      <c r="A38" s="9" t="s">
        <v>72</v>
      </c>
      <c r="B38" s="12">
        <v>179</v>
      </c>
      <c r="C38" s="12">
        <v>108</v>
      </c>
      <c r="D38" s="12">
        <v>151</v>
      </c>
      <c r="E38" s="12">
        <v>175</v>
      </c>
      <c r="F38" s="12"/>
      <c r="G38" s="12"/>
      <c r="H38" s="12">
        <v>100</v>
      </c>
      <c r="I38" s="12">
        <v>185</v>
      </c>
      <c r="J38" s="12">
        <v>139</v>
      </c>
      <c r="K38" s="12">
        <v>147</v>
      </c>
      <c r="L38" s="12">
        <v>96</v>
      </c>
      <c r="M38" s="12">
        <v>131</v>
      </c>
      <c r="N38" s="24">
        <f t="shared" si="2"/>
        <v>1411</v>
      </c>
      <c r="O38" s="6">
        <v>2</v>
      </c>
      <c r="P38" s="8">
        <f>3.8*2</f>
        <v>7.6</v>
      </c>
      <c r="R38" s="5">
        <f>SUM(YTD!B38:M38)</f>
        <v>4.2632564145606011E-14</v>
      </c>
    </row>
    <row r="39" spans="1:18" x14ac:dyDescent="0.2">
      <c r="A39" s="9" t="s">
        <v>73</v>
      </c>
      <c r="B39" s="12">
        <v>106</v>
      </c>
      <c r="C39" s="12">
        <v>130</v>
      </c>
      <c r="D39" s="12">
        <v>104</v>
      </c>
      <c r="E39" s="12">
        <v>140</v>
      </c>
      <c r="F39" s="12"/>
      <c r="G39" s="12"/>
      <c r="H39" s="12">
        <v>102</v>
      </c>
      <c r="I39" s="12">
        <v>108</v>
      </c>
      <c r="J39" s="12">
        <v>112</v>
      </c>
      <c r="K39" s="12">
        <v>100</v>
      </c>
      <c r="L39" s="12">
        <v>109</v>
      </c>
      <c r="M39" s="12">
        <v>124</v>
      </c>
      <c r="N39" s="24">
        <f t="shared" si="2"/>
        <v>1135</v>
      </c>
      <c r="O39" s="6">
        <v>2</v>
      </c>
      <c r="P39" s="8">
        <f>3.3*2</f>
        <v>6.6</v>
      </c>
      <c r="R39" s="5">
        <f>SUM(YTD!B39:M39)</f>
        <v>3.3750779948604759E-14</v>
      </c>
    </row>
    <row r="40" spans="1:18" x14ac:dyDescent="0.2">
      <c r="A40" s="9" t="s">
        <v>74</v>
      </c>
      <c r="B40" s="12">
        <v>134</v>
      </c>
      <c r="C40" s="12">
        <v>142</v>
      </c>
      <c r="D40" s="12">
        <v>136</v>
      </c>
      <c r="E40" s="12">
        <v>194</v>
      </c>
      <c r="F40" s="12"/>
      <c r="G40" s="12"/>
      <c r="H40" s="12">
        <v>112</v>
      </c>
      <c r="I40" s="12">
        <v>184</v>
      </c>
      <c r="J40" s="12">
        <v>156</v>
      </c>
      <c r="K40" s="12">
        <v>100</v>
      </c>
      <c r="L40" s="12">
        <v>148</v>
      </c>
      <c r="M40" s="12">
        <v>116</v>
      </c>
      <c r="N40" s="24">
        <f t="shared" si="2"/>
        <v>1422</v>
      </c>
      <c r="O40" s="6">
        <v>2</v>
      </c>
      <c r="P40" s="8">
        <f>3*2</f>
        <v>6</v>
      </c>
      <c r="R40" s="5">
        <f>SUM(YTD!B40:M40)</f>
        <v>4.9737991503207013E-14</v>
      </c>
    </row>
    <row r="41" spans="1:18" x14ac:dyDescent="0.2">
      <c r="A41" s="9" t="s">
        <v>75</v>
      </c>
      <c r="B41" s="12">
        <v>156</v>
      </c>
      <c r="C41" s="12">
        <v>156</v>
      </c>
      <c r="D41" s="12">
        <v>122</v>
      </c>
      <c r="E41" s="12">
        <v>136</v>
      </c>
      <c r="F41" s="12"/>
      <c r="G41" s="12"/>
      <c r="H41" s="12">
        <v>173</v>
      </c>
      <c r="I41" s="12">
        <v>124</v>
      </c>
      <c r="J41" s="12">
        <v>64</v>
      </c>
      <c r="K41" s="12">
        <v>142</v>
      </c>
      <c r="L41" s="12">
        <v>124</v>
      </c>
      <c r="M41" s="12">
        <v>126</v>
      </c>
      <c r="N41" s="24">
        <f t="shared" si="2"/>
        <v>1323</v>
      </c>
      <c r="O41" s="6">
        <v>2</v>
      </c>
      <c r="P41" s="8">
        <f>3.5*2</f>
        <v>7</v>
      </c>
      <c r="R41" s="5">
        <f>SUM(YTD!B41:M41)</f>
        <v>3.907985046680551E-14</v>
      </c>
    </row>
    <row r="42" spans="1:18" x14ac:dyDescent="0.2">
      <c r="A42" s="9" t="s">
        <v>76</v>
      </c>
      <c r="B42" s="12">
        <v>212</v>
      </c>
      <c r="C42" s="12">
        <v>175</v>
      </c>
      <c r="D42" s="12">
        <v>178</v>
      </c>
      <c r="E42" s="12">
        <v>156</v>
      </c>
      <c r="F42" s="12"/>
      <c r="G42" s="12"/>
      <c r="H42" s="12">
        <v>146</v>
      </c>
      <c r="I42" s="12">
        <v>194</v>
      </c>
      <c r="J42" s="12">
        <v>208</v>
      </c>
      <c r="K42" s="12">
        <v>212</v>
      </c>
      <c r="L42" s="12">
        <v>192</v>
      </c>
      <c r="M42" s="12">
        <v>220</v>
      </c>
      <c r="N42" s="24">
        <f t="shared" si="2"/>
        <v>1893</v>
      </c>
      <c r="O42" s="6">
        <v>2</v>
      </c>
      <c r="P42" s="8">
        <f>4.5*2</f>
        <v>9</v>
      </c>
      <c r="R42" s="5">
        <f>SUM(YTD!B42:M42)</f>
        <v>4.2632564145606011E-14</v>
      </c>
    </row>
    <row r="43" spans="1:18" x14ac:dyDescent="0.2">
      <c r="A43" s="9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24">
        <f t="shared" si="2"/>
        <v>0</v>
      </c>
      <c r="O43" s="6">
        <v>2</v>
      </c>
      <c r="P43" s="8">
        <f>2.8*2</f>
        <v>5.6</v>
      </c>
      <c r="R43" s="5" t="e">
        <f>SUM(YTD!B43:M43)</f>
        <v>#DIV/0!</v>
      </c>
    </row>
    <row r="44" spans="1:18" x14ac:dyDescent="0.2">
      <c r="A44" s="9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24">
        <f t="shared" si="2"/>
        <v>0</v>
      </c>
      <c r="O44" s="6">
        <v>2</v>
      </c>
      <c r="P44" s="8">
        <f>2.8*2</f>
        <v>5.6</v>
      </c>
      <c r="R44" s="5" t="e">
        <f>SUM(YTD!B44:M44)</f>
        <v>#DIV/0!</v>
      </c>
    </row>
    <row r="45" spans="1:18" x14ac:dyDescent="0.2">
      <c r="A45" s="9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24">
        <f t="shared" si="2"/>
        <v>0</v>
      </c>
      <c r="O45" s="6">
        <v>2</v>
      </c>
      <c r="P45" s="8">
        <f>2.8*2</f>
        <v>5.6</v>
      </c>
      <c r="R45" s="5" t="e">
        <f>SUM(YTD!B45:M45)</f>
        <v>#DIV/0!</v>
      </c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</sheetData>
  <phoneticPr fontId="0" type="noConversion"/>
  <pageMargins left="0.4" right="0.28999999999999998" top="0.54" bottom="0.53" header="0.25" footer="0.22"/>
  <pageSetup scale="66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Points</vt:lpstr>
      <vt:lpstr>Week</vt:lpstr>
      <vt:lpstr>YTD</vt:lpstr>
      <vt:lpstr>Input</vt:lpstr>
      <vt:lpstr>Input!Print_Area</vt:lpstr>
      <vt:lpstr>Points!Print_Area</vt:lpstr>
      <vt:lpstr>Week!Print_Area</vt:lpstr>
      <vt:lpstr>YTD!Print_Area</vt:lpstr>
    </vt:vector>
  </TitlesOfParts>
  <Company>American General 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Fantasy Golf Challenge (OPEN)</dc:title>
  <dc:creator>U40AC17</dc:creator>
  <cp:lastModifiedBy>Jan Havlíček</cp:lastModifiedBy>
  <cp:lastPrinted>2000-12-20T16:42:35Z</cp:lastPrinted>
  <dcterms:created xsi:type="dcterms:W3CDTF">2000-11-28T22:34:32Z</dcterms:created>
  <dcterms:modified xsi:type="dcterms:W3CDTF">2023-09-17T01:47:55Z</dcterms:modified>
</cp:coreProperties>
</file>