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2692D1-CF18-4551-B910-A0A88DFDB496}" xr6:coauthVersionLast="47" xr6:coauthVersionMax="47" xr10:uidLastSave="{00000000-0000-0000-0000-000000000000}"/>
  <bookViews>
    <workbookView xWindow="-120" yWindow="-120" windowWidth="38640" windowHeight="15720" tabRatio="892" firstSheet="2" activeTab="2"/>
  </bookViews>
  <sheets>
    <sheet name="O&amp;M Report" sheetId="130" state="hidden" r:id="rId1"/>
    <sheet name="Input" sheetId="11" state="hidden" r:id="rId2"/>
    <sheet name="Legal-June" sheetId="1" r:id="rId3"/>
    <sheet name="Legal Support" sheetId="106" state="hidden" r:id="rId4"/>
  </sheets>
  <externalReferences>
    <externalReference r:id="rId5"/>
    <externalReference r:id="rId6"/>
  </externalReferences>
  <definedNames>
    <definedName name="AA_PRGM">Input!$C$5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Oct_98">Input!$C$3</definedName>
    <definedName name="October">Input!$C$4</definedName>
    <definedName name="_xlnm.Print_Area" localSheetId="3">'Legal Support'!$C$1:$F$69</definedName>
    <definedName name="_xlnm.Print_Area" localSheetId="2">'Legal-June'!$B$7:$M$60,'Legal-June'!$O$7:$AN$61</definedName>
    <definedName name="REMIT">#REF!</definedName>
    <definedName name="Z_DAB52F47_79BD_11D2_B683_00805FC9B832_.wvu.Cols" localSheetId="2" hidden="1">'Legal-June'!$A:$A</definedName>
  </definedNames>
  <calcPr calcId="0" fullCalcOnLoad="1"/>
  <customWorkbookViews>
    <customWorkbookView name="Page1" guid="{DAB52F47-79BD-11D2-B683-00805FC9B832}" includePrintSettings="0" maximized="1" windowWidth="1020" windowHeight="527" activeSheetId="1"/>
  </customWorkbookViews>
</workbook>
</file>

<file path=xl/calcChain.xml><?xml version="1.0" encoding="utf-8"?>
<calcChain xmlns="http://schemas.openxmlformats.org/spreadsheetml/2006/main">
  <c r="D3" i="11" l="1"/>
  <c r="D69" i="106"/>
  <c r="E69" i="106"/>
  <c r="F69" i="106"/>
  <c r="A2" i="1"/>
  <c r="C2" i="1"/>
  <c r="E2" i="1"/>
  <c r="I2" i="1"/>
  <c r="K2" i="1"/>
  <c r="P3" i="1"/>
  <c r="R3" i="1"/>
  <c r="T3" i="1"/>
  <c r="V3" i="1"/>
  <c r="X3" i="1"/>
  <c r="Z3" i="1"/>
  <c r="AB3" i="1"/>
  <c r="AD3" i="1"/>
  <c r="AF3" i="1"/>
  <c r="AH3" i="1"/>
  <c r="AJ3" i="1"/>
  <c r="AL3" i="1"/>
  <c r="C7" i="1"/>
  <c r="E7" i="1"/>
  <c r="I7" i="1"/>
  <c r="K7" i="1"/>
  <c r="P8" i="1"/>
  <c r="R8" i="1"/>
  <c r="T8" i="1"/>
  <c r="V8" i="1"/>
  <c r="X8" i="1"/>
  <c r="Z8" i="1"/>
  <c r="AB8" i="1"/>
  <c r="AD8" i="1"/>
  <c r="AF8" i="1"/>
  <c r="AH8" i="1"/>
  <c r="AJ8" i="1"/>
  <c r="AL8" i="1"/>
  <c r="G10" i="1"/>
  <c r="M10" i="1"/>
  <c r="AN10" i="1"/>
  <c r="G11" i="1"/>
  <c r="M11" i="1"/>
  <c r="AN11" i="1"/>
  <c r="G12" i="1"/>
  <c r="M12" i="1"/>
  <c r="G13" i="1"/>
  <c r="M13" i="1"/>
  <c r="G14" i="1"/>
  <c r="M14" i="1"/>
  <c r="G15" i="1"/>
  <c r="M15" i="1"/>
  <c r="G16" i="1"/>
  <c r="M16" i="1"/>
  <c r="AN16" i="1"/>
  <c r="G17" i="1"/>
  <c r="M17" i="1"/>
  <c r="AN17" i="1"/>
  <c r="G18" i="1"/>
  <c r="M18" i="1"/>
  <c r="AN18" i="1"/>
  <c r="G19" i="1"/>
  <c r="M19" i="1"/>
  <c r="AN19" i="1"/>
  <c r="G20" i="1"/>
  <c r="M20" i="1"/>
  <c r="AN20" i="1"/>
  <c r="G21" i="1"/>
  <c r="M21" i="1"/>
  <c r="AN21" i="1"/>
  <c r="G22" i="1"/>
  <c r="M22" i="1"/>
  <c r="AN22" i="1"/>
  <c r="G23" i="1"/>
  <c r="M23" i="1"/>
  <c r="AN23" i="1"/>
  <c r="G24" i="1"/>
  <c r="M24" i="1"/>
  <c r="AN24" i="1"/>
  <c r="G25" i="1"/>
  <c r="M25" i="1"/>
  <c r="AN25" i="1"/>
  <c r="G26" i="1"/>
  <c r="M26" i="1"/>
  <c r="AN26" i="1"/>
  <c r="C27" i="1"/>
  <c r="E27" i="1"/>
  <c r="G27" i="1"/>
  <c r="I27" i="1"/>
  <c r="K27" i="1"/>
  <c r="M27" i="1"/>
  <c r="AN27" i="1"/>
  <c r="AN28" i="1"/>
  <c r="G29" i="1"/>
  <c r="M29" i="1"/>
  <c r="AN29" i="1"/>
  <c r="AN30" i="1"/>
  <c r="C31" i="1"/>
  <c r="E31" i="1"/>
  <c r="G31" i="1"/>
  <c r="I31" i="1"/>
  <c r="K31" i="1"/>
  <c r="M31" i="1"/>
  <c r="AN31" i="1"/>
  <c r="AN32" i="1"/>
  <c r="P33" i="1"/>
  <c r="R33" i="1"/>
  <c r="T33" i="1"/>
  <c r="V33" i="1"/>
  <c r="X33" i="1"/>
  <c r="Z33" i="1"/>
  <c r="AB33" i="1"/>
  <c r="AD33" i="1"/>
  <c r="AF33" i="1"/>
  <c r="AH33" i="1"/>
  <c r="AJ33" i="1"/>
  <c r="AL33" i="1"/>
  <c r="AN33" i="1"/>
  <c r="AN35" i="1"/>
  <c r="G36" i="1"/>
  <c r="M36" i="1"/>
  <c r="G37" i="1"/>
  <c r="M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C45" i="1"/>
  <c r="E45" i="1"/>
  <c r="G45" i="1"/>
  <c r="I45" i="1"/>
  <c r="K45" i="1"/>
  <c r="M45" i="1"/>
  <c r="G47" i="1"/>
  <c r="M47" i="1"/>
  <c r="C49" i="1"/>
  <c r="E49" i="1"/>
  <c r="G49" i="1"/>
  <c r="I49" i="1"/>
  <c r="K49" i="1"/>
  <c r="M49" i="1"/>
</calcChain>
</file>

<file path=xl/sharedStrings.xml><?xml version="1.0" encoding="utf-8"?>
<sst xmlns="http://schemas.openxmlformats.org/spreadsheetml/2006/main" count="163" uniqueCount="109">
  <si>
    <t>ACTUAL</t>
  </si>
  <si>
    <t>M.PER</t>
  </si>
  <si>
    <t>M.YTD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</si>
  <si>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</si>
  <si>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</si>
  <si>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</si>
  <si>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</si>
  <si>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</si>
  <si>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</si>
  <si>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</si>
  <si>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</si>
  <si>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>TOT_COMP</t>
  </si>
  <si>
    <t>Compensation</t>
  </si>
  <si>
    <t>TOT_BFTS_PAY_TAX</t>
  </si>
  <si>
    <t>Benefits and Payroll Taxes</t>
  </si>
  <si>
    <t>TOT_EMP_EXP</t>
  </si>
  <si>
    <t>Employee Expenses</t>
  </si>
  <si>
    <t>TOT_RECRUITING</t>
  </si>
  <si>
    <t>Recruiting &amp; Relocations</t>
  </si>
  <si>
    <t>TOT_OSIDE_SERV</t>
  </si>
  <si>
    <t>Outside Services</t>
  </si>
  <si>
    <t>TOT_SUPP_EXP</t>
  </si>
  <si>
    <t>Supplies and Expense</t>
  </si>
  <si>
    <t>TOT_MKT</t>
  </si>
  <si>
    <t>Marketing</t>
  </si>
  <si>
    <t>TOT_CHAR_CONT</t>
  </si>
  <si>
    <t>Charitable Contributions</t>
  </si>
  <si>
    <t>TOT_RENT</t>
  </si>
  <si>
    <t>Rent (3rd Party)</t>
  </si>
  <si>
    <t>TOT_TECH</t>
  </si>
  <si>
    <t>Technology</t>
  </si>
  <si>
    <t>TOT_TRANS</t>
  </si>
  <si>
    <t>Transportation</t>
  </si>
  <si>
    <t>TOT_OTH_EXP</t>
  </si>
  <si>
    <t>Other Expenses</t>
  </si>
  <si>
    <t>TOT_TOTI</t>
  </si>
  <si>
    <t>Taxes Other Than Income</t>
  </si>
  <si>
    <t>TOT_DEP_AMOR</t>
  </si>
  <si>
    <t>Depreciation &amp; Amortization</t>
  </si>
  <si>
    <t xml:space="preserve">   Total Direct Expenses</t>
  </si>
  <si>
    <t>Allocated Intercompany Billings</t>
  </si>
  <si>
    <t xml:space="preserve">    Net Expenses</t>
  </si>
  <si>
    <t xml:space="preserve">Total </t>
  </si>
  <si>
    <t>October</t>
  </si>
  <si>
    <t xml:space="preserve">Input </t>
  </si>
  <si>
    <t xml:space="preserve">January
</t>
  </si>
  <si>
    <t xml:space="preserve">February
</t>
  </si>
  <si>
    <t xml:space="preserve">March
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</si>
  <si>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</si>
  <si>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</si>
  <si>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</si>
  <si>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</si>
  <si>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</si>
  <si>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</si>
  <si>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</si>
  <si>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</si>
  <si>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Capital Allocation</t>
  </si>
  <si>
    <t>9230999861</t>
  </si>
  <si>
    <t>Corporate IT</t>
  </si>
  <si>
    <t>Corporate Rent</t>
  </si>
  <si>
    <t>CORP_IT</t>
  </si>
  <si>
    <t>CORP_RENT</t>
  </si>
  <si>
    <t>TOT_OPS_EXPENSES</t>
  </si>
  <si>
    <t>LEGAL</t>
  </si>
  <si>
    <t>Total</t>
  </si>
  <si>
    <t>TOTAL_HEADCOUNT</t>
  </si>
  <si>
    <t>Corp Rent</t>
  </si>
  <si>
    <t>Corp IT</t>
  </si>
  <si>
    <t>4440005</t>
  </si>
  <si>
    <t>4130006</t>
  </si>
  <si>
    <t>4130007</t>
  </si>
  <si>
    <t>4130102</t>
  </si>
  <si>
    <t>4130630</t>
  </si>
  <si>
    <t>4131157</t>
  </si>
  <si>
    <t>4131159</t>
  </si>
  <si>
    <t>4131495</t>
  </si>
  <si>
    <t>4131929</t>
  </si>
  <si>
    <t>ENA</t>
  </si>
  <si>
    <t>PLAN2000</t>
  </si>
  <si>
    <t>444-0005 - Canada</t>
  </si>
  <si>
    <t>413-0006 - Finance</t>
  </si>
  <si>
    <t>413-0007 - Power/Liquids</t>
  </si>
  <si>
    <t>413-0102 - Executive</t>
  </si>
  <si>
    <t>413-0630 - Litigation</t>
  </si>
  <si>
    <t>413-1157 - Financial Trading</t>
  </si>
  <si>
    <t>413-1159 - Emerging Markets</t>
  </si>
  <si>
    <t>413-1495 - Finance Assets</t>
  </si>
  <si>
    <t>413-1929 - Employee Matters</t>
  </si>
  <si>
    <t>Direct Expense (By Acct):</t>
  </si>
  <si>
    <t>Direct Expense (By RC):</t>
  </si>
  <si>
    <t>413-1898 - Intercompany Billing</t>
  </si>
  <si>
    <t>Variance Explanations:</t>
  </si>
  <si>
    <t>Office Exps</t>
  </si>
  <si>
    <t>Employee Exps</t>
  </si>
  <si>
    <t>Corp Charges</t>
  </si>
  <si>
    <t>Headcount - Plan</t>
  </si>
  <si>
    <t>Headcount - Actual</t>
  </si>
  <si>
    <t>ENRON NORTH AMERICA</t>
  </si>
  <si>
    <t>LEGAL ALLOCATION</t>
  </si>
  <si>
    <t>May YTD</t>
  </si>
  <si>
    <t>June, 2000 and YTD</t>
  </si>
  <si>
    <t>413-0006: Unfavorable variance due to overage in outside services.</t>
  </si>
  <si>
    <t xml:space="preserve">413-0007: Favorable variance due to a credit in outside services as a result of capitalizing legal costs associated with the 2000 Peakers and Pastoria;  In </t>
  </si>
  <si>
    <t xml:space="preserve">                 addition, a credit hit for duplicate payment of an invoice paid in May.</t>
  </si>
  <si>
    <t>413-0630: Unfavorable variance due to overage in outside services primarily due to the following projects:  Beeson/Mills, Enron/NSM.</t>
  </si>
  <si>
    <t>413-1157: Unfavorable variance due to overage in outside services primarily related to Enron Online and relocation expenses for Alan Larsen.</t>
  </si>
  <si>
    <t>Internal</t>
  </si>
  <si>
    <t>External</t>
  </si>
  <si>
    <t>444-0005: Unfavorable variance primarily due to overage in outside services related to BlueRange and Canadian turbine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</si>
</sst>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#,##0.0_);\(#,##0.0\)"/>
    <numFmt numFmtId="171" formatCode="_(* #,##0.0000_);_(* \(#,##0.0000\);_(* &quot;-&quot;??_);_(@_)"/>
    <numFmt numFmtId="173" formatCode="0.00000"/>
    <numFmt numFmtId="174" formatCode="0.0000"/>
    <numFmt numFmtId="175" formatCode="0.000"/>
    <numFmt numFmtId="180" formatCode="_(* #,##0.000000000_);_(* \(#,##0.000000000\);_(* &quot;-&quot;??_);_(@_)"/>
    <numFmt numFmtId="185" formatCode="0.000000000"/>
    <numFmt numFmtId="186" formatCode="_(* #,##0.0000_);_(* \(#,##0.0000\);_(* &quot;-&quot;????_);_(@_)"/>
    <numFmt numFmtId="196" formatCode="#,##0.000_);\(#,##0.000\)"/>
    <numFmt numFmtId="202" formatCode="0.000%"/>
    <numFmt numFmtId="205" formatCode="000"/>
    <numFmt numFmtId="206" formatCode="0000"/>
    <numFmt numFmtId="214" formatCode="#,##0.000_);[Red]\(#,##0.000\)"/>
    <numFmt numFmtId="216" formatCode="#,##0;[Red]#,##0"/>
    <numFmt numFmtId="217" formatCode="0_);[Red]\(0\)"/>
    <numFmt numFmtId="218" formatCode="0.000_);[Red]\(0.000\)"/>
    <numFmt numFmtId="219" formatCode="&quot;$&quot;#,##0.0_);[Red]\(&quot;$&quot;#,##0.0\)"/>
    <numFmt numFmtId="223" formatCode="#,##0.00000000_);\(#,##0.00000000\)"/>
    <numFmt numFmtId="228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3" formatCode="#,##0_);\(#,##0\);\ \-\ "/>
    <numFmt numFmtId="244" formatCode="&quot;$&quot;#,##0_);\(&quot;$&quot;#,##0\);\ \-\ "/>
    <numFmt numFmtId="245" formatCode="#,##0.00_);\(#,##0.00\);\ \-\ 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1" formatCode="#,##0.0___;"/>
    <numFmt numFmtId="252" formatCode="#,##0.000___;"/>
    <numFmt numFmtId="255" formatCode="0.0%;\(0.0\)%;\ \-\ \ "/>
    <numFmt numFmtId="263" formatCode="#,##0.00___);\(#,##0.00_);\ \-\ \ \ "/>
    <numFmt numFmtId="264" formatCode="#,##0.0000___;"/>
    <numFmt numFmtId="265" formatCode="#,##0.0000___);\(#,##0.0000_);\ \-\ \ \ "/>
    <numFmt numFmtId="266" formatCode="#,##0.0000_);\(#,##0.0000_)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85" formatCode="0.000_;"/>
    <numFmt numFmtId="286" formatCode="0_;"/>
    <numFmt numFmtId="287" formatCode="#,##0.00_);\(#,##0.00\);_ \ \-"/>
    <numFmt numFmtId="288" formatCode="#,##0.00_);\(#,##0.00\);_ \-\ \ 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0" formatCode="#,###.000000_);\(#,##0.000000\);\ \-\ _ 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6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sz val="13"/>
      <name val="Arial"/>
    </font>
    <font>
      <b/>
      <sz val="13"/>
      <name val="Arial"/>
    </font>
    <font>
      <b/>
      <sz val="10"/>
      <name val="Arial"/>
    </font>
    <font>
      <b/>
      <sz val="10"/>
      <name val="Times New Roman"/>
      <family val="1"/>
    </font>
    <font>
      <sz val="13"/>
      <name val="Arial"/>
      <family val="2"/>
    </font>
    <font>
      <sz val="6"/>
      <name val="Times New Roman"/>
      <family val="1"/>
    </font>
    <font>
      <b/>
      <sz val="13"/>
      <name val="Arial"/>
      <family val="2"/>
    </font>
    <font>
      <b/>
      <sz val="16"/>
      <name val="Times New Roman"/>
      <family val="1"/>
    </font>
    <font>
      <sz val="7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3" applyNumberFormat="0" applyAlignment="0" applyProtection="0">
      <alignment horizontal="left" vertical="center"/>
    </xf>
    <xf numFmtId="0" fontId="28" fillId="0" borderId="4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5" applyNumberFormat="0" applyFill="0" applyAlignment="0" applyProtection="0"/>
    <xf numFmtId="10" fontId="25" fillId="5" borderId="6" applyNumberFormat="0" applyBorder="0" applyAlignment="0" applyProtection="0"/>
    <xf numFmtId="37" fontId="31" fillId="0" borderId="0"/>
    <xf numFmtId="278" fontId="32" fillId="0" borderId="0"/>
    <xf numFmtId="0" fontId="18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9" fontId="1" fillId="0" borderId="8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5" applyProtection="0"/>
  </cellStyleXfs>
  <cellXfs count="70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0" fontId="77" fillId="0" borderId="0" xfId="0" applyFont="1"/>
    <xf numFmtId="17" fontId="77" fillId="0" borderId="0" xfId="0" applyNumberFormat="1" applyFont="1" applyAlignment="1">
      <alignment horizontal="center"/>
    </xf>
    <xf numFmtId="0" fontId="77" fillId="0" borderId="0" xfId="0" applyNumberFormat="1" applyFont="1" applyAlignment="1">
      <alignment horizontal="center" wrapText="1"/>
    </xf>
    <xf numFmtId="49" fontId="77" fillId="0" borderId="0" xfId="0" applyNumberFormat="1" applyFont="1" applyAlignment="1">
      <alignment horizontal="center" wrapText="1"/>
    </xf>
    <xf numFmtId="0" fontId="77" fillId="0" borderId="0" xfId="0" applyFont="1" applyAlignment="1">
      <alignment horizontal="center" vertical="top" wrapText="1"/>
    </xf>
    <xf numFmtId="0" fontId="77" fillId="0" borderId="7" xfId="0" applyFont="1" applyBorder="1" applyAlignment="1">
      <alignment horizontal="center" vertical="top" wrapText="1"/>
    </xf>
    <xf numFmtId="0" fontId="77" fillId="0" borderId="0" xfId="0" applyFont="1" applyAlignment="1">
      <alignment horizontal="left" vertical="top" wrapText="1"/>
    </xf>
    <xf numFmtId="0" fontId="77" fillId="0" borderId="7" xfId="0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78" fillId="0" borderId="0" xfId="0" applyFont="1" applyAlignment="1">
      <alignment horizontal="left" vertical="top" wrapText="1"/>
    </xf>
    <xf numFmtId="3" fontId="77" fillId="0" borderId="0" xfId="0" applyNumberFormat="1" applyFont="1" applyAlignment="1">
      <alignment horizontal="right" vertical="top" wrapText="1"/>
    </xf>
    <xf numFmtId="37" fontId="77" fillId="0" borderId="0" xfId="0" applyNumberFormat="1" applyFont="1"/>
    <xf numFmtId="37" fontId="77" fillId="0" borderId="0" xfId="0" applyNumberFormat="1" applyFont="1" applyAlignment="1">
      <alignment horizontal="right" vertical="top" wrapText="1"/>
    </xf>
    <xf numFmtId="37" fontId="77" fillId="0" borderId="7" xfId="0" applyNumberFormat="1" applyFont="1" applyBorder="1"/>
    <xf numFmtId="37" fontId="77" fillId="0" borderId="0" xfId="0" applyNumberFormat="1" applyFont="1" applyBorder="1"/>
    <xf numFmtId="37" fontId="77" fillId="0" borderId="7" xfId="0" applyNumberFormat="1" applyFont="1" applyBorder="1" applyAlignment="1">
      <alignment horizontal="right" vertical="top" wrapText="1"/>
    </xf>
    <xf numFmtId="0" fontId="77" fillId="0" borderId="0" xfId="0" applyFont="1" applyAlignment="1">
      <alignment horizontal="left"/>
    </xf>
    <xf numFmtId="0" fontId="77" fillId="0" borderId="0" xfId="0" applyNumberFormat="1" applyFont="1"/>
    <xf numFmtId="0" fontId="1" fillId="0" borderId="0" xfId="0" applyFont="1"/>
    <xf numFmtId="0" fontId="43" fillId="0" borderId="0" xfId="0" applyFont="1" applyFill="1"/>
    <xf numFmtId="0" fontId="77" fillId="0" borderId="0" xfId="0" quotePrefix="1" applyFont="1"/>
    <xf numFmtId="0" fontId="43" fillId="0" borderId="0" xfId="0" applyFont="1"/>
    <xf numFmtId="0" fontId="1" fillId="0" borderId="0" xfId="0" applyFont="1" applyAlignment="1">
      <alignment horizontal="center"/>
    </xf>
    <xf numFmtId="0" fontId="81" fillId="0" borderId="0" xfId="0" applyFont="1" applyAlignment="1">
      <alignment horizontal="left" vertical="top" wrapText="1"/>
    </xf>
    <xf numFmtId="167" fontId="1" fillId="0" borderId="0" xfId="4" applyNumberFormat="1" applyFont="1"/>
    <xf numFmtId="167" fontId="1" fillId="0" borderId="0" xfId="0" applyNumberFormat="1" applyFont="1" applyAlignment="1">
      <alignment horizontal="center"/>
    </xf>
    <xf numFmtId="167" fontId="1" fillId="0" borderId="0" xfId="0" quotePrefix="1" applyNumberFormat="1" applyFont="1" applyAlignment="1">
      <alignment horizontal="center"/>
    </xf>
    <xf numFmtId="0" fontId="79" fillId="0" borderId="0" xfId="0" applyFont="1" applyAlignment="1">
      <alignment horizontal="left"/>
    </xf>
    <xf numFmtId="37" fontId="77" fillId="0" borderId="0" xfId="0" applyNumberFormat="1" applyFont="1" applyAlignment="1">
      <alignment vertical="top" wrapText="1"/>
    </xf>
    <xf numFmtId="38" fontId="77" fillId="0" borderId="0" xfId="0" applyNumberFormat="1" applyFont="1" applyAlignment="1">
      <alignment vertical="top" wrapText="1"/>
    </xf>
    <xf numFmtId="0" fontId="83" fillId="0" borderId="0" xfId="0" applyFont="1" applyAlignment="1">
      <alignment horizontal="left" vertical="top" wrapText="1"/>
    </xf>
    <xf numFmtId="37" fontId="83" fillId="0" borderId="9" xfId="0" applyNumberFormat="1" applyFont="1" applyBorder="1" applyAlignment="1">
      <alignment horizontal="right" vertical="top" wrapText="1"/>
    </xf>
    <xf numFmtId="17" fontId="43" fillId="0" borderId="10" xfId="0" applyNumberFormat="1" applyFont="1" applyBorder="1"/>
    <xf numFmtId="0" fontId="80" fillId="0" borderId="11" xfId="0" applyFont="1" applyBorder="1" applyAlignment="1">
      <alignment horizontal="center"/>
    </xf>
    <xf numFmtId="0" fontId="80" fillId="0" borderId="10" xfId="0" applyFont="1" applyBorder="1" applyAlignment="1">
      <alignment horizontal="center"/>
    </xf>
    <xf numFmtId="0" fontId="80" fillId="0" borderId="12" xfId="0" applyFont="1" applyBorder="1" applyAlignment="1">
      <alignment horizontal="center"/>
    </xf>
    <xf numFmtId="0" fontId="43" fillId="0" borderId="13" xfId="0" applyFont="1" applyBorder="1"/>
    <xf numFmtId="0" fontId="43" fillId="0" borderId="14" xfId="0" applyFont="1" applyBorder="1"/>
    <xf numFmtId="0" fontId="43" fillId="0" borderId="15" xfId="0" applyFont="1" applyBorder="1"/>
    <xf numFmtId="0" fontId="43" fillId="0" borderId="16" xfId="0" applyFont="1" applyBorder="1"/>
    <xf numFmtId="167" fontId="43" fillId="0" borderId="17" xfId="4" applyNumberFormat="1" applyFont="1" applyBorder="1"/>
    <xf numFmtId="0" fontId="82" fillId="0" borderId="0" xfId="17" applyFont="1"/>
    <xf numFmtId="167" fontId="43" fillId="0" borderId="16" xfId="4" applyNumberFormat="1" applyFont="1" applyBorder="1"/>
    <xf numFmtId="167" fontId="43" fillId="0" borderId="16" xfId="0" applyNumberFormat="1" applyFont="1" applyBorder="1"/>
    <xf numFmtId="0" fontId="43" fillId="0" borderId="16" xfId="0" applyFont="1" applyFill="1" applyBorder="1"/>
    <xf numFmtId="0" fontId="43" fillId="0" borderId="17" xfId="0" applyFont="1" applyBorder="1"/>
    <xf numFmtId="0" fontId="80" fillId="0" borderId="0" xfId="0" applyFont="1"/>
    <xf numFmtId="0" fontId="80" fillId="0" borderId="18" xfId="0" applyFont="1" applyBorder="1"/>
    <xf numFmtId="167" fontId="80" fillId="0" borderId="19" xfId="0" applyNumberFormat="1" applyFont="1" applyBorder="1"/>
    <xf numFmtId="167" fontId="80" fillId="0" borderId="18" xfId="0" applyNumberFormat="1" applyFont="1" applyBorder="1"/>
    <xf numFmtId="167" fontId="80" fillId="0" borderId="18" xfId="4" applyNumberFormat="1" applyFont="1" applyBorder="1"/>
    <xf numFmtId="0" fontId="85" fillId="0" borderId="0" xfId="0" applyFont="1"/>
    <xf numFmtId="9" fontId="77" fillId="0" borderId="0" xfId="18" applyNumberFormat="1" applyFont="1" applyAlignment="1">
      <alignment horizontal="center" vertical="top" wrapText="1"/>
    </xf>
    <xf numFmtId="0" fontId="81" fillId="0" borderId="0" xfId="0" applyFont="1" applyBorder="1" applyAlignment="1">
      <alignment horizontal="center"/>
    </xf>
    <xf numFmtId="0" fontId="77" fillId="0" borderId="0" xfId="0" applyFont="1" applyBorder="1" applyAlignment="1">
      <alignment horizontal="center" vertical="top" wrapText="1"/>
    </xf>
    <xf numFmtId="0" fontId="81" fillId="0" borderId="0" xfId="0" applyFont="1"/>
    <xf numFmtId="38" fontId="77" fillId="0" borderId="7" xfId="0" applyNumberFormat="1" applyFont="1" applyBorder="1"/>
    <xf numFmtId="38" fontId="83" fillId="0" borderId="9" xfId="0" applyNumberFormat="1" applyFont="1" applyBorder="1" applyAlignment="1">
      <alignment horizontal="right" vertical="top" wrapText="1"/>
    </xf>
    <xf numFmtId="0" fontId="81" fillId="0" borderId="0" xfId="0" applyFont="1" applyAlignment="1">
      <alignment horizontal="left" vertical="top" wrapText="1"/>
    </xf>
    <xf numFmtId="0" fontId="77" fillId="0" borderId="0" xfId="0" applyFont="1" applyAlignment="1">
      <alignment horizontal="left" vertical="top" wrapText="1"/>
    </xf>
    <xf numFmtId="17" fontId="84" fillId="0" borderId="0" xfId="0" applyNumberFormat="1" applyFont="1" applyAlignment="1">
      <alignment horizontal="center"/>
    </xf>
    <xf numFmtId="0" fontId="84" fillId="0" borderId="0" xfId="0" applyFont="1" applyAlignment="1">
      <alignment horizontal="center"/>
    </xf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99Alloc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Legal YTD Direct Expenses</a:t>
            </a:r>
          </a:p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 000's)</a:t>
            </a:r>
          </a:p>
        </c:rich>
      </c:tx>
      <c:layout>
        <c:manualLayout>
          <c:xMode val="edge"/>
          <c:yMode val="edge"/>
          <c:x val="0.39576953724256936"/>
          <c:y val="3.01820823524470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3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9"/>
            </a:gs>
          </a:gsLst>
          <a:path path="rect">
            <a:fillToRect l="50000" t="50000" r="50000" b="50000"/>
          </a:path>
        </a:gradFill>
        <a:ln w="12700">
          <a:solidFill>
            <a:srgbClr val="C0C0C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9"/>
            </a:gs>
          </a:gsLst>
          <a:path path="rect">
            <a:fillToRect l="50000" t="50000" r="50000" b="50000"/>
          </a:path>
        </a:gradFill>
        <a:ln w="12700">
          <a:solidFill>
            <a:srgbClr val="C0C0C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58518832592599"/>
          <c:y val="0.13883757882125639"/>
          <c:w val="0.85225787594749225"/>
          <c:h val="0.71430928234124669"/>
        </c:manualLayout>
      </c:layout>
      <c:bar3DChart>
        <c:barDir val="bar"/>
        <c:grouping val="stack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CC99" mc:Ignorable="a14" a14:legacySpreadsheetColorIndex="47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'Legal-June'!$O$64:$O$70</c:f>
              <c:strCache>
                <c:ptCount val="7"/>
                <c:pt idx="0">
                  <c:v>Outside Services</c:v>
                </c:pt>
                <c:pt idx="1">
                  <c:v>Employee Exps</c:v>
                </c:pt>
                <c:pt idx="2">
                  <c:v>Corp Charges</c:v>
                </c:pt>
                <c:pt idx="3">
                  <c:v>Corp Rent</c:v>
                </c:pt>
                <c:pt idx="4">
                  <c:v>Office Exps</c:v>
                </c:pt>
                <c:pt idx="5">
                  <c:v>Corp IT</c:v>
                </c:pt>
                <c:pt idx="6">
                  <c:v>Technology</c:v>
                </c:pt>
              </c:strCache>
            </c:strRef>
          </c:cat>
          <c:val>
            <c:numRef>
              <c:f>'Legal-June'!$P$64:$P$70</c:f>
              <c:numCache>
                <c:formatCode>#,##0_);\(#,##0\)</c:formatCode>
                <c:ptCount val="7"/>
                <c:pt idx="0">
                  <c:v>7016.2579999999998</c:v>
                </c:pt>
                <c:pt idx="1">
                  <c:v>6198.857</c:v>
                </c:pt>
                <c:pt idx="2">
                  <c:v>625.78599999999994</c:v>
                </c:pt>
                <c:pt idx="3">
                  <c:v>528.72</c:v>
                </c:pt>
                <c:pt idx="4">
                  <c:v>256.291</c:v>
                </c:pt>
                <c:pt idx="5">
                  <c:v>188.03</c:v>
                </c:pt>
                <c:pt idx="6">
                  <c:v>77.757999999999996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9-4929-88A1-FBEA7D50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5170928"/>
        <c:axId val="1"/>
        <c:axId val="0"/>
      </c:bar3DChart>
      <c:catAx>
        <c:axId val="1705170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"/>
          <c:min val="0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5170928"/>
        <c:crosses val="autoZero"/>
        <c:crossBetween val="between"/>
        <c:majorUnit val="500"/>
        <c:min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2" dropStyle="combo" dx="22" fmlaLink="$E$3" fmlaRange="$G$3:$G$14" sel="6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</xdr:row>
          <xdr:rowOff>123825</xdr:rowOff>
        </xdr:from>
        <xdr:to>
          <xdr:col>0</xdr:col>
          <xdr:colOff>1504950</xdr:colOff>
          <xdr:row>3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30B3BD2-8D6D-81B5-33BC-C9BB48FBE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39</xdr:row>
      <xdr:rowOff>28575</xdr:rowOff>
    </xdr:from>
    <xdr:to>
      <xdr:col>37</xdr:col>
      <xdr:colOff>838200</xdr:colOff>
      <xdr:row>59</xdr:row>
      <xdr:rowOff>190500</xdr:rowOff>
    </xdr:to>
    <xdr:graphicFrame macro="">
      <xdr:nvGraphicFramePr>
        <xdr:cNvPr id="2114" name="Chart 66">
          <a:extLst>
            <a:ext uri="{FF2B5EF4-FFF2-40B4-BE49-F238E27FC236}">
              <a16:creationId xmlns:a16="http://schemas.microsoft.com/office/drawing/2014/main" id="{75494748-D0AD-F2F6-2A41-5C0AAE59E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zoomScale="75" workbookViewId="0"/>
  </sheetViews>
  <sheetFormatPr defaultRowHeight="12.75"/>
  <sheetData/>
  <pageMargins left="0" right="0" top="0" bottom="0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0"/>
  <sheetViews>
    <sheetView workbookViewId="0"/>
  </sheetViews>
  <sheetFormatPr defaultRowHeight="12.75"/>
  <cols>
    <col min="1" max="1" width="23.28515625" customWidth="1"/>
    <col min="2" max="2" width="13.140625" customWidth="1"/>
    <col min="3" max="3" width="7.85546875" customWidth="1"/>
    <col min="4" max="4" width="11.85546875" style="1" customWidth="1"/>
    <col min="5" max="5" width="3.28515625" style="5" customWidth="1"/>
    <col min="6" max="6" width="4.7109375" customWidth="1"/>
  </cols>
  <sheetData>
    <row r="1" spans="1:7">
      <c r="A1" s="4" t="s">
        <v>44</v>
      </c>
      <c r="B1" s="4"/>
      <c r="C1" s="6"/>
    </row>
    <row r="2" spans="1:7">
      <c r="A2" s="4"/>
      <c r="B2" s="4"/>
      <c r="C2" s="6"/>
    </row>
    <row r="3" spans="1:7">
      <c r="A3" s="4"/>
      <c r="B3" s="4"/>
      <c r="C3" s="7"/>
      <c r="D3" s="1">
        <f>VLOOKUP(E3,F3:G14,2)</f>
        <v>36678</v>
      </c>
      <c r="E3" s="5">
        <v>6</v>
      </c>
      <c r="F3">
        <v>1</v>
      </c>
      <c r="G3" s="1">
        <v>36526</v>
      </c>
    </row>
    <row r="4" spans="1:7">
      <c r="A4" s="4"/>
      <c r="B4" s="4"/>
      <c r="C4" s="6"/>
      <c r="F4">
        <v>2</v>
      </c>
      <c r="G4" s="1">
        <v>36557</v>
      </c>
    </row>
    <row r="5" spans="1:7">
      <c r="A5" s="4"/>
      <c r="B5" s="4"/>
      <c r="C5" s="6"/>
      <c r="F5">
        <v>3</v>
      </c>
      <c r="G5" s="1">
        <v>36586</v>
      </c>
    </row>
    <row r="6" spans="1:7">
      <c r="A6" s="4"/>
      <c r="B6" s="4"/>
      <c r="C6" s="6"/>
      <c r="F6">
        <v>4</v>
      </c>
      <c r="G6" s="1">
        <v>36617</v>
      </c>
    </row>
    <row r="7" spans="1:7">
      <c r="F7">
        <v>5</v>
      </c>
      <c r="G7" s="1">
        <v>36647</v>
      </c>
    </row>
    <row r="8" spans="1:7">
      <c r="F8">
        <v>6</v>
      </c>
      <c r="G8" s="1">
        <v>36678</v>
      </c>
    </row>
    <row r="9" spans="1:7">
      <c r="F9">
        <v>7</v>
      </c>
      <c r="G9" s="1">
        <v>36708</v>
      </c>
    </row>
    <row r="10" spans="1:7">
      <c r="F10">
        <v>8</v>
      </c>
      <c r="G10" s="1">
        <v>36739</v>
      </c>
    </row>
    <row r="11" spans="1:7">
      <c r="F11">
        <v>9</v>
      </c>
      <c r="G11" s="1">
        <v>36770</v>
      </c>
    </row>
    <row r="12" spans="1:7">
      <c r="F12">
        <v>10</v>
      </c>
      <c r="G12" s="1">
        <v>36800</v>
      </c>
    </row>
    <row r="13" spans="1:7">
      <c r="F13">
        <v>11</v>
      </c>
      <c r="G13" s="1">
        <v>36831</v>
      </c>
    </row>
    <row r="14" spans="1:7">
      <c r="F14">
        <v>12</v>
      </c>
      <c r="G14" s="1">
        <v>36861</v>
      </c>
    </row>
    <row r="20" spans="1:1">
      <c r="A20" s="35" t="s">
        <v>100</v>
      </c>
    </row>
  </sheetData>
  <customSheetViews>
    <customSheetView guid="{DAB52F47-79BD-11D2-B683-00805FC9B832}" showRuler="0">
      <selection activeCell="G3" sqref="G3"/>
    </customSheetView>
  </customSheetView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Fill="0" autoLine="0" autoPict="0" macro="[0]!DropDown5_Change">
                <anchor moveWithCells="1">
                  <from>
                    <xdr:col>0</xdr:col>
                    <xdr:colOff>419100</xdr:colOff>
                    <xdr:row>1</xdr:row>
                    <xdr:rowOff>123825</xdr:rowOff>
                  </from>
                  <to>
                    <xdr:col>0</xdr:col>
                    <xdr:colOff>1504950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O76"/>
  <sheetViews>
    <sheetView tabSelected="1" topLeftCell="B6" zoomScale="75" zoomScaleNormal="75" zoomScaleSheetLayoutView="75" workbookViewId="0">
      <selection activeCell="B6" sqref="B6"/>
    </sheetView>
  </sheetViews>
  <sheetFormatPr defaultRowHeight="12.75"/>
  <cols>
    <col min="1" max="1" width="25.7109375" hidden="1" customWidth="1"/>
    <col min="2" max="2" width="36" bestFit="1" customWidth="1"/>
    <col min="3" max="3" width="16.28515625" customWidth="1"/>
    <col min="4" max="4" width="8.7109375" customWidth="1"/>
    <col min="5" max="5" width="16.28515625" customWidth="1"/>
    <col min="6" max="6" width="8.7109375" customWidth="1"/>
    <col min="7" max="7" width="16.28515625" customWidth="1"/>
    <col min="8" max="8" width="8.7109375" customWidth="1"/>
    <col min="9" max="9" width="16.28515625" customWidth="1"/>
    <col min="10" max="10" width="8.7109375" customWidth="1"/>
    <col min="11" max="11" width="16.42578125" customWidth="1"/>
    <col min="12" max="12" width="8.7109375" customWidth="1"/>
    <col min="13" max="13" width="16.28515625" customWidth="1"/>
    <col min="14" max="14" width="2.7109375" customWidth="1"/>
    <col min="15" max="15" width="36" bestFit="1" customWidth="1"/>
    <col min="16" max="16" width="19.5703125" bestFit="1" customWidth="1"/>
    <col min="17" max="17" width="2.7109375" customWidth="1"/>
    <col min="18" max="18" width="13.7109375" bestFit="1" customWidth="1"/>
    <col min="19" max="19" width="2.7109375" customWidth="1"/>
    <col min="20" max="20" width="12.85546875" bestFit="1" customWidth="1"/>
    <col min="21" max="21" width="2.7109375" customWidth="1"/>
    <col min="22" max="22" width="12.85546875" bestFit="1" customWidth="1"/>
    <col min="23" max="23" width="2.7109375" customWidth="1"/>
    <col min="24" max="24" width="13.7109375" bestFit="1" customWidth="1"/>
    <col min="25" max="25" width="2.7109375" customWidth="1"/>
    <col min="26" max="26" width="12.85546875" bestFit="1" customWidth="1"/>
    <col min="27" max="27" width="2.7109375" customWidth="1"/>
    <col min="28" max="28" width="12.85546875" bestFit="1" customWidth="1"/>
    <col min="29" max="29" width="2.7109375" customWidth="1"/>
    <col min="30" max="30" width="12.85546875" bestFit="1" customWidth="1"/>
    <col min="31" max="31" width="2.7109375" customWidth="1"/>
    <col min="32" max="32" width="16.28515625" customWidth="1"/>
    <col min="33" max="33" width="2.7109375" customWidth="1"/>
    <col min="34" max="34" width="12.85546875" bestFit="1" customWidth="1"/>
    <col min="35" max="35" width="2.7109375" customWidth="1"/>
    <col min="36" max="36" width="12.85546875" bestFit="1" customWidth="1"/>
    <col min="37" max="37" width="2.7109375" customWidth="1"/>
    <col min="38" max="38" width="12.85546875" bestFit="1" customWidth="1"/>
    <col min="39" max="39" width="2.7109375" customWidth="1"/>
    <col min="40" max="40" width="16.28515625" bestFit="1" customWidth="1"/>
  </cols>
  <sheetData>
    <row r="1" spans="1:40" hidden="1">
      <c r="A1" t="s">
        <v>63</v>
      </c>
      <c r="O1" s="26"/>
      <c r="P1" s="26" t="s">
        <v>65</v>
      </c>
    </row>
    <row r="2" spans="1:40" hidden="1">
      <c r="A2" s="1">
        <f>Input!D3</f>
        <v>36678</v>
      </c>
      <c r="C2" s="1">
        <f>Input!D3</f>
        <v>36678</v>
      </c>
      <c r="D2" s="1"/>
      <c r="E2" s="1">
        <f>Input!D3</f>
        <v>36678</v>
      </c>
      <c r="F2" s="1"/>
      <c r="I2" s="1">
        <f>Input!D3</f>
        <v>36678</v>
      </c>
      <c r="J2" s="1"/>
      <c r="K2" s="1">
        <f>Input!D3</f>
        <v>36678</v>
      </c>
      <c r="L2" s="1"/>
      <c r="O2" s="26"/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0" hidden="1">
      <c r="A3" s="1"/>
      <c r="C3" t="s">
        <v>0</v>
      </c>
      <c r="E3" t="s">
        <v>78</v>
      </c>
      <c r="I3" t="s">
        <v>0</v>
      </c>
      <c r="K3" t="s">
        <v>78</v>
      </c>
      <c r="P3" s="1" t="str">
        <f>IF(Input!$D$3&gt;='Legal-June'!P$2,"ACTUAL","PLAN2000")</f>
        <v>ACTUAL</v>
      </c>
      <c r="Q3" s="1"/>
      <c r="R3" s="1" t="str">
        <f>IF(Input!$D$3&gt;='Legal-June'!R$2,"ACTUAL","PLAN2000")</f>
        <v>ACTUAL</v>
      </c>
      <c r="S3" s="1"/>
      <c r="T3" s="1" t="str">
        <f>IF(Input!$D$3&gt;='Legal-June'!T$2,"ACTUAL","PLAN2000")</f>
        <v>ACTUAL</v>
      </c>
      <c r="U3" s="1"/>
      <c r="V3" s="1" t="str">
        <f>IF(Input!$D$3&gt;='Legal-June'!V$2,"ACTUAL","PLAN2000")</f>
        <v>ACTUAL</v>
      </c>
      <c r="W3" s="1"/>
      <c r="X3" s="1" t="str">
        <f>IF(Input!$D$3&gt;='Legal-June'!X$2,"ACTUAL","PLAN2000")</f>
        <v>ACTUAL</v>
      </c>
      <c r="Y3" s="1"/>
      <c r="Z3" s="1" t="str">
        <f>IF(Input!$D$3&gt;='Legal-June'!Z$2,"ACTUAL","PLAN2000")</f>
        <v>ACTUAL</v>
      </c>
      <c r="AA3" s="1"/>
      <c r="AB3" s="1" t="str">
        <f>IF(Input!$D$3&gt;='Legal-June'!AB$2,"ACTUAL","PLAN2000")</f>
        <v>PLAN2000</v>
      </c>
      <c r="AC3" s="1"/>
      <c r="AD3" s="1" t="str">
        <f>IF(Input!$D$3&gt;='Legal-June'!AD$2,"ACTUAL","PLAN2000")</f>
        <v>PLAN2000</v>
      </c>
      <c r="AE3" s="1"/>
      <c r="AF3" s="1" t="str">
        <f>IF(Input!$D$3&gt;='Legal-June'!AF$2,"ACTUAL","PLAN2000")</f>
        <v>PLAN2000</v>
      </c>
      <c r="AG3" s="1"/>
      <c r="AH3" s="1" t="str">
        <f>IF(Input!$D$3&gt;='Legal-June'!AH$2,"ACTUAL","PLAN2000")</f>
        <v>PLAN2000</v>
      </c>
      <c r="AI3" s="1"/>
      <c r="AJ3" s="1" t="str">
        <f>IF(Input!$D$3&gt;='Legal-June'!AJ$2,"ACTUAL","PLAN2000")</f>
        <v>PLAN2000</v>
      </c>
      <c r="AK3" s="1"/>
      <c r="AL3" s="1" t="str">
        <f>IF(Input!$D$3&gt;='Legal-June'!AL$2,"ACTUAL","PLAN2000")</f>
        <v>PLAN2000</v>
      </c>
    </row>
    <row r="4" spans="1:40" hidden="1">
      <c r="A4" t="s">
        <v>77</v>
      </c>
      <c r="C4" t="s">
        <v>1</v>
      </c>
      <c r="E4" t="s">
        <v>1</v>
      </c>
      <c r="I4" t="s">
        <v>2</v>
      </c>
      <c r="K4" t="s">
        <v>2</v>
      </c>
      <c r="P4" t="s">
        <v>1</v>
      </c>
      <c r="R4" t="s">
        <v>1</v>
      </c>
      <c r="T4" t="s">
        <v>1</v>
      </c>
      <c r="V4" t="s">
        <v>1</v>
      </c>
      <c r="X4" t="s">
        <v>1</v>
      </c>
      <c r="Z4" t="s">
        <v>1</v>
      </c>
      <c r="AB4" t="s">
        <v>1</v>
      </c>
      <c r="AD4" t="s">
        <v>1</v>
      </c>
      <c r="AF4" t="s">
        <v>1</v>
      </c>
      <c r="AH4" t="s">
        <v>1</v>
      </c>
      <c r="AJ4" t="s">
        <v>1</v>
      </c>
      <c r="AL4" t="s">
        <v>1</v>
      </c>
    </row>
    <row r="5" spans="1:40" ht="12" hidden="1" customHeight="1">
      <c r="A5" s="1" t="s">
        <v>62</v>
      </c>
      <c r="P5" t="s">
        <v>78</v>
      </c>
      <c r="R5" t="s">
        <v>78</v>
      </c>
      <c r="T5" t="s">
        <v>78</v>
      </c>
      <c r="V5" t="s">
        <v>78</v>
      </c>
      <c r="X5" t="s">
        <v>78</v>
      </c>
      <c r="Z5" t="s">
        <v>78</v>
      </c>
      <c r="AB5" t="s">
        <v>78</v>
      </c>
      <c r="AD5" t="s">
        <v>78</v>
      </c>
      <c r="AF5" t="s">
        <v>78</v>
      </c>
      <c r="AH5" t="s">
        <v>78</v>
      </c>
      <c r="AJ5" t="s">
        <v>78</v>
      </c>
      <c r="AL5" t="s">
        <v>78</v>
      </c>
    </row>
    <row r="6" spans="1:40">
      <c r="A6" s="2"/>
    </row>
    <row r="7" spans="1:40" s="8" customFormat="1" ht="18" customHeight="1">
      <c r="C7" s="9">
        <f>C2</f>
        <v>36678</v>
      </c>
      <c r="D7" s="9"/>
      <c r="E7" s="9">
        <f>E2</f>
        <v>36678</v>
      </c>
      <c r="F7" s="9"/>
      <c r="G7" s="10" t="s">
        <v>3</v>
      </c>
      <c r="H7" s="10"/>
      <c r="I7" s="9">
        <f>I2</f>
        <v>36678</v>
      </c>
      <c r="J7" s="9"/>
      <c r="K7" s="9">
        <f>K2</f>
        <v>36678</v>
      </c>
      <c r="L7" s="9"/>
      <c r="M7" s="11" t="s">
        <v>4</v>
      </c>
      <c r="P7" s="12" t="s">
        <v>45</v>
      </c>
      <c r="Q7" s="12"/>
      <c r="R7" s="12" t="s">
        <v>46</v>
      </c>
      <c r="S7" s="12"/>
      <c r="T7" s="12" t="s">
        <v>47</v>
      </c>
      <c r="U7" s="12"/>
      <c r="V7" s="12" t="s">
        <v>48</v>
      </c>
      <c r="W7" s="12"/>
      <c r="X7" s="12" t="s">
        <v>49</v>
      </c>
      <c r="Y7" s="12"/>
      <c r="Z7" s="12" t="s">
        <v>50</v>
      </c>
      <c r="AA7" s="12"/>
      <c r="AB7" s="12" t="s">
        <v>51</v>
      </c>
      <c r="AC7" s="12"/>
      <c r="AD7" s="12" t="s">
        <v>52</v>
      </c>
      <c r="AE7" s="12"/>
      <c r="AF7" s="12" t="s">
        <v>53</v>
      </c>
      <c r="AG7" s="12"/>
      <c r="AH7" s="12" t="s">
        <v>43</v>
      </c>
      <c r="AI7" s="12"/>
      <c r="AJ7" s="12" t="s">
        <v>54</v>
      </c>
      <c r="AK7" s="12"/>
      <c r="AL7" s="12" t="s">
        <v>55</v>
      </c>
      <c r="AM7" s="12"/>
      <c r="AN7" s="12"/>
    </row>
    <row r="8" spans="1:40" s="8" customFormat="1" ht="18" customHeight="1">
      <c r="C8" s="13" t="s">
        <v>5</v>
      </c>
      <c r="D8" s="12"/>
      <c r="E8" s="13" t="s">
        <v>6</v>
      </c>
      <c r="F8" s="12"/>
      <c r="G8" s="13" t="s">
        <v>7</v>
      </c>
      <c r="H8" s="12"/>
      <c r="I8" s="13" t="s">
        <v>8</v>
      </c>
      <c r="J8" s="12"/>
      <c r="K8" s="13" t="s">
        <v>9</v>
      </c>
      <c r="L8" s="12"/>
      <c r="M8" s="13" t="s">
        <v>7</v>
      </c>
      <c r="O8" s="14"/>
      <c r="P8" s="15" t="str">
        <f>IF(Input!$D$3&gt;='Legal-June'!P$2,"Actual","Plan")</f>
        <v>Actual</v>
      </c>
      <c r="Q8" s="16"/>
      <c r="R8" s="15" t="str">
        <f>IF(Input!$D$3&gt;='Legal-June'!R$2,"Actual","Plan")</f>
        <v>Actual</v>
      </c>
      <c r="S8" s="16"/>
      <c r="T8" s="15" t="str">
        <f>IF(Input!$D$3&gt;='Legal-June'!T$2,"Actual","Plan")</f>
        <v>Actual</v>
      </c>
      <c r="U8" s="16"/>
      <c r="V8" s="15" t="str">
        <f>IF(Input!$D$3&gt;='Legal-June'!V$2,"Actual","Plan")</f>
        <v>Actual</v>
      </c>
      <c r="W8" s="16"/>
      <c r="X8" s="15" t="str">
        <f>IF(Input!$D$3&gt;='Legal-June'!X$2,"Actual","Plan")</f>
        <v>Actual</v>
      </c>
      <c r="Y8" s="16"/>
      <c r="Z8" s="15" t="str">
        <f>IF(Input!$D$3&gt;='Legal-June'!Z$2,"Actual","Plan")</f>
        <v>Actual</v>
      </c>
      <c r="AA8" s="16"/>
      <c r="AB8" s="15" t="str">
        <f>IF(Input!$D$3&gt;='Legal-June'!AB$2,"Actual","Plan")</f>
        <v>Plan</v>
      </c>
      <c r="AC8" s="16"/>
      <c r="AD8" s="15" t="str">
        <f>IF(Input!$D$3&gt;='Legal-June'!AD$2,"Actual","Plan")</f>
        <v>Plan</v>
      </c>
      <c r="AE8" s="16"/>
      <c r="AF8" s="15" t="str">
        <f>IF(Input!$D$3&gt;='Legal-June'!AF$2,"Actual","Plan")</f>
        <v>Plan</v>
      </c>
      <c r="AG8" s="16"/>
      <c r="AH8" s="15" t="str">
        <f>IF(Input!$D$3&gt;='Legal-June'!AH$2,"Actual","Plan")</f>
        <v>Plan</v>
      </c>
      <c r="AI8" s="16"/>
      <c r="AJ8" s="15" t="str">
        <f>IF(Input!$D$3&gt;='Legal-June'!AJ$2,"Actual","Plan")</f>
        <v>Plan</v>
      </c>
      <c r="AK8" s="16"/>
      <c r="AL8" s="15" t="str">
        <f>IF(Input!$D$3&gt;='Legal-June'!AL$2,"Actual","Plan")</f>
        <v>Plan</v>
      </c>
      <c r="AM8" s="16"/>
      <c r="AN8" s="13" t="s">
        <v>42</v>
      </c>
    </row>
    <row r="9" spans="1:40" s="8" customFormat="1" ht="18" customHeight="1">
      <c r="B9" s="17" t="s">
        <v>88</v>
      </c>
    </row>
    <row r="10" spans="1:40" s="8" customFormat="1" ht="18" customHeight="1">
      <c r="A10" s="8" t="s">
        <v>11</v>
      </c>
      <c r="B10" s="14" t="s">
        <v>12</v>
      </c>
      <c r="C10" s="19">
        <v>849382</v>
      </c>
      <c r="D10" s="19"/>
      <c r="E10" s="19">
        <v>781460</v>
      </c>
      <c r="F10" s="19"/>
      <c r="G10" s="19">
        <f t="shared" ref="G10:G27" si="0">E10-C10</f>
        <v>-67922</v>
      </c>
      <c r="H10" s="19"/>
      <c r="I10" s="19">
        <v>4660758</v>
      </c>
      <c r="J10" s="19"/>
      <c r="K10" s="19">
        <v>4636641</v>
      </c>
      <c r="L10" s="19"/>
      <c r="M10" s="19">
        <f t="shared" ref="M10:M27" si="1">K10-I10</f>
        <v>-24117</v>
      </c>
      <c r="O10" s="26" t="s">
        <v>96</v>
      </c>
      <c r="P10" s="32">
        <v>86</v>
      </c>
      <c r="Q10" s="33"/>
      <c r="R10" s="32">
        <v>86</v>
      </c>
      <c r="S10" s="33"/>
      <c r="T10" s="32">
        <v>88</v>
      </c>
      <c r="U10" s="33"/>
      <c r="V10" s="32">
        <v>87</v>
      </c>
      <c r="W10" s="33"/>
      <c r="X10" s="32">
        <v>87</v>
      </c>
      <c r="Y10" s="33"/>
      <c r="Z10" s="32">
        <v>92</v>
      </c>
      <c r="AA10" s="33"/>
      <c r="AB10" s="32">
        <v>88</v>
      </c>
      <c r="AC10" s="33"/>
      <c r="AD10" s="32">
        <v>88</v>
      </c>
      <c r="AE10" s="33"/>
      <c r="AF10" s="32">
        <v>88</v>
      </c>
      <c r="AG10" s="33"/>
      <c r="AH10" s="32">
        <v>88</v>
      </c>
      <c r="AI10" s="32"/>
      <c r="AJ10" s="32">
        <v>88</v>
      </c>
      <c r="AK10" s="34"/>
      <c r="AL10" s="32">
        <v>88</v>
      </c>
      <c r="AM10" s="33"/>
      <c r="AN10" s="33">
        <f>SUM(P10:AL10)</f>
        <v>1054</v>
      </c>
    </row>
    <row r="11" spans="1:40" s="8" customFormat="1" ht="18" customHeight="1">
      <c r="A11" s="8" t="s">
        <v>13</v>
      </c>
      <c r="B11" s="14" t="s">
        <v>14</v>
      </c>
      <c r="C11" s="19">
        <v>109895</v>
      </c>
      <c r="D11" s="19"/>
      <c r="E11" s="19">
        <v>157499.51949999994</v>
      </c>
      <c r="F11" s="19"/>
      <c r="G11" s="19">
        <f t="shared" si="0"/>
        <v>47604.519499999937</v>
      </c>
      <c r="H11" s="19"/>
      <c r="I11" s="19">
        <v>789654</v>
      </c>
      <c r="J11" s="19"/>
      <c r="K11" s="19">
        <v>939067.91099999985</v>
      </c>
      <c r="L11" s="19"/>
      <c r="M11" s="19">
        <f t="shared" si="1"/>
        <v>149413.91099999985</v>
      </c>
      <c r="O11" s="26" t="s">
        <v>95</v>
      </c>
      <c r="P11" s="32">
        <v>88</v>
      </c>
      <c r="Q11" s="30"/>
      <c r="R11" s="32">
        <v>88</v>
      </c>
      <c r="S11" s="33"/>
      <c r="T11" s="32">
        <v>88</v>
      </c>
      <c r="U11" s="33"/>
      <c r="V11" s="32">
        <v>88</v>
      </c>
      <c r="W11" s="33"/>
      <c r="X11" s="32">
        <v>88</v>
      </c>
      <c r="Y11" s="33"/>
      <c r="Z11" s="32">
        <v>88</v>
      </c>
      <c r="AA11" s="33"/>
      <c r="AB11" s="32">
        <v>88</v>
      </c>
      <c r="AC11" s="33"/>
      <c r="AD11" s="32">
        <v>88</v>
      </c>
      <c r="AE11" s="33"/>
      <c r="AF11" s="32">
        <v>88</v>
      </c>
      <c r="AG11" s="33"/>
      <c r="AH11" s="32">
        <v>88</v>
      </c>
      <c r="AI11" s="32"/>
      <c r="AJ11" s="32">
        <v>88</v>
      </c>
      <c r="AK11" s="34"/>
      <c r="AL11" s="32">
        <v>88</v>
      </c>
      <c r="AM11" s="33"/>
      <c r="AN11" s="33">
        <f>SUM(P11:AL11)</f>
        <v>1056</v>
      </c>
    </row>
    <row r="12" spans="1:40" s="8" customFormat="1" ht="18" customHeight="1">
      <c r="A12" s="8" t="s">
        <v>15</v>
      </c>
      <c r="B12" s="14" t="s">
        <v>16</v>
      </c>
      <c r="C12" s="19">
        <v>157837</v>
      </c>
      <c r="D12" s="19"/>
      <c r="E12" s="19">
        <v>92541.34</v>
      </c>
      <c r="F12" s="19"/>
      <c r="G12" s="19">
        <f t="shared" si="0"/>
        <v>-65295.66</v>
      </c>
      <c r="H12" s="19"/>
      <c r="I12" s="19">
        <v>652741</v>
      </c>
      <c r="J12" s="19"/>
      <c r="K12" s="19">
        <v>593444.04</v>
      </c>
      <c r="L12" s="19"/>
      <c r="M12" s="19">
        <f t="shared" si="1"/>
        <v>-59296.959999999963</v>
      </c>
    </row>
    <row r="13" spans="1:40" s="8" customFormat="1" ht="18" customHeight="1">
      <c r="A13" s="8" t="s">
        <v>17</v>
      </c>
      <c r="B13" s="14" t="s">
        <v>18</v>
      </c>
      <c r="C13" s="19">
        <v>47626</v>
      </c>
      <c r="D13" s="19"/>
      <c r="E13" s="19">
        <v>0</v>
      </c>
      <c r="F13" s="19"/>
      <c r="G13" s="19">
        <f t="shared" si="0"/>
        <v>-47626</v>
      </c>
      <c r="H13" s="19"/>
      <c r="I13" s="19">
        <v>95704</v>
      </c>
      <c r="J13" s="19"/>
      <c r="K13" s="19">
        <v>2000</v>
      </c>
      <c r="L13" s="19"/>
      <c r="M13" s="19">
        <f t="shared" si="1"/>
        <v>-93704</v>
      </c>
    </row>
    <row r="14" spans="1:40" s="8" customFormat="1" ht="18" customHeight="1">
      <c r="A14" s="8" t="s">
        <v>19</v>
      </c>
      <c r="B14" s="14" t="s">
        <v>20</v>
      </c>
      <c r="C14" s="19">
        <v>1754775</v>
      </c>
      <c r="D14" s="19"/>
      <c r="E14" s="19">
        <v>1140427</v>
      </c>
      <c r="F14" s="19"/>
      <c r="G14" s="19">
        <f t="shared" si="0"/>
        <v>-614348</v>
      </c>
      <c r="H14" s="19"/>
      <c r="I14" s="19">
        <v>7016258</v>
      </c>
      <c r="J14" s="19"/>
      <c r="K14" s="19">
        <v>4842558</v>
      </c>
      <c r="L14" s="19"/>
      <c r="M14" s="19">
        <f t="shared" si="1"/>
        <v>-2173700</v>
      </c>
    </row>
    <row r="15" spans="1:40" s="8" customFormat="1" ht="18" customHeight="1">
      <c r="A15" s="8" t="s">
        <v>21</v>
      </c>
      <c r="B15" s="14" t="s">
        <v>22</v>
      </c>
      <c r="C15" s="19">
        <v>23185</v>
      </c>
      <c r="D15" s="19"/>
      <c r="E15" s="19">
        <v>21879</v>
      </c>
      <c r="F15" s="19"/>
      <c r="G15" s="19">
        <f t="shared" si="0"/>
        <v>-1306</v>
      </c>
      <c r="H15" s="19"/>
      <c r="I15" s="19">
        <v>228999</v>
      </c>
      <c r="J15" s="19"/>
      <c r="K15" s="19">
        <v>131274</v>
      </c>
      <c r="L15" s="19"/>
      <c r="M15" s="19">
        <f t="shared" si="1"/>
        <v>-97725</v>
      </c>
      <c r="O15" s="17" t="s">
        <v>10</v>
      </c>
      <c r="AN15" s="18"/>
    </row>
    <row r="16" spans="1:40" s="8" customFormat="1" ht="18" customHeight="1">
      <c r="A16" s="8" t="s">
        <v>23</v>
      </c>
      <c r="B16" s="14" t="s">
        <v>24</v>
      </c>
      <c r="C16" s="19">
        <v>812</v>
      </c>
      <c r="D16" s="19"/>
      <c r="E16" s="19">
        <v>0</v>
      </c>
      <c r="F16" s="19"/>
      <c r="G16" s="19">
        <f t="shared" si="0"/>
        <v>-812</v>
      </c>
      <c r="H16" s="19"/>
      <c r="I16" s="19">
        <v>3884</v>
      </c>
      <c r="J16" s="19"/>
      <c r="K16" s="19">
        <v>0</v>
      </c>
      <c r="L16" s="19"/>
      <c r="M16" s="19">
        <f t="shared" si="1"/>
        <v>-3884</v>
      </c>
      <c r="O16" s="14" t="s">
        <v>12</v>
      </c>
      <c r="P16" s="19">
        <v>721252</v>
      </c>
      <c r="Q16" s="19"/>
      <c r="R16" s="19">
        <v>779866</v>
      </c>
      <c r="S16" s="19"/>
      <c r="T16" s="19">
        <v>765058</v>
      </c>
      <c r="U16" s="19"/>
      <c r="V16" s="19">
        <v>751052</v>
      </c>
      <c r="W16" s="19"/>
      <c r="X16" s="19">
        <v>794148</v>
      </c>
      <c r="Y16" s="19"/>
      <c r="Z16" s="19">
        <v>849382</v>
      </c>
      <c r="AA16" s="19"/>
      <c r="AB16" s="19">
        <v>781461</v>
      </c>
      <c r="AC16" s="19"/>
      <c r="AD16" s="19">
        <v>781460</v>
      </c>
      <c r="AE16" s="19"/>
      <c r="AF16" s="19">
        <v>781461</v>
      </c>
      <c r="AG16" s="19"/>
      <c r="AH16" s="19">
        <v>781460</v>
      </c>
      <c r="AI16" s="19"/>
      <c r="AJ16" s="19">
        <v>781460</v>
      </c>
      <c r="AK16" s="19"/>
      <c r="AL16" s="19">
        <v>781461</v>
      </c>
      <c r="AM16" s="19"/>
      <c r="AN16" s="20">
        <f t="shared" ref="AN16:AN33" si="2">SUM(P16:AL16)</f>
        <v>9349521</v>
      </c>
    </row>
    <row r="17" spans="1:41" s="8" customFormat="1" ht="18" customHeight="1">
      <c r="A17" s="8" t="s">
        <v>25</v>
      </c>
      <c r="B17" s="14" t="s">
        <v>26</v>
      </c>
      <c r="C17" s="19">
        <v>122</v>
      </c>
      <c r="D17" s="19"/>
      <c r="E17" s="19">
        <v>0</v>
      </c>
      <c r="F17" s="19"/>
      <c r="G17" s="19">
        <f t="shared" si="0"/>
        <v>-122</v>
      </c>
      <c r="H17" s="19"/>
      <c r="I17" s="19">
        <v>1107</v>
      </c>
      <c r="J17" s="19"/>
      <c r="K17" s="19">
        <v>0</v>
      </c>
      <c r="L17" s="19"/>
      <c r="M17" s="19">
        <f t="shared" si="1"/>
        <v>-1107</v>
      </c>
      <c r="O17" s="14" t="s">
        <v>14</v>
      </c>
      <c r="P17" s="19">
        <v>201719</v>
      </c>
      <c r="Q17" s="19"/>
      <c r="R17" s="19">
        <v>34268</v>
      </c>
      <c r="S17" s="19"/>
      <c r="T17" s="19">
        <v>142215</v>
      </c>
      <c r="U17" s="19"/>
      <c r="V17" s="19">
        <v>139811</v>
      </c>
      <c r="W17" s="19"/>
      <c r="X17" s="19">
        <v>161746</v>
      </c>
      <c r="Y17" s="19"/>
      <c r="Z17" s="19">
        <v>109895</v>
      </c>
      <c r="AA17" s="19"/>
      <c r="AB17" s="19">
        <v>157500.51949999994</v>
      </c>
      <c r="AC17" s="19"/>
      <c r="AD17" s="19">
        <v>157499.51949999994</v>
      </c>
      <c r="AE17" s="19"/>
      <c r="AF17" s="19">
        <v>157499.51949999994</v>
      </c>
      <c r="AG17" s="19"/>
      <c r="AH17" s="19">
        <v>157500.51949999994</v>
      </c>
      <c r="AI17" s="19"/>
      <c r="AJ17" s="19">
        <v>157500.5194999997</v>
      </c>
      <c r="AK17" s="19"/>
      <c r="AL17" s="19">
        <v>157499.51950000017</v>
      </c>
      <c r="AM17" s="19"/>
      <c r="AN17" s="20">
        <f t="shared" si="2"/>
        <v>1734654.1169999996</v>
      </c>
    </row>
    <row r="18" spans="1:41" s="8" customFormat="1" ht="18" customHeight="1">
      <c r="A18" s="8" t="s">
        <v>27</v>
      </c>
      <c r="B18" s="14" t="s">
        <v>28</v>
      </c>
      <c r="C18" s="19">
        <v>731</v>
      </c>
      <c r="D18" s="19"/>
      <c r="E18" s="19">
        <v>2169</v>
      </c>
      <c r="F18" s="19"/>
      <c r="G18" s="19">
        <f t="shared" si="0"/>
        <v>1438</v>
      </c>
      <c r="H18" s="19"/>
      <c r="I18" s="19">
        <v>22301</v>
      </c>
      <c r="J18" s="19"/>
      <c r="K18" s="19">
        <v>13014</v>
      </c>
      <c r="L18" s="19"/>
      <c r="M18" s="19">
        <f t="shared" si="1"/>
        <v>-9287</v>
      </c>
      <c r="O18" s="14" t="s">
        <v>16</v>
      </c>
      <c r="P18" s="19">
        <v>73449</v>
      </c>
      <c r="Q18" s="19"/>
      <c r="R18" s="19">
        <v>83827</v>
      </c>
      <c r="S18" s="19"/>
      <c r="T18" s="19">
        <v>103655</v>
      </c>
      <c r="U18" s="19"/>
      <c r="V18" s="19">
        <v>127343</v>
      </c>
      <c r="W18" s="19"/>
      <c r="X18" s="19">
        <v>106630</v>
      </c>
      <c r="Y18" s="19"/>
      <c r="Z18" s="19">
        <v>157837</v>
      </c>
      <c r="AA18" s="19"/>
      <c r="AB18" s="19">
        <v>92540.34</v>
      </c>
      <c r="AC18" s="19"/>
      <c r="AD18" s="19">
        <v>92540.34</v>
      </c>
      <c r="AE18" s="19"/>
      <c r="AF18" s="19">
        <v>92540.34</v>
      </c>
      <c r="AG18" s="19"/>
      <c r="AH18" s="19">
        <v>92541.34</v>
      </c>
      <c r="AI18" s="19"/>
      <c r="AJ18" s="19">
        <v>92540.34</v>
      </c>
      <c r="AK18" s="19"/>
      <c r="AL18" s="19">
        <v>92544.25</v>
      </c>
      <c r="AM18" s="19"/>
      <c r="AN18" s="20">
        <f t="shared" si="2"/>
        <v>1207987.95</v>
      </c>
    </row>
    <row r="19" spans="1:41" s="8" customFormat="1" ht="18" customHeight="1">
      <c r="A19" s="8" t="s">
        <v>29</v>
      </c>
      <c r="B19" s="14" t="s">
        <v>30</v>
      </c>
      <c r="C19" s="19">
        <v>20727</v>
      </c>
      <c r="D19" s="19"/>
      <c r="E19" s="19">
        <v>300</v>
      </c>
      <c r="F19" s="19"/>
      <c r="G19" s="19">
        <f t="shared" si="0"/>
        <v>-20427</v>
      </c>
      <c r="H19" s="19"/>
      <c r="I19" s="19">
        <v>77758</v>
      </c>
      <c r="J19" s="19"/>
      <c r="K19" s="19">
        <v>1800</v>
      </c>
      <c r="L19" s="19"/>
      <c r="M19" s="19">
        <f t="shared" si="1"/>
        <v>-75958</v>
      </c>
      <c r="O19" s="14" t="s">
        <v>18</v>
      </c>
      <c r="P19" s="19">
        <v>803</v>
      </c>
      <c r="Q19" s="19"/>
      <c r="R19" s="19">
        <v>42732</v>
      </c>
      <c r="S19" s="19"/>
      <c r="T19" s="19">
        <v>338</v>
      </c>
      <c r="U19" s="19"/>
      <c r="V19" s="19">
        <v>0</v>
      </c>
      <c r="W19" s="19"/>
      <c r="X19" s="19">
        <v>4205</v>
      </c>
      <c r="Y19" s="19"/>
      <c r="Z19" s="19">
        <v>47626</v>
      </c>
      <c r="AA19" s="19"/>
      <c r="AB19" s="19">
        <v>0</v>
      </c>
      <c r="AC19" s="19"/>
      <c r="AD19" s="19">
        <v>0</v>
      </c>
      <c r="AE19" s="19"/>
      <c r="AF19" s="19">
        <v>0</v>
      </c>
      <c r="AG19" s="19"/>
      <c r="AH19" s="19">
        <v>0</v>
      </c>
      <c r="AI19" s="19"/>
      <c r="AJ19" s="19">
        <v>0</v>
      </c>
      <c r="AK19" s="19"/>
      <c r="AL19" s="19">
        <v>0</v>
      </c>
      <c r="AM19" s="19"/>
      <c r="AN19" s="20">
        <f t="shared" si="2"/>
        <v>95704</v>
      </c>
    </row>
    <row r="20" spans="1:41" s="8" customFormat="1" ht="18" customHeight="1">
      <c r="A20" s="8" t="s">
        <v>31</v>
      </c>
      <c r="B20" s="14" t="s">
        <v>32</v>
      </c>
      <c r="C20" s="19">
        <v>0</v>
      </c>
      <c r="D20" s="19"/>
      <c r="E20" s="19">
        <v>0</v>
      </c>
      <c r="F20" s="19"/>
      <c r="G20" s="19">
        <f t="shared" si="0"/>
        <v>0</v>
      </c>
      <c r="H20" s="19"/>
      <c r="I20" s="19">
        <v>0</v>
      </c>
      <c r="J20" s="19"/>
      <c r="K20" s="19">
        <v>0</v>
      </c>
      <c r="L20" s="19"/>
      <c r="M20" s="19">
        <f t="shared" si="1"/>
        <v>0</v>
      </c>
      <c r="O20" s="14" t="s">
        <v>20</v>
      </c>
      <c r="P20" s="19">
        <v>560467</v>
      </c>
      <c r="Q20" s="19"/>
      <c r="R20" s="19">
        <v>1110220</v>
      </c>
      <c r="S20" s="19"/>
      <c r="T20" s="19">
        <v>796401</v>
      </c>
      <c r="U20" s="19"/>
      <c r="V20" s="19">
        <v>1323288</v>
      </c>
      <c r="W20" s="19"/>
      <c r="X20" s="19">
        <v>1471107</v>
      </c>
      <c r="Y20" s="19"/>
      <c r="Z20" s="19">
        <v>1754775</v>
      </c>
      <c r="AA20" s="19"/>
      <c r="AB20" s="19">
        <v>640426</v>
      </c>
      <c r="AC20" s="19"/>
      <c r="AD20" s="19">
        <v>640425</v>
      </c>
      <c r="AE20" s="19"/>
      <c r="AF20" s="19">
        <v>1140426</v>
      </c>
      <c r="AG20" s="19"/>
      <c r="AH20" s="19">
        <v>2548987</v>
      </c>
      <c r="AI20" s="19"/>
      <c r="AJ20" s="19">
        <v>2548986</v>
      </c>
      <c r="AK20" s="19"/>
      <c r="AL20" s="19">
        <v>2683226</v>
      </c>
      <c r="AM20" s="19"/>
      <c r="AN20" s="20">
        <f t="shared" si="2"/>
        <v>17218734</v>
      </c>
    </row>
    <row r="21" spans="1:41" s="8" customFormat="1" ht="18" customHeight="1">
      <c r="A21" s="8" t="s">
        <v>60</v>
      </c>
      <c r="B21" s="14" t="s">
        <v>58</v>
      </c>
      <c r="C21" s="19">
        <v>14224</v>
      </c>
      <c r="D21" s="19"/>
      <c r="E21" s="19">
        <v>43989</v>
      </c>
      <c r="F21" s="19"/>
      <c r="G21" s="19">
        <f t="shared" si="0"/>
        <v>29765</v>
      </c>
      <c r="H21" s="19"/>
      <c r="I21" s="19">
        <v>188030</v>
      </c>
      <c r="J21" s="19"/>
      <c r="K21" s="19">
        <v>263934</v>
      </c>
      <c r="L21" s="19"/>
      <c r="M21" s="19">
        <f>K21-I21</f>
        <v>75904</v>
      </c>
      <c r="O21" s="14" t="s">
        <v>22</v>
      </c>
      <c r="P21" s="19">
        <v>12985</v>
      </c>
      <c r="Q21" s="19"/>
      <c r="R21" s="19">
        <v>94903</v>
      </c>
      <c r="S21" s="19"/>
      <c r="T21" s="19">
        <v>18617</v>
      </c>
      <c r="U21" s="19"/>
      <c r="V21" s="19">
        <v>26018</v>
      </c>
      <c r="W21" s="19"/>
      <c r="X21" s="19">
        <v>53291</v>
      </c>
      <c r="Y21" s="19"/>
      <c r="Z21" s="19">
        <v>23185</v>
      </c>
      <c r="AA21" s="19"/>
      <c r="AB21" s="19">
        <v>21879</v>
      </c>
      <c r="AC21" s="19"/>
      <c r="AD21" s="19">
        <v>21879</v>
      </c>
      <c r="AE21" s="19"/>
      <c r="AF21" s="19">
        <v>21879</v>
      </c>
      <c r="AG21" s="19"/>
      <c r="AH21" s="19">
        <v>21879</v>
      </c>
      <c r="AI21" s="19"/>
      <c r="AJ21" s="19">
        <v>21879</v>
      </c>
      <c r="AK21" s="19"/>
      <c r="AL21" s="19">
        <v>21875</v>
      </c>
      <c r="AM21" s="19"/>
      <c r="AN21" s="20">
        <f t="shared" si="2"/>
        <v>360269</v>
      </c>
    </row>
    <row r="22" spans="1:41" s="8" customFormat="1" ht="18" customHeight="1">
      <c r="A22" s="8" t="s">
        <v>61</v>
      </c>
      <c r="B22" s="14" t="s">
        <v>59</v>
      </c>
      <c r="C22" s="19">
        <v>90376</v>
      </c>
      <c r="D22" s="19"/>
      <c r="E22" s="19">
        <v>89994</v>
      </c>
      <c r="F22" s="19"/>
      <c r="G22" s="19">
        <f t="shared" si="0"/>
        <v>-382</v>
      </c>
      <c r="H22" s="19"/>
      <c r="I22" s="19">
        <v>528720</v>
      </c>
      <c r="J22" s="19"/>
      <c r="K22" s="19">
        <v>539964</v>
      </c>
      <c r="L22" s="19"/>
      <c r="M22" s="19">
        <f>K22-I22</f>
        <v>11244</v>
      </c>
      <c r="O22" s="14" t="s">
        <v>24</v>
      </c>
      <c r="P22" s="19">
        <v>988</v>
      </c>
      <c r="Q22" s="19"/>
      <c r="R22" s="19">
        <v>388</v>
      </c>
      <c r="S22" s="19"/>
      <c r="T22" s="19">
        <v>395</v>
      </c>
      <c r="U22" s="19"/>
      <c r="V22" s="19">
        <v>1072</v>
      </c>
      <c r="W22" s="19"/>
      <c r="X22" s="19">
        <v>229</v>
      </c>
      <c r="Y22" s="19"/>
      <c r="Z22" s="19">
        <v>812</v>
      </c>
      <c r="AA22" s="19"/>
      <c r="AB22" s="19">
        <v>0</v>
      </c>
      <c r="AC22" s="19"/>
      <c r="AD22" s="19">
        <v>0</v>
      </c>
      <c r="AE22" s="19"/>
      <c r="AF22" s="19">
        <v>0</v>
      </c>
      <c r="AG22" s="19"/>
      <c r="AH22" s="19">
        <v>0</v>
      </c>
      <c r="AI22" s="19"/>
      <c r="AJ22" s="19">
        <v>0</v>
      </c>
      <c r="AK22" s="19"/>
      <c r="AL22" s="19">
        <v>0</v>
      </c>
      <c r="AM22" s="19"/>
      <c r="AN22" s="20">
        <f t="shared" si="2"/>
        <v>3884</v>
      </c>
    </row>
    <row r="23" spans="1:41" s="8" customFormat="1" ht="18" customHeight="1">
      <c r="A23" s="8" t="s">
        <v>33</v>
      </c>
      <c r="B23" s="14" t="s">
        <v>34</v>
      </c>
      <c r="C23" s="19">
        <v>58825</v>
      </c>
      <c r="D23" s="19"/>
      <c r="E23" s="19">
        <v>169667</v>
      </c>
      <c r="F23" s="19"/>
      <c r="G23" s="19">
        <f t="shared" si="0"/>
        <v>110842</v>
      </c>
      <c r="H23" s="19"/>
      <c r="I23" s="19">
        <v>625786</v>
      </c>
      <c r="J23" s="19"/>
      <c r="K23" s="19">
        <v>1018002</v>
      </c>
      <c r="L23" s="19"/>
      <c r="M23" s="19">
        <f t="shared" si="1"/>
        <v>392216</v>
      </c>
      <c r="O23" s="14" t="s">
        <v>26</v>
      </c>
      <c r="P23" s="19">
        <v>221</v>
      </c>
      <c r="Q23" s="19"/>
      <c r="R23" s="19">
        <v>220</v>
      </c>
      <c r="S23" s="19"/>
      <c r="T23" s="19">
        <v>383</v>
      </c>
      <c r="U23" s="19"/>
      <c r="V23" s="19">
        <v>10</v>
      </c>
      <c r="W23" s="19"/>
      <c r="X23" s="19">
        <v>151</v>
      </c>
      <c r="Y23" s="19"/>
      <c r="Z23" s="19">
        <v>122</v>
      </c>
      <c r="AA23" s="19"/>
      <c r="AB23" s="19">
        <v>0</v>
      </c>
      <c r="AC23" s="19"/>
      <c r="AD23" s="19">
        <v>0</v>
      </c>
      <c r="AE23" s="19"/>
      <c r="AF23" s="19">
        <v>0</v>
      </c>
      <c r="AG23" s="19"/>
      <c r="AH23" s="19">
        <v>0</v>
      </c>
      <c r="AI23" s="19"/>
      <c r="AJ23" s="19">
        <v>0</v>
      </c>
      <c r="AK23" s="19"/>
      <c r="AL23" s="19">
        <v>0</v>
      </c>
      <c r="AM23" s="19"/>
      <c r="AN23" s="20">
        <f t="shared" si="2"/>
        <v>1107</v>
      </c>
    </row>
    <row r="24" spans="1:41" s="8" customFormat="1" ht="18" customHeight="1">
      <c r="A24" s="8" t="s">
        <v>35</v>
      </c>
      <c r="B24" s="14" t="s">
        <v>36</v>
      </c>
      <c r="C24" s="19">
        <v>0</v>
      </c>
      <c r="D24" s="19"/>
      <c r="E24" s="19">
        <v>0</v>
      </c>
      <c r="F24" s="19"/>
      <c r="G24" s="19">
        <f t="shared" si="0"/>
        <v>0</v>
      </c>
      <c r="H24" s="19"/>
      <c r="I24" s="19">
        <v>0</v>
      </c>
      <c r="J24" s="19"/>
      <c r="K24" s="19">
        <v>0</v>
      </c>
      <c r="L24" s="19"/>
      <c r="M24" s="19">
        <f t="shared" si="1"/>
        <v>0</v>
      </c>
      <c r="O24" s="14" t="s">
        <v>28</v>
      </c>
      <c r="P24" s="19">
        <v>2510</v>
      </c>
      <c r="Q24" s="19"/>
      <c r="R24" s="19">
        <v>2371</v>
      </c>
      <c r="S24" s="19"/>
      <c r="T24" s="19">
        <v>2674</v>
      </c>
      <c r="U24" s="19"/>
      <c r="V24" s="19">
        <v>3521</v>
      </c>
      <c r="W24" s="19"/>
      <c r="X24" s="19">
        <v>10494</v>
      </c>
      <c r="Y24" s="19"/>
      <c r="Z24" s="19">
        <v>731</v>
      </c>
      <c r="AA24" s="19"/>
      <c r="AB24" s="19">
        <v>2169</v>
      </c>
      <c r="AC24" s="19"/>
      <c r="AD24" s="19">
        <v>2169</v>
      </c>
      <c r="AE24" s="19"/>
      <c r="AF24" s="19">
        <v>2169</v>
      </c>
      <c r="AG24" s="19"/>
      <c r="AH24" s="19">
        <v>2169</v>
      </c>
      <c r="AI24" s="19"/>
      <c r="AJ24" s="19">
        <v>2169</v>
      </c>
      <c r="AK24" s="19"/>
      <c r="AL24" s="19">
        <v>2169</v>
      </c>
      <c r="AM24" s="19"/>
      <c r="AN24" s="20">
        <f t="shared" si="2"/>
        <v>35315</v>
      </c>
    </row>
    <row r="25" spans="1:41" s="8" customFormat="1" ht="18" customHeight="1">
      <c r="A25" s="28" t="s">
        <v>57</v>
      </c>
      <c r="B25" s="14" t="s">
        <v>56</v>
      </c>
      <c r="C25" s="19">
        <v>0</v>
      </c>
      <c r="D25" s="19"/>
      <c r="E25" s="19">
        <v>0</v>
      </c>
      <c r="F25" s="19"/>
      <c r="G25" s="19">
        <f t="shared" si="0"/>
        <v>0</v>
      </c>
      <c r="H25" s="19"/>
      <c r="I25" s="19">
        <v>0</v>
      </c>
      <c r="J25" s="19"/>
      <c r="K25" s="19">
        <v>0</v>
      </c>
      <c r="L25" s="19"/>
      <c r="M25" s="19">
        <f>K25-I25</f>
        <v>0</v>
      </c>
      <c r="O25" s="14" t="s">
        <v>30</v>
      </c>
      <c r="P25" s="19">
        <v>6768</v>
      </c>
      <c r="Q25" s="19"/>
      <c r="R25" s="19">
        <v>575</v>
      </c>
      <c r="S25" s="19"/>
      <c r="T25" s="19">
        <v>17919</v>
      </c>
      <c r="U25" s="19"/>
      <c r="V25" s="19">
        <v>17438</v>
      </c>
      <c r="W25" s="19"/>
      <c r="X25" s="19">
        <v>14331</v>
      </c>
      <c r="Y25" s="19"/>
      <c r="Z25" s="19">
        <v>20727</v>
      </c>
      <c r="AA25" s="19"/>
      <c r="AB25" s="19">
        <v>300</v>
      </c>
      <c r="AC25" s="19"/>
      <c r="AD25" s="19">
        <v>300</v>
      </c>
      <c r="AE25" s="19"/>
      <c r="AF25" s="19">
        <v>300</v>
      </c>
      <c r="AG25" s="19"/>
      <c r="AH25" s="19">
        <v>300</v>
      </c>
      <c r="AI25" s="19"/>
      <c r="AJ25" s="19">
        <v>300</v>
      </c>
      <c r="AK25" s="19"/>
      <c r="AL25" s="19">
        <v>300</v>
      </c>
      <c r="AM25" s="19"/>
      <c r="AN25" s="20">
        <f t="shared" si="2"/>
        <v>79558</v>
      </c>
    </row>
    <row r="26" spans="1:41" s="8" customFormat="1" ht="18" customHeight="1">
      <c r="A26" s="8" t="s">
        <v>37</v>
      </c>
      <c r="B26" s="14" t="s">
        <v>38</v>
      </c>
      <c r="C26" s="21">
        <v>0</v>
      </c>
      <c r="D26" s="19"/>
      <c r="E26" s="21">
        <v>0</v>
      </c>
      <c r="F26" s="19"/>
      <c r="G26" s="21">
        <f t="shared" si="0"/>
        <v>0</v>
      </c>
      <c r="H26" s="19"/>
      <c r="I26" s="21">
        <v>0</v>
      </c>
      <c r="J26" s="19"/>
      <c r="K26" s="21">
        <v>0</v>
      </c>
      <c r="L26" s="19"/>
      <c r="M26" s="21">
        <f t="shared" si="1"/>
        <v>0</v>
      </c>
      <c r="O26" s="14" t="s">
        <v>32</v>
      </c>
      <c r="P26" s="19">
        <v>0</v>
      </c>
      <c r="Q26" s="19"/>
      <c r="R26" s="19">
        <v>0</v>
      </c>
      <c r="S26" s="19"/>
      <c r="T26" s="19">
        <v>0</v>
      </c>
      <c r="U26" s="19"/>
      <c r="V26" s="19">
        <v>0</v>
      </c>
      <c r="W26" s="19"/>
      <c r="X26" s="19">
        <v>0</v>
      </c>
      <c r="Y26" s="19"/>
      <c r="Z26" s="19">
        <v>0</v>
      </c>
      <c r="AA26" s="19"/>
      <c r="AB26" s="19">
        <v>0</v>
      </c>
      <c r="AC26" s="19"/>
      <c r="AD26" s="19">
        <v>0</v>
      </c>
      <c r="AE26" s="19"/>
      <c r="AF26" s="19">
        <v>0</v>
      </c>
      <c r="AG26" s="19"/>
      <c r="AH26" s="19">
        <v>0</v>
      </c>
      <c r="AI26" s="19"/>
      <c r="AJ26" s="19">
        <v>0</v>
      </c>
      <c r="AK26" s="19"/>
      <c r="AL26" s="19">
        <v>0</v>
      </c>
      <c r="AM26" s="19"/>
      <c r="AN26" s="20">
        <f t="shared" si="2"/>
        <v>0</v>
      </c>
    </row>
    <row r="27" spans="1:41" s="8" customFormat="1" ht="18" customHeight="1">
      <c r="B27" s="17" t="s">
        <v>39</v>
      </c>
      <c r="C27" s="19">
        <f>SUM(C10:C26)</f>
        <v>3128517</v>
      </c>
      <c r="D27" s="19"/>
      <c r="E27" s="19">
        <f>SUM(E10:E26)</f>
        <v>2499925.8594999998</v>
      </c>
      <c r="F27" s="19"/>
      <c r="G27" s="19">
        <f t="shared" si="0"/>
        <v>-628591.14050000021</v>
      </c>
      <c r="H27" s="19"/>
      <c r="I27" s="19">
        <f>SUM(I10:I26)</f>
        <v>14891700</v>
      </c>
      <c r="J27" s="19"/>
      <c r="K27" s="19">
        <f>SUM(K10:K26)</f>
        <v>12981698.951000001</v>
      </c>
      <c r="L27" s="19"/>
      <c r="M27" s="19">
        <f t="shared" si="1"/>
        <v>-1910001.0489999987</v>
      </c>
      <c r="O27" s="14" t="s">
        <v>58</v>
      </c>
      <c r="P27" s="19">
        <v>40649</v>
      </c>
      <c r="Q27" s="19"/>
      <c r="R27" s="19">
        <v>31427</v>
      </c>
      <c r="S27" s="19"/>
      <c r="T27" s="19">
        <v>31730</v>
      </c>
      <c r="U27" s="19"/>
      <c r="V27" s="19">
        <v>0</v>
      </c>
      <c r="W27" s="19"/>
      <c r="X27" s="19">
        <v>70000</v>
      </c>
      <c r="Y27" s="19"/>
      <c r="Z27" s="19">
        <v>14224</v>
      </c>
      <c r="AA27" s="19"/>
      <c r="AB27" s="19">
        <v>43989</v>
      </c>
      <c r="AC27" s="19"/>
      <c r="AD27" s="19">
        <v>43989</v>
      </c>
      <c r="AE27" s="19"/>
      <c r="AF27" s="19">
        <v>43989</v>
      </c>
      <c r="AG27" s="19"/>
      <c r="AH27" s="19">
        <v>43989</v>
      </c>
      <c r="AI27" s="19"/>
      <c r="AJ27" s="19">
        <v>43989</v>
      </c>
      <c r="AK27" s="19"/>
      <c r="AL27" s="19">
        <v>43988.5</v>
      </c>
      <c r="AM27" s="19"/>
      <c r="AN27" s="20">
        <f t="shared" si="2"/>
        <v>451963.5</v>
      </c>
    </row>
    <row r="28" spans="1:41" s="8" customFormat="1" ht="18" customHeight="1">
      <c r="G28" s="20"/>
      <c r="H28" s="20"/>
      <c r="O28" s="14" t="s">
        <v>59</v>
      </c>
      <c r="P28" s="19">
        <v>94503</v>
      </c>
      <c r="Q28" s="19"/>
      <c r="R28" s="19">
        <v>86254</v>
      </c>
      <c r="S28" s="19"/>
      <c r="T28" s="19">
        <v>91413</v>
      </c>
      <c r="U28" s="19"/>
      <c r="V28" s="19">
        <v>80753</v>
      </c>
      <c r="W28" s="19"/>
      <c r="X28" s="19">
        <v>85421</v>
      </c>
      <c r="Y28" s="19"/>
      <c r="Z28" s="19">
        <v>90376</v>
      </c>
      <c r="AA28" s="19"/>
      <c r="AB28" s="19">
        <v>89994</v>
      </c>
      <c r="AC28" s="19"/>
      <c r="AD28" s="19">
        <v>89994</v>
      </c>
      <c r="AE28" s="19"/>
      <c r="AF28" s="19">
        <v>89994</v>
      </c>
      <c r="AG28" s="19"/>
      <c r="AH28" s="19">
        <v>89994</v>
      </c>
      <c r="AI28" s="19"/>
      <c r="AJ28" s="19">
        <v>89994</v>
      </c>
      <c r="AK28" s="19"/>
      <c r="AL28" s="19">
        <v>89994</v>
      </c>
      <c r="AM28" s="19"/>
      <c r="AN28" s="20">
        <f t="shared" si="2"/>
        <v>1068684</v>
      </c>
    </row>
    <row r="29" spans="1:41" s="8" customFormat="1" ht="18" customHeight="1">
      <c r="A29" s="24">
        <v>9230999860</v>
      </c>
      <c r="B29" s="14" t="s">
        <v>40</v>
      </c>
      <c r="C29" s="64">
        <v>-194066</v>
      </c>
      <c r="D29" s="19"/>
      <c r="E29" s="64">
        <v>-271515.82608695654</v>
      </c>
      <c r="F29" s="19"/>
      <c r="G29" s="23">
        <f>E29-C29</f>
        <v>-77449.826086956542</v>
      </c>
      <c r="H29" s="20"/>
      <c r="I29" s="64">
        <v>-2634197</v>
      </c>
      <c r="J29" s="19"/>
      <c r="K29" s="64">
        <v>-1626743.6945652175</v>
      </c>
      <c r="L29" s="22"/>
      <c r="M29" s="23">
        <f>K29-I29</f>
        <v>1007453.3054347825</v>
      </c>
      <c r="O29" s="14" t="s">
        <v>34</v>
      </c>
      <c r="P29" s="19">
        <v>153711</v>
      </c>
      <c r="Q29" s="19"/>
      <c r="R29" s="19">
        <v>807430</v>
      </c>
      <c r="S29" s="19"/>
      <c r="T29" s="19">
        <v>-592600</v>
      </c>
      <c r="U29" s="19"/>
      <c r="V29" s="19">
        <v>105797</v>
      </c>
      <c r="W29" s="19"/>
      <c r="X29" s="19">
        <v>92623</v>
      </c>
      <c r="Y29" s="19"/>
      <c r="Z29" s="19">
        <v>58825</v>
      </c>
      <c r="AA29" s="19"/>
      <c r="AB29" s="19">
        <v>169667</v>
      </c>
      <c r="AC29" s="19"/>
      <c r="AD29" s="19">
        <v>169667</v>
      </c>
      <c r="AE29" s="19"/>
      <c r="AF29" s="19">
        <v>169667</v>
      </c>
      <c r="AG29" s="19"/>
      <c r="AH29" s="19">
        <v>169667</v>
      </c>
      <c r="AI29" s="19"/>
      <c r="AJ29" s="19">
        <v>169667</v>
      </c>
      <c r="AK29" s="19"/>
      <c r="AL29" s="19">
        <v>169667</v>
      </c>
      <c r="AM29" s="19"/>
      <c r="AN29" s="20">
        <f t="shared" si="2"/>
        <v>1643788</v>
      </c>
    </row>
    <row r="30" spans="1:41" s="8" customFormat="1" ht="18" customHeight="1">
      <c r="C30" s="19"/>
      <c r="D30" s="19"/>
      <c r="E30" s="19"/>
      <c r="F30" s="19"/>
      <c r="G30" s="20"/>
      <c r="H30" s="20"/>
      <c r="I30" s="19"/>
      <c r="J30" s="19"/>
      <c r="K30" s="19"/>
      <c r="L30" s="19"/>
      <c r="M30" s="19"/>
      <c r="O30" s="14" t="s">
        <v>36</v>
      </c>
      <c r="P30" s="19">
        <v>0</v>
      </c>
      <c r="Q30" s="19"/>
      <c r="R30" s="19">
        <v>0</v>
      </c>
      <c r="S30" s="19"/>
      <c r="T30" s="19">
        <v>0</v>
      </c>
      <c r="U30" s="19"/>
      <c r="V30" s="19">
        <v>0</v>
      </c>
      <c r="W30" s="19"/>
      <c r="X30" s="19">
        <v>0</v>
      </c>
      <c r="Y30" s="19"/>
      <c r="Z30" s="19">
        <v>0</v>
      </c>
      <c r="AA30" s="19"/>
      <c r="AB30" s="19">
        <v>0</v>
      </c>
      <c r="AC30" s="19"/>
      <c r="AD30" s="19">
        <v>0</v>
      </c>
      <c r="AE30" s="19"/>
      <c r="AF30" s="19">
        <v>0</v>
      </c>
      <c r="AG30" s="19"/>
      <c r="AH30" s="19">
        <v>0</v>
      </c>
      <c r="AI30" s="19"/>
      <c r="AJ30" s="19">
        <v>0</v>
      </c>
      <c r="AK30" s="19"/>
      <c r="AL30" s="19">
        <v>0</v>
      </c>
      <c r="AM30" s="19"/>
      <c r="AN30" s="20">
        <f t="shared" si="2"/>
        <v>0</v>
      </c>
    </row>
    <row r="31" spans="1:41" s="8" customFormat="1" ht="18" customHeight="1" thickBot="1">
      <c r="B31" s="17" t="s">
        <v>41</v>
      </c>
      <c r="C31" s="39">
        <f>C27+C29</f>
        <v>2934451</v>
      </c>
      <c r="D31" s="20"/>
      <c r="E31" s="39">
        <f>E27+E29</f>
        <v>2228410.0334130432</v>
      </c>
      <c r="F31" s="20"/>
      <c r="G31" s="39">
        <f>E31-C31</f>
        <v>-706040.96658695675</v>
      </c>
      <c r="H31" s="20"/>
      <c r="I31" s="39">
        <f>I27+I29</f>
        <v>12257503</v>
      </c>
      <c r="J31" s="20"/>
      <c r="K31" s="39">
        <f>K27+K29</f>
        <v>11354955.256434783</v>
      </c>
      <c r="L31" s="20"/>
      <c r="M31" s="39">
        <f>K31-I31</f>
        <v>-902547.74356521666</v>
      </c>
      <c r="O31" s="14" t="s">
        <v>56</v>
      </c>
      <c r="P31" s="19">
        <v>0</v>
      </c>
      <c r="Q31" s="19"/>
      <c r="R31" s="19">
        <v>0</v>
      </c>
      <c r="S31" s="19"/>
      <c r="T31" s="19">
        <v>0</v>
      </c>
      <c r="U31" s="19"/>
      <c r="V31" s="19">
        <v>0</v>
      </c>
      <c r="W31" s="19"/>
      <c r="X31" s="19">
        <v>0</v>
      </c>
      <c r="Y31" s="19"/>
      <c r="Z31" s="19">
        <v>0</v>
      </c>
      <c r="AA31" s="19"/>
      <c r="AB31" s="19">
        <v>0</v>
      </c>
      <c r="AC31" s="19"/>
      <c r="AD31" s="19">
        <v>0</v>
      </c>
      <c r="AE31" s="19"/>
      <c r="AF31" s="19">
        <v>0</v>
      </c>
      <c r="AG31" s="19"/>
      <c r="AH31" s="19">
        <v>0</v>
      </c>
      <c r="AI31" s="19"/>
      <c r="AJ31" s="19">
        <v>0</v>
      </c>
      <c r="AK31" s="19"/>
      <c r="AL31" s="19">
        <v>0</v>
      </c>
      <c r="AM31" s="19"/>
      <c r="AN31" s="20">
        <f t="shared" si="2"/>
        <v>0</v>
      </c>
    </row>
    <row r="32" spans="1:41" ht="14.25" customHeight="1" thickTop="1">
      <c r="O32" s="14" t="s">
        <v>38</v>
      </c>
      <c r="P32" s="21">
        <v>0</v>
      </c>
      <c r="Q32" s="22"/>
      <c r="R32" s="21">
        <v>0</v>
      </c>
      <c r="S32" s="22"/>
      <c r="T32" s="21">
        <v>0</v>
      </c>
      <c r="U32" s="22"/>
      <c r="V32" s="21">
        <v>0</v>
      </c>
      <c r="W32" s="22"/>
      <c r="X32" s="21">
        <v>0</v>
      </c>
      <c r="Y32" s="22"/>
      <c r="Z32" s="21">
        <v>0</v>
      </c>
      <c r="AA32" s="22"/>
      <c r="AB32" s="21">
        <v>0</v>
      </c>
      <c r="AC32" s="22"/>
      <c r="AD32" s="21">
        <v>0</v>
      </c>
      <c r="AE32" s="22"/>
      <c r="AF32" s="21">
        <v>0</v>
      </c>
      <c r="AG32" s="22"/>
      <c r="AH32" s="21">
        <v>0</v>
      </c>
      <c r="AI32" s="22"/>
      <c r="AJ32" s="21">
        <v>0</v>
      </c>
      <c r="AK32" s="22"/>
      <c r="AL32" s="21">
        <v>0</v>
      </c>
      <c r="AM32" s="22"/>
      <c r="AN32" s="23">
        <f t="shared" si="2"/>
        <v>0</v>
      </c>
      <c r="AO32" s="8"/>
    </row>
    <row r="33" spans="1:41" ht="14.25" customHeight="1">
      <c r="O33" s="17" t="s">
        <v>39</v>
      </c>
      <c r="P33" s="19">
        <f>SUM(P16:P32)</f>
        <v>1870025</v>
      </c>
      <c r="Q33" s="20"/>
      <c r="R33" s="19">
        <f>SUM(R16:R32)</f>
        <v>3074481</v>
      </c>
      <c r="S33" s="20"/>
      <c r="T33" s="19">
        <f>SUM(T16:T32)</f>
        <v>1378198</v>
      </c>
      <c r="U33" s="20"/>
      <c r="V33" s="19">
        <f>SUM(V16:V32)</f>
        <v>2576103</v>
      </c>
      <c r="W33" s="20"/>
      <c r="X33" s="19">
        <f>SUM(X16:X32)</f>
        <v>2864376</v>
      </c>
      <c r="Y33" s="20"/>
      <c r="Z33" s="19">
        <f>SUM(Z16:Z32)</f>
        <v>3128517</v>
      </c>
      <c r="AA33" s="20"/>
      <c r="AB33" s="19">
        <f>SUM(AB16:AB32)</f>
        <v>1999925.8594999998</v>
      </c>
      <c r="AC33" s="20"/>
      <c r="AD33" s="19">
        <f>SUM(AD16:AD32)</f>
        <v>1999922.8594999998</v>
      </c>
      <c r="AE33" s="20"/>
      <c r="AF33" s="19">
        <f>SUM(AF16:AF32)</f>
        <v>2499924.8594999998</v>
      </c>
      <c r="AG33" s="20"/>
      <c r="AH33" s="19">
        <f>SUM(AH16:AH32)</f>
        <v>3908486.8594999998</v>
      </c>
      <c r="AI33" s="20"/>
      <c r="AJ33" s="19">
        <f>SUM(AJ16:AJ32)</f>
        <v>3908484.8594999998</v>
      </c>
      <c r="AK33" s="20"/>
      <c r="AL33" s="19">
        <f>SUM(AL16:AL32)</f>
        <v>4042724.2695000004</v>
      </c>
      <c r="AM33" s="20"/>
      <c r="AN33" s="20">
        <f t="shared" si="2"/>
        <v>33251169.566999994</v>
      </c>
      <c r="AO33" s="8"/>
    </row>
    <row r="34" spans="1:41" ht="14.25" customHeight="1">
      <c r="O34" s="8"/>
      <c r="P34" s="8"/>
      <c r="Q34" s="19"/>
      <c r="R34" s="8"/>
      <c r="S34" s="19"/>
      <c r="T34" s="8"/>
      <c r="U34" s="19"/>
      <c r="V34" s="8"/>
      <c r="W34" s="19"/>
      <c r="X34" s="8"/>
      <c r="Y34" s="19"/>
      <c r="Z34" s="8"/>
      <c r="AA34" s="19"/>
      <c r="AB34" s="8"/>
      <c r="AC34" s="19"/>
      <c r="AD34" s="8"/>
      <c r="AE34" s="19"/>
      <c r="AF34" s="8"/>
      <c r="AG34" s="19"/>
      <c r="AH34" s="8"/>
      <c r="AI34" s="19"/>
      <c r="AJ34" s="8"/>
      <c r="AK34" s="19"/>
      <c r="AL34" s="8"/>
      <c r="AM34" s="19"/>
      <c r="AN34" s="20"/>
      <c r="AO34" s="8"/>
    </row>
    <row r="35" spans="1:41" ht="18" customHeight="1">
      <c r="A35" s="3">
        <v>4130005</v>
      </c>
      <c r="B35" s="17" t="s">
        <v>89</v>
      </c>
      <c r="O35" s="14" t="s">
        <v>40</v>
      </c>
      <c r="P35" s="21">
        <v>-1393020</v>
      </c>
      <c r="Q35" s="25"/>
      <c r="R35" s="21">
        <v>-762938</v>
      </c>
      <c r="S35" s="19"/>
      <c r="T35" s="21">
        <v>959922</v>
      </c>
      <c r="U35" s="19"/>
      <c r="V35" s="21">
        <v>-924678</v>
      </c>
      <c r="W35" s="19"/>
      <c r="X35" s="21">
        <v>-319417</v>
      </c>
      <c r="Y35" s="19"/>
      <c r="Z35" s="21">
        <v>-194066</v>
      </c>
      <c r="AA35" s="19"/>
      <c r="AB35" s="21">
        <v>-271515.82608695654</v>
      </c>
      <c r="AC35" s="19"/>
      <c r="AD35" s="21">
        <v>-271514.88695652178</v>
      </c>
      <c r="AE35" s="19"/>
      <c r="AF35" s="21">
        <v>-271515.82608695654</v>
      </c>
      <c r="AG35" s="19"/>
      <c r="AH35" s="21">
        <v>-328803.36956521729</v>
      </c>
      <c r="AI35" s="19"/>
      <c r="AJ35" s="21">
        <v>-328803.36956521729</v>
      </c>
      <c r="AK35" s="19"/>
      <c r="AL35" s="21">
        <v>-557951.80434782617</v>
      </c>
      <c r="AM35" s="19"/>
      <c r="AN35" s="23">
        <f>SUM(P35:AL35)</f>
        <v>-4664302.0826086961</v>
      </c>
      <c r="AO35" s="8"/>
    </row>
    <row r="36" spans="1:41" ht="18" customHeight="1">
      <c r="A36" s="14" t="s">
        <v>68</v>
      </c>
      <c r="B36" s="14" t="s">
        <v>79</v>
      </c>
      <c r="C36" s="19">
        <v>214587</v>
      </c>
      <c r="D36" s="14"/>
      <c r="E36" s="19">
        <v>63540</v>
      </c>
      <c r="F36" s="14"/>
      <c r="G36" s="19">
        <f t="shared" ref="G36:G44" si="3">E36-C36</f>
        <v>-151047</v>
      </c>
      <c r="H36" s="60"/>
      <c r="I36" s="19">
        <v>376737</v>
      </c>
      <c r="J36" s="14"/>
      <c r="K36" s="19">
        <v>380146</v>
      </c>
      <c r="M36" s="19">
        <f t="shared" ref="M36:M44" si="4">K36-I36</f>
        <v>3409</v>
      </c>
      <c r="N36" s="1"/>
      <c r="O36" s="8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20"/>
      <c r="AO36" s="8"/>
    </row>
    <row r="37" spans="1:41" ht="18" customHeight="1" thickBot="1">
      <c r="A37" s="14" t="s">
        <v>69</v>
      </c>
      <c r="B37" s="14" t="s">
        <v>80</v>
      </c>
      <c r="C37" s="19">
        <v>1171864</v>
      </c>
      <c r="D37" s="14"/>
      <c r="E37" s="19">
        <v>662656.47399999993</v>
      </c>
      <c r="F37" s="14"/>
      <c r="G37" s="19">
        <f t="shared" si="3"/>
        <v>-509207.52600000007</v>
      </c>
      <c r="H37" s="60"/>
      <c r="I37" s="19">
        <v>3464408</v>
      </c>
      <c r="J37" s="14"/>
      <c r="K37" s="19">
        <v>2969947.97</v>
      </c>
      <c r="M37" s="19">
        <f t="shared" si="4"/>
        <v>-494460.0299999998</v>
      </c>
      <c r="O37" s="17" t="s">
        <v>41</v>
      </c>
      <c r="P37" s="39">
        <f>P33+P35</f>
        <v>477005</v>
      </c>
      <c r="Q37" s="20"/>
      <c r="R37" s="39">
        <f>R33+R35</f>
        <v>2311543</v>
      </c>
      <c r="S37" s="20"/>
      <c r="T37" s="39">
        <f>T33+T35</f>
        <v>2338120</v>
      </c>
      <c r="U37" s="20"/>
      <c r="V37" s="39">
        <f>V33+V35</f>
        <v>1651425</v>
      </c>
      <c r="W37" s="20"/>
      <c r="X37" s="39">
        <f>X33+X35</f>
        <v>2544959</v>
      </c>
      <c r="Y37" s="20"/>
      <c r="Z37" s="39">
        <f>Z33+Z35</f>
        <v>2934451</v>
      </c>
      <c r="AA37" s="20"/>
      <c r="AB37" s="39">
        <f>AB33+AB35</f>
        <v>1728410.0334130432</v>
      </c>
      <c r="AC37" s="20"/>
      <c r="AD37" s="39">
        <f>AD33+AD35</f>
        <v>1728407.972543478</v>
      </c>
      <c r="AE37" s="20"/>
      <c r="AF37" s="39">
        <f>AF33+AF35</f>
        <v>2228409.0334130432</v>
      </c>
      <c r="AG37" s="20"/>
      <c r="AH37" s="39">
        <f>AH33+AH35</f>
        <v>3579683.4899347825</v>
      </c>
      <c r="AI37" s="20"/>
      <c r="AJ37" s="39">
        <f>AJ33+AJ35</f>
        <v>3579681.4899347825</v>
      </c>
      <c r="AK37" s="20"/>
      <c r="AL37" s="39">
        <f>AL33+AL35</f>
        <v>3484772.4651521742</v>
      </c>
      <c r="AM37" s="20"/>
      <c r="AN37" s="39">
        <f>AN33+AN35</f>
        <v>28586867.484391298</v>
      </c>
      <c r="AO37" s="8"/>
    </row>
    <row r="38" spans="1:41" ht="18" customHeight="1" thickTop="1">
      <c r="A38" s="14" t="s">
        <v>70</v>
      </c>
      <c r="B38" s="14" t="s">
        <v>81</v>
      </c>
      <c r="C38" s="19">
        <v>80162</v>
      </c>
      <c r="D38" s="14"/>
      <c r="E38" s="19">
        <v>512873.26833333331</v>
      </c>
      <c r="F38" s="14"/>
      <c r="G38" s="19">
        <f t="shared" si="3"/>
        <v>432711.26833333331</v>
      </c>
      <c r="H38" s="60"/>
      <c r="I38" s="19">
        <v>1983630</v>
      </c>
      <c r="J38" s="14"/>
      <c r="K38" s="19">
        <v>2074931.0260000001</v>
      </c>
      <c r="M38" s="19">
        <f t="shared" si="4"/>
        <v>91301.026000000071</v>
      </c>
    </row>
    <row r="39" spans="1:41" ht="18" customHeight="1">
      <c r="A39" s="14" t="s">
        <v>71</v>
      </c>
      <c r="B39" s="14" t="s">
        <v>82</v>
      </c>
      <c r="C39" s="19">
        <v>174643</v>
      </c>
      <c r="D39" s="14"/>
      <c r="E39" s="19">
        <v>254366.45733333332</v>
      </c>
      <c r="F39" s="14"/>
      <c r="G39" s="19">
        <f t="shared" si="3"/>
        <v>79723.457333333325</v>
      </c>
      <c r="H39" s="60"/>
      <c r="I39" s="19">
        <v>1335969</v>
      </c>
      <c r="J39" s="14"/>
      <c r="K39" s="19">
        <v>1525907.1609999998</v>
      </c>
      <c r="M39" s="19">
        <f t="shared" si="4"/>
        <v>189938.16099999985</v>
      </c>
    </row>
    <row r="40" spans="1:41" ht="18" customHeight="1">
      <c r="A40" s="14" t="s">
        <v>72</v>
      </c>
      <c r="B40" s="14" t="s">
        <v>83</v>
      </c>
      <c r="C40" s="19">
        <v>477813</v>
      </c>
      <c r="D40" s="14"/>
      <c r="E40" s="19">
        <v>171873.20216666674</v>
      </c>
      <c r="F40" s="14"/>
      <c r="G40" s="19">
        <f t="shared" si="3"/>
        <v>-305939.79783333326</v>
      </c>
      <c r="H40" s="60"/>
      <c r="I40" s="19">
        <v>1880612</v>
      </c>
      <c r="J40" s="14"/>
      <c r="K40" s="19">
        <v>1030212.213</v>
      </c>
      <c r="M40" s="19">
        <f t="shared" si="4"/>
        <v>-850399.78700000001</v>
      </c>
    </row>
    <row r="41" spans="1:41" ht="18" customHeight="1">
      <c r="A41" s="14" t="s">
        <v>73</v>
      </c>
      <c r="B41" s="14" t="s">
        <v>84</v>
      </c>
      <c r="C41" s="19">
        <v>491869</v>
      </c>
      <c r="D41" s="14"/>
      <c r="E41" s="19">
        <v>399206.43599999975</v>
      </c>
      <c r="F41" s="14"/>
      <c r="G41" s="19">
        <f t="shared" si="3"/>
        <v>-92662.564000000246</v>
      </c>
      <c r="H41" s="60"/>
      <c r="I41" s="19">
        <v>2356997</v>
      </c>
      <c r="J41" s="14"/>
      <c r="K41" s="19">
        <v>2390814.8439999996</v>
      </c>
      <c r="M41" s="19">
        <f t="shared" si="4"/>
        <v>33817.843999999575</v>
      </c>
    </row>
    <row r="42" spans="1:41" ht="18" customHeight="1">
      <c r="A42" s="14" t="s">
        <v>74</v>
      </c>
      <c r="B42" s="14" t="s">
        <v>85</v>
      </c>
      <c r="C42" s="19">
        <v>256727</v>
      </c>
      <c r="D42" s="14"/>
      <c r="E42" s="19">
        <v>196705.65616666677</v>
      </c>
      <c r="F42" s="14"/>
      <c r="G42" s="19">
        <f t="shared" si="3"/>
        <v>-60021.343833333231</v>
      </c>
      <c r="H42" s="60"/>
      <c r="I42" s="19">
        <v>1537602</v>
      </c>
      <c r="J42" s="14"/>
      <c r="K42" s="19">
        <v>1178437.5630000001</v>
      </c>
      <c r="M42" s="19">
        <f t="shared" si="4"/>
        <v>-359164.43699999992</v>
      </c>
    </row>
    <row r="43" spans="1:41" ht="18" customHeight="1">
      <c r="A43" s="14" t="s">
        <v>75</v>
      </c>
      <c r="B43" s="14" t="s">
        <v>86</v>
      </c>
      <c r="C43" s="19">
        <v>239013</v>
      </c>
      <c r="D43" s="14"/>
      <c r="E43" s="19">
        <v>207029.55533333344</v>
      </c>
      <c r="F43" s="14"/>
      <c r="G43" s="19">
        <f t="shared" si="3"/>
        <v>-31983.444666666561</v>
      </c>
      <c r="H43" s="60"/>
      <c r="I43" s="19">
        <v>1451777</v>
      </c>
      <c r="J43" s="14"/>
      <c r="K43" s="19">
        <v>1241066.1680000001</v>
      </c>
      <c r="M43" s="19">
        <f t="shared" si="4"/>
        <v>-210710.83199999994</v>
      </c>
    </row>
    <row r="44" spans="1:41" ht="18" customHeight="1">
      <c r="A44" s="14" t="s">
        <v>76</v>
      </c>
      <c r="B44" s="14" t="s">
        <v>87</v>
      </c>
      <c r="C44" s="21">
        <v>21839</v>
      </c>
      <c r="D44" s="14"/>
      <c r="E44" s="21">
        <v>31674.810166666663</v>
      </c>
      <c r="F44" s="14"/>
      <c r="G44" s="21">
        <f t="shared" si="3"/>
        <v>9835.8101666666626</v>
      </c>
      <c r="H44" s="60"/>
      <c r="I44" s="21">
        <v>503968</v>
      </c>
      <c r="J44" s="14"/>
      <c r="K44" s="21">
        <v>190236.00599999999</v>
      </c>
      <c r="M44" s="21">
        <f t="shared" si="4"/>
        <v>-313731.99400000001</v>
      </c>
    </row>
    <row r="45" spans="1:41" ht="18" customHeight="1">
      <c r="B45" s="17" t="s">
        <v>39</v>
      </c>
      <c r="C45" s="36">
        <f>SUM(C36:C44)</f>
        <v>3128517</v>
      </c>
      <c r="D45" s="14"/>
      <c r="E45" s="36">
        <f>SUM(E36:E44)</f>
        <v>2499925.8595000003</v>
      </c>
      <c r="F45" s="14"/>
      <c r="G45" s="37">
        <f>SUM(G36:G44)+1</f>
        <v>-628590.1405000001</v>
      </c>
      <c r="H45" s="14"/>
      <c r="I45" s="36">
        <f>SUM(I36:I44)-1</f>
        <v>14891699</v>
      </c>
      <c r="J45" s="14"/>
      <c r="K45" s="36">
        <f>SUM(K36:K44)</f>
        <v>12981698.950999998</v>
      </c>
      <c r="M45" s="37">
        <f>SUM(M36:M44)+1</f>
        <v>-1910000.0490000001</v>
      </c>
    </row>
    <row r="46" spans="1:41" ht="18" customHeight="1"/>
    <row r="47" spans="1:41" ht="18" customHeight="1">
      <c r="A47" s="14">
        <v>4131898</v>
      </c>
      <c r="B47" s="14" t="s">
        <v>90</v>
      </c>
      <c r="C47" s="64">
        <v>-194066</v>
      </c>
      <c r="D47" s="14"/>
      <c r="E47" s="64">
        <v>-271515.82608695654</v>
      </c>
      <c r="F47" s="14"/>
      <c r="G47" s="21">
        <f>E47-C47</f>
        <v>-77449.826086956542</v>
      </c>
      <c r="H47" s="14"/>
      <c r="I47" s="64">
        <v>-2634197</v>
      </c>
      <c r="J47" s="14"/>
      <c r="K47" s="64">
        <v>-1626743.6945652175</v>
      </c>
      <c r="M47" s="21">
        <f>K47-I47</f>
        <v>1007453.3054347825</v>
      </c>
    </row>
    <row r="48" spans="1:41" ht="18" customHeight="1"/>
    <row r="49" spans="1:32" ht="18" customHeight="1" thickBot="1">
      <c r="B49" s="17" t="s">
        <v>41</v>
      </c>
      <c r="C49" s="39">
        <f>C45+C47</f>
        <v>2934451</v>
      </c>
      <c r="E49" s="39">
        <f>E45+E47</f>
        <v>2228410.0334130437</v>
      </c>
      <c r="G49" s="65">
        <f>G45+G47-1</f>
        <v>-706040.96658695664</v>
      </c>
      <c r="I49" s="39">
        <f>I45+I47+1</f>
        <v>12257503</v>
      </c>
      <c r="K49" s="39">
        <f>K45+K47</f>
        <v>11354955.25643478</v>
      </c>
      <c r="M49" s="65">
        <f>M45+M47-1</f>
        <v>-902547.74356521759</v>
      </c>
    </row>
    <row r="50" spans="1:32" ht="18" customHeight="1" thickTop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32" ht="18" customHeight="1">
      <c r="A51" s="14"/>
      <c r="B51" s="38" t="s">
        <v>91</v>
      </c>
      <c r="C51" s="14"/>
      <c r="D51" s="14"/>
      <c r="E51" s="14"/>
      <c r="F51" s="14"/>
      <c r="G51" s="14"/>
      <c r="H51" s="14"/>
      <c r="I51" s="14"/>
      <c r="J51" s="14"/>
      <c r="K51" s="14"/>
    </row>
    <row r="52" spans="1:32" ht="18" customHeight="1">
      <c r="A52" s="14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</row>
    <row r="53" spans="1:32" ht="18" customHeight="1">
      <c r="A53" s="14"/>
      <c r="B53" s="66" t="s">
        <v>108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</row>
    <row r="54" spans="1:32" ht="18" customHeight="1">
      <c r="A54" s="14"/>
      <c r="B54" s="66" t="s">
        <v>101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</row>
    <row r="55" spans="1:32" ht="18" customHeight="1">
      <c r="A55" s="14"/>
      <c r="B55" s="66" t="s">
        <v>102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</row>
    <row r="56" spans="1:32" ht="18" customHeight="1">
      <c r="A56" s="14"/>
      <c r="B56" s="63" t="s">
        <v>103</v>
      </c>
    </row>
    <row r="57" spans="1:32" ht="18" customHeight="1">
      <c r="A57" s="14"/>
      <c r="B57" s="66" t="s">
        <v>104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</row>
    <row r="58" spans="1:32" ht="18" customHeight="1">
      <c r="A58" s="14"/>
      <c r="B58" s="66" t="s">
        <v>105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</row>
    <row r="59" spans="1:32" ht="18" customHeight="1">
      <c r="A59" s="14"/>
      <c r="B59" s="31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32" ht="18" customHeight="1">
      <c r="A60" s="14"/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</row>
    <row r="61" spans="1:32" ht="18" customHeight="1">
      <c r="A61" s="14"/>
    </row>
    <row r="62" spans="1:32" ht="18" customHeight="1">
      <c r="A62" s="14"/>
    </row>
    <row r="63" spans="1:32" ht="18" customHeight="1">
      <c r="A63" s="14"/>
      <c r="P63" s="13" t="s">
        <v>99</v>
      </c>
      <c r="R63" s="62"/>
      <c r="V63" s="61"/>
    </row>
    <row r="64" spans="1:32" ht="18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O64" s="14" t="s">
        <v>20</v>
      </c>
      <c r="P64" s="19">
        <v>7016.2579999999998</v>
      </c>
      <c r="R64" s="19"/>
      <c r="V64" s="19"/>
      <c r="AD64" s="19"/>
      <c r="AF64" s="19"/>
    </row>
    <row r="65" spans="1:32" ht="18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O65" s="14" t="s">
        <v>93</v>
      </c>
      <c r="P65" s="19">
        <v>6198.857</v>
      </c>
      <c r="R65" s="19"/>
      <c r="V65" s="19"/>
      <c r="AD65" s="19"/>
      <c r="AF65" s="19"/>
    </row>
    <row r="66" spans="1:32" ht="18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O66" s="14" t="s">
        <v>94</v>
      </c>
      <c r="P66" s="19">
        <v>625.78599999999994</v>
      </c>
      <c r="R66" s="19"/>
      <c r="V66" s="19"/>
      <c r="AD66" s="19"/>
      <c r="AF66" s="19"/>
    </row>
    <row r="67" spans="1:32" ht="18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O67" s="14" t="s">
        <v>66</v>
      </c>
      <c r="P67" s="19">
        <v>528.72</v>
      </c>
      <c r="R67" s="19"/>
      <c r="V67" s="19"/>
      <c r="AD67" s="19"/>
      <c r="AF67" s="19"/>
    </row>
    <row r="68" spans="1:32" ht="18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O68" s="14" t="s">
        <v>92</v>
      </c>
      <c r="P68" s="19">
        <v>256.291</v>
      </c>
      <c r="R68" s="19"/>
      <c r="V68" s="19"/>
      <c r="AD68" s="19"/>
      <c r="AF68" s="19"/>
    </row>
    <row r="69" spans="1:32" ht="18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O69" s="14" t="s">
        <v>67</v>
      </c>
      <c r="P69" s="19">
        <v>188.03</v>
      </c>
      <c r="R69" s="19"/>
      <c r="V69" s="19"/>
      <c r="AD69" s="19"/>
      <c r="AF69" s="19"/>
    </row>
    <row r="70" spans="1:32" ht="18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O70" s="14" t="s">
        <v>30</v>
      </c>
      <c r="P70" s="19">
        <v>77.757999999999996</v>
      </c>
      <c r="R70" s="19"/>
      <c r="V70" s="19"/>
      <c r="AD70" s="19"/>
      <c r="AF70" s="19"/>
    </row>
    <row r="71" spans="1:32" ht="18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32" ht="18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32" ht="18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32" ht="18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32" ht="16.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32" ht="16.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</sheetData>
  <customSheetViews>
    <customSheetView guid="{DAB52F47-79BD-11D2-B683-00805FC9B832}" scale="60" showPageBreaks="1" hiddenColumns="1" view="pageBreakPreview" showRuler="0" topLeftCell="B1">
      <pane xSplit="20.528301886792452" topLeftCell="AB1"/>
      <selection activeCell="B7" sqref="B7:M36"/>
    </customSheetView>
  </customSheetViews>
  <mergeCells count="7">
    <mergeCell ref="B60:M60"/>
    <mergeCell ref="B58:M58"/>
    <mergeCell ref="B52:M52"/>
    <mergeCell ref="B54:M54"/>
    <mergeCell ref="B53:M53"/>
    <mergeCell ref="B55:M55"/>
    <mergeCell ref="B57:M57"/>
  </mergeCells>
  <conditionalFormatting sqref="M47 M10:M31 G36:G44 M36:M44 G47 G10:G31">
    <cfRule type="cellIs" dxfId="0" priority="1" stopIfTrue="1" operator="lessThan">
      <formula>0</formula>
    </cfRule>
  </conditionalFormatting>
  <printOptions horizontalCentered="1" verticalCentered="1"/>
  <pageMargins left="0.75" right="0.75" top="0.75" bottom="0.25" header="0.25" footer="0.5"/>
  <pageSetup scale="48" pageOrder="overThenDown" orientation="landscape" r:id="rId1"/>
  <headerFooter alignWithMargins="0">
    <oddHeader>&amp;C
&amp;"Arial,Bold"&amp;18ENRON NORTH AMERICA
&amp;A</oddHeader>
    <oddFooter>&amp;L&amp;F,&amp;A
&amp;D
&amp;T</oddFooter>
  </headerFooter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70"/>
  <sheetViews>
    <sheetView zoomScale="75" workbookViewId="0">
      <selection activeCell="C1" sqref="C1:F1"/>
    </sheetView>
  </sheetViews>
  <sheetFormatPr defaultRowHeight="12.75"/>
  <cols>
    <col min="1" max="2" width="9.140625" style="29"/>
    <col min="3" max="3" width="30" style="29" customWidth="1"/>
    <col min="4" max="4" width="13.5703125" style="29" customWidth="1"/>
    <col min="5" max="5" width="14.85546875" style="29" customWidth="1"/>
    <col min="6" max="6" width="12.42578125" style="29" customWidth="1"/>
    <col min="7" max="16384" width="9.140625" style="29"/>
  </cols>
  <sheetData>
    <row r="1" spans="2:6" ht="20.25">
      <c r="C1" s="69" t="s">
        <v>97</v>
      </c>
      <c r="D1" s="69"/>
      <c r="E1" s="69"/>
      <c r="F1" s="69"/>
    </row>
    <row r="2" spans="2:6" ht="20.25">
      <c r="C2" s="69" t="s">
        <v>98</v>
      </c>
      <c r="D2" s="69"/>
      <c r="E2" s="69"/>
      <c r="F2" s="69"/>
    </row>
    <row r="3" spans="2:6" ht="20.25">
      <c r="C3" s="68">
        <v>36678</v>
      </c>
      <c r="D3" s="68"/>
      <c r="E3" s="68"/>
      <c r="F3" s="68"/>
    </row>
    <row r="4" spans="2:6" ht="13.5" thickBot="1"/>
    <row r="5" spans="2:6">
      <c r="C5" s="40"/>
      <c r="D5" s="41" t="s">
        <v>106</v>
      </c>
      <c r="E5" s="42" t="s">
        <v>107</v>
      </c>
      <c r="F5" s="43" t="s">
        <v>64</v>
      </c>
    </row>
    <row r="6" spans="2:6" ht="13.5" thickBot="1">
      <c r="C6" s="44"/>
      <c r="D6" s="45"/>
      <c r="E6" s="44"/>
      <c r="F6" s="46"/>
    </row>
    <row r="7" spans="2:6">
      <c r="C7" s="47"/>
      <c r="D7" s="48"/>
      <c r="E7" s="47"/>
      <c r="F7" s="47"/>
    </row>
    <row r="8" spans="2:6">
      <c r="B8" s="49"/>
      <c r="C8" s="47"/>
      <c r="D8" s="48"/>
      <c r="E8" s="50"/>
      <c r="F8" s="51"/>
    </row>
    <row r="9" spans="2:6">
      <c r="B9" s="49"/>
      <c r="C9" s="47"/>
      <c r="D9" s="48"/>
      <c r="E9" s="50"/>
      <c r="F9" s="51"/>
    </row>
    <row r="10" spans="2:6">
      <c r="B10" s="49"/>
      <c r="C10" s="47"/>
      <c r="D10" s="48"/>
      <c r="E10" s="50"/>
      <c r="F10" s="51"/>
    </row>
    <row r="11" spans="2:6">
      <c r="B11" s="49"/>
      <c r="C11" s="47"/>
      <c r="D11" s="48"/>
      <c r="E11" s="50"/>
      <c r="F11" s="51"/>
    </row>
    <row r="12" spans="2:6">
      <c r="B12" s="49"/>
      <c r="C12" s="47"/>
      <c r="D12" s="48"/>
      <c r="E12" s="50"/>
      <c r="F12" s="51"/>
    </row>
    <row r="13" spans="2:6">
      <c r="B13" s="49"/>
      <c r="C13" s="47"/>
      <c r="D13" s="48"/>
      <c r="E13" s="50"/>
      <c r="F13" s="51"/>
    </row>
    <row r="14" spans="2:6">
      <c r="B14" s="49"/>
      <c r="C14" s="47"/>
      <c r="D14" s="48"/>
      <c r="E14" s="50"/>
      <c r="F14" s="51"/>
    </row>
    <row r="15" spans="2:6">
      <c r="B15" s="49"/>
      <c r="C15" s="47"/>
      <c r="D15" s="48"/>
      <c r="E15" s="50"/>
      <c r="F15" s="51"/>
    </row>
    <row r="16" spans="2:6">
      <c r="B16" s="49"/>
      <c r="C16" s="47"/>
      <c r="D16" s="48"/>
      <c r="E16" s="50"/>
      <c r="F16" s="51"/>
    </row>
    <row r="17" spans="1:6">
      <c r="B17" s="49"/>
      <c r="C17" s="47"/>
      <c r="D17" s="48"/>
      <c r="E17" s="50"/>
      <c r="F17" s="51"/>
    </row>
    <row r="18" spans="1:6">
      <c r="B18" s="49"/>
      <c r="C18" s="47"/>
      <c r="D18" s="48"/>
      <c r="E18" s="50"/>
      <c r="F18" s="51"/>
    </row>
    <row r="19" spans="1:6">
      <c r="B19" s="49"/>
      <c r="C19" s="47"/>
      <c r="D19" s="48"/>
      <c r="E19" s="50"/>
      <c r="F19" s="51"/>
    </row>
    <row r="20" spans="1:6">
      <c r="B20" s="49"/>
      <c r="C20" s="47"/>
      <c r="D20" s="48"/>
      <c r="E20" s="50"/>
      <c r="F20" s="51"/>
    </row>
    <row r="21" spans="1:6">
      <c r="B21" s="49"/>
      <c r="C21" s="47"/>
      <c r="D21" s="48"/>
      <c r="E21" s="50"/>
      <c r="F21" s="51"/>
    </row>
    <row r="22" spans="1:6">
      <c r="B22" s="49"/>
      <c r="C22" s="47"/>
      <c r="D22" s="48"/>
      <c r="E22" s="50"/>
      <c r="F22" s="51"/>
    </row>
    <row r="23" spans="1:6">
      <c r="B23" s="49"/>
      <c r="C23" s="47"/>
      <c r="D23" s="48"/>
      <c r="E23" s="50"/>
      <c r="F23" s="51"/>
    </row>
    <row r="24" spans="1:6">
      <c r="B24" s="49"/>
      <c r="C24" s="47"/>
      <c r="D24" s="48"/>
      <c r="E24" s="50"/>
      <c r="F24" s="51"/>
    </row>
    <row r="25" spans="1:6">
      <c r="A25" s="27"/>
      <c r="B25" s="49"/>
      <c r="C25" s="47"/>
      <c r="D25" s="48"/>
      <c r="E25" s="50"/>
      <c r="F25" s="51"/>
    </row>
    <row r="26" spans="1:6">
      <c r="A26" s="27"/>
      <c r="B26" s="49"/>
      <c r="C26" s="47"/>
      <c r="D26" s="48"/>
      <c r="E26" s="50"/>
      <c r="F26" s="51"/>
    </row>
    <row r="27" spans="1:6">
      <c r="A27" s="27"/>
      <c r="B27" s="49"/>
      <c r="C27" s="47"/>
      <c r="D27" s="48"/>
      <c r="E27" s="50"/>
      <c r="F27" s="51"/>
    </row>
    <row r="28" spans="1:6">
      <c r="B28" s="49"/>
      <c r="C28" s="47"/>
      <c r="D28" s="48"/>
      <c r="E28" s="50"/>
      <c r="F28" s="51"/>
    </row>
    <row r="29" spans="1:6">
      <c r="B29" s="49"/>
      <c r="C29" s="47"/>
      <c r="D29" s="48"/>
      <c r="E29" s="50"/>
      <c r="F29" s="51"/>
    </row>
    <row r="30" spans="1:6">
      <c r="B30" s="49"/>
      <c r="C30" s="47"/>
      <c r="D30" s="48"/>
      <c r="E30" s="50"/>
      <c r="F30" s="51"/>
    </row>
    <row r="31" spans="1:6">
      <c r="B31" s="49"/>
      <c r="C31" s="47"/>
      <c r="D31" s="48"/>
      <c r="E31" s="50"/>
      <c r="F31" s="51"/>
    </row>
    <row r="32" spans="1:6">
      <c r="B32" s="49"/>
      <c r="C32" s="47"/>
      <c r="D32" s="48"/>
      <c r="E32" s="50"/>
      <c r="F32" s="51"/>
    </row>
    <row r="33" spans="2:6">
      <c r="B33" s="49"/>
      <c r="C33" s="52"/>
      <c r="D33" s="48"/>
      <c r="E33" s="50"/>
      <c r="F33" s="51"/>
    </row>
    <row r="34" spans="2:6">
      <c r="B34" s="49"/>
      <c r="C34" s="47"/>
      <c r="D34" s="48"/>
      <c r="E34" s="50"/>
      <c r="F34" s="51"/>
    </row>
    <row r="35" spans="2:6">
      <c r="B35" s="49"/>
      <c r="C35" s="47"/>
      <c r="D35" s="48"/>
      <c r="E35" s="50"/>
      <c r="F35" s="51"/>
    </row>
    <row r="36" spans="2:6">
      <c r="B36" s="49"/>
      <c r="C36" s="47"/>
      <c r="D36" s="48"/>
      <c r="E36" s="50"/>
      <c r="F36" s="51"/>
    </row>
    <row r="37" spans="2:6">
      <c r="B37" s="49"/>
      <c r="C37" s="47"/>
      <c r="D37" s="48"/>
      <c r="E37" s="50"/>
      <c r="F37" s="51"/>
    </row>
    <row r="38" spans="2:6">
      <c r="B38" s="49"/>
      <c r="C38" s="47"/>
      <c r="D38" s="48"/>
      <c r="E38" s="50"/>
      <c r="F38" s="51"/>
    </row>
    <row r="39" spans="2:6">
      <c r="B39" s="49"/>
      <c r="C39" s="47"/>
      <c r="D39" s="48"/>
      <c r="E39" s="50"/>
      <c r="F39" s="51"/>
    </row>
    <row r="40" spans="2:6">
      <c r="B40" s="49"/>
      <c r="C40" s="47"/>
      <c r="D40" s="48"/>
      <c r="E40" s="50"/>
      <c r="F40" s="51"/>
    </row>
    <row r="41" spans="2:6">
      <c r="B41" s="49"/>
      <c r="C41" s="47"/>
      <c r="D41" s="48"/>
      <c r="E41" s="50"/>
      <c r="F41" s="51"/>
    </row>
    <row r="42" spans="2:6">
      <c r="B42" s="49"/>
      <c r="C42" s="47"/>
      <c r="D42" s="48"/>
      <c r="E42" s="50"/>
      <c r="F42" s="51"/>
    </row>
    <row r="43" spans="2:6">
      <c r="B43" s="49"/>
      <c r="C43" s="47"/>
      <c r="D43" s="48"/>
      <c r="E43" s="50"/>
      <c r="F43" s="51"/>
    </row>
    <row r="44" spans="2:6">
      <c r="B44" s="49"/>
      <c r="C44" s="47"/>
      <c r="D44" s="48"/>
      <c r="E44" s="50"/>
      <c r="F44" s="51"/>
    </row>
    <row r="45" spans="2:6">
      <c r="B45" s="49"/>
      <c r="C45" s="47"/>
      <c r="D45" s="48"/>
      <c r="E45" s="50"/>
      <c r="F45" s="51"/>
    </row>
    <row r="46" spans="2:6">
      <c r="B46" s="49"/>
      <c r="C46" s="47"/>
      <c r="D46" s="48"/>
      <c r="E46" s="50"/>
      <c r="F46" s="51"/>
    </row>
    <row r="47" spans="2:6">
      <c r="B47" s="49"/>
      <c r="C47" s="47"/>
      <c r="D47" s="48"/>
      <c r="E47" s="50"/>
      <c r="F47" s="51"/>
    </row>
    <row r="48" spans="2:6">
      <c r="B48" s="49"/>
      <c r="C48" s="47"/>
      <c r="D48" s="48"/>
      <c r="E48" s="50"/>
      <c r="F48" s="51"/>
    </row>
    <row r="49" spans="2:6">
      <c r="B49" s="49"/>
      <c r="C49" s="47"/>
      <c r="D49" s="48"/>
      <c r="E49" s="50"/>
      <c r="F49" s="51"/>
    </row>
    <row r="50" spans="2:6">
      <c r="B50" s="49"/>
      <c r="C50" s="47"/>
      <c r="D50" s="48"/>
      <c r="E50" s="50"/>
      <c r="F50" s="51"/>
    </row>
    <row r="51" spans="2:6">
      <c r="B51" s="49"/>
      <c r="C51" s="47"/>
      <c r="D51" s="48"/>
      <c r="E51" s="50"/>
      <c r="F51" s="51"/>
    </row>
    <row r="52" spans="2:6">
      <c r="B52" s="49"/>
      <c r="C52" s="47"/>
      <c r="D52" s="48"/>
      <c r="E52" s="50"/>
      <c r="F52" s="51"/>
    </row>
    <row r="53" spans="2:6">
      <c r="B53" s="49"/>
      <c r="C53" s="47"/>
      <c r="D53" s="48"/>
      <c r="E53" s="50"/>
      <c r="F53" s="51"/>
    </row>
    <row r="54" spans="2:6">
      <c r="B54" s="49"/>
      <c r="C54" s="47"/>
      <c r="D54" s="48"/>
      <c r="E54" s="50"/>
      <c r="F54" s="51"/>
    </row>
    <row r="55" spans="2:6">
      <c r="B55" s="49"/>
      <c r="C55" s="47"/>
      <c r="D55" s="48"/>
      <c r="E55" s="50"/>
      <c r="F55" s="51"/>
    </row>
    <row r="56" spans="2:6">
      <c r="C56" s="47"/>
      <c r="D56" s="48"/>
      <c r="E56" s="50"/>
      <c r="F56" s="51"/>
    </row>
    <row r="57" spans="2:6">
      <c r="C57" s="47"/>
      <c r="D57" s="48"/>
      <c r="E57" s="50"/>
      <c r="F57" s="51"/>
    </row>
    <row r="58" spans="2:6">
      <c r="C58" s="47"/>
      <c r="D58" s="48"/>
      <c r="E58" s="50"/>
      <c r="F58" s="51"/>
    </row>
    <row r="59" spans="2:6">
      <c r="C59" s="47"/>
      <c r="D59" s="48"/>
      <c r="E59" s="50"/>
      <c r="F59" s="51"/>
    </row>
    <row r="60" spans="2:6">
      <c r="C60" s="47"/>
      <c r="D60" s="48"/>
      <c r="E60" s="50"/>
      <c r="F60" s="51"/>
    </row>
    <row r="61" spans="2:6">
      <c r="C61" s="47"/>
      <c r="D61" s="48"/>
      <c r="E61" s="50"/>
      <c r="F61" s="51"/>
    </row>
    <row r="62" spans="2:6">
      <c r="C62" s="47"/>
      <c r="D62" s="48"/>
      <c r="E62" s="50"/>
      <c r="F62" s="51"/>
    </row>
    <row r="63" spans="2:6">
      <c r="C63" s="47"/>
      <c r="D63" s="48"/>
      <c r="E63" s="50"/>
      <c r="F63" s="51"/>
    </row>
    <row r="64" spans="2:6">
      <c r="C64" s="47"/>
      <c r="D64" s="48"/>
      <c r="E64" s="50"/>
      <c r="F64" s="51"/>
    </row>
    <row r="65" spans="3:6">
      <c r="C65" s="47"/>
      <c r="D65" s="48"/>
      <c r="E65" s="50"/>
      <c r="F65" s="51"/>
    </row>
    <row r="66" spans="3:6">
      <c r="C66" s="47"/>
      <c r="D66" s="48"/>
      <c r="E66" s="50"/>
      <c r="F66" s="51"/>
    </row>
    <row r="67" spans="3:6" s="54" customFormat="1">
      <c r="C67" s="47"/>
      <c r="D67" s="48"/>
      <c r="E67" s="50"/>
      <c r="F67" s="51"/>
    </row>
    <row r="68" spans="3:6">
      <c r="C68" s="47"/>
      <c r="D68" s="53"/>
      <c r="E68" s="47"/>
      <c r="F68" s="47"/>
    </row>
    <row r="69" spans="3:6" s="59" customFormat="1" ht="13.5" thickBot="1">
      <c r="C69" s="55" t="s">
        <v>64</v>
      </c>
      <c r="D69" s="56">
        <f>SUM(D7:D68)</f>
        <v>0</v>
      </c>
      <c r="E69" s="57">
        <f>SUM(E6:E68)</f>
        <v>0</v>
      </c>
      <c r="F69" s="58">
        <f>SUM(F7:F68)</f>
        <v>0</v>
      </c>
    </row>
    <row r="70" spans="3:6" ht="13.5" thickTop="1"/>
  </sheetData>
  <mergeCells count="3">
    <mergeCell ref="C3:F3"/>
    <mergeCell ref="C1:F1"/>
    <mergeCell ref="C2:F2"/>
  </mergeCells>
  <printOptions horizontalCentered="1"/>
  <pageMargins left="0.75" right="0.75" top="0.67" bottom="1" header="0.5" footer="0.5"/>
  <pageSetup orientation="portrait" verticalDpi="300" r:id="rId1"/>
  <headerFooter alignWithMargins="0">
    <oddFooter>&amp;L&amp;"Times New Roman,Regular"&amp;8[&amp;F]&amp;A
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O&amp;M Report</vt:lpstr>
      <vt:lpstr>Input</vt:lpstr>
      <vt:lpstr>Legal-June</vt:lpstr>
      <vt:lpstr>Legal Support</vt:lpstr>
      <vt:lpstr>AA_PRGM</vt:lpstr>
      <vt:lpstr>Oct_98</vt:lpstr>
      <vt:lpstr>October</vt:lpstr>
      <vt:lpstr>'Legal Support'!Print_Area</vt:lpstr>
      <vt:lpstr>'Legal-June'!Print_Area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Jan Havlíček</cp:lastModifiedBy>
  <cp:lastPrinted>2000-07-20T20:31:45Z</cp:lastPrinted>
  <dcterms:created xsi:type="dcterms:W3CDTF">1998-11-10T19:35:43Z</dcterms:created>
  <dcterms:modified xsi:type="dcterms:W3CDTF">2023-09-17T01:50:10Z</dcterms:modified>
</cp:coreProperties>
</file>