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181112-6C87-41F5-ACDE-0F6AD37AEAD4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<sst xmlns="http://schemas.openxmlformats.org/spreadsheetml/2006/main" count="114" uniqueCount="83">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</sst>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-69.62860000000002</v>
          </cell>
          <cell r="E52">
            <v>88.72620000000002</v>
          </cell>
          <cell r="G52">
            <v>6.5559000000000012</v>
          </cell>
          <cell r="U52">
            <v>3.5282999999999998</v>
          </cell>
          <cell r="AA52">
            <v>-2.2630000000000003</v>
          </cell>
        </row>
        <row r="54">
          <cell r="C54">
            <v>383738.26349999988</v>
          </cell>
          <cell r="E54">
            <v>-94824.79429999998</v>
          </cell>
          <cell r="G54">
            <v>-84134.24430000002</v>
          </cell>
          <cell r="U54">
            <v>461199.69099999993</v>
          </cell>
          <cell r="AA54">
            <v>5231.2125000000015</v>
          </cell>
        </row>
        <row r="77">
          <cell r="C77">
            <v>0</v>
          </cell>
          <cell r="E77">
            <v>0</v>
          </cell>
          <cell r="G77">
            <v>-78813.388000000006</v>
          </cell>
          <cell r="U77">
            <v>5245.1049999999996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8712.18</v>
          </cell>
          <cell r="N17">
            <v>-22102.73</v>
          </cell>
          <cell r="O17">
            <v>8534.2199999999993</v>
          </cell>
        </row>
      </sheetData>
      <sheetData sheetId="20">
        <row r="6">
          <cell r="C6">
            <v>26959603.312299989</v>
          </cell>
          <cell r="D6">
            <v>12045308</v>
          </cell>
          <cell r="K6">
            <v>27165371.607499942</v>
          </cell>
          <cell r="L6">
            <v>12045308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-152396.05750000131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540.54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16</v>
          </cell>
        </row>
        <row r="4">
          <cell r="A4">
            <v>37182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J1" sqref="J1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15</v>
      </c>
      <c r="D2" s="6"/>
      <c r="E2" s="7">
        <f>'[1]Total Summary'!E2</f>
        <v>16</v>
      </c>
      <c r="J2" s="7">
        <v>15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37182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37182</v>
      </c>
      <c r="F6" s="17" t="s">
        <v>4</v>
      </c>
      <c r="G6" s="18"/>
      <c r="H6" s="19"/>
      <c r="I6" s="20"/>
      <c r="J6" s="16">
        <v>37181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26959603.312299989</v>
      </c>
      <c r="G9" s="30">
        <f>'[1]New York Physical'!D6</f>
        <v>12045308</v>
      </c>
      <c r="H9" s="31"/>
      <c r="I9" s="23"/>
      <c r="J9" s="29">
        <v>25111190.199799974</v>
      </c>
      <c r="L9" s="30">
        <v>11252544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26959603.312299989</v>
      </c>
      <c r="F13" s="30"/>
      <c r="G13" s="34">
        <f>SUM(G9:G12)</f>
        <v>12045308</v>
      </c>
      <c r="H13" s="31"/>
      <c r="I13" s="23"/>
      <c r="J13" s="32">
        <v>25111190.199799974</v>
      </c>
      <c r="K13" s="30"/>
      <c r="L13" s="34">
        <v>11252544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27165371.607499942</v>
      </c>
      <c r="F15" s="30"/>
      <c r="G15" s="30">
        <f>'[1]New York Physical'!L6</f>
        <v>12045308</v>
      </c>
      <c r="H15" s="31"/>
      <c r="I15" s="23"/>
      <c r="J15" s="29">
        <v>25306469.654999934</v>
      </c>
      <c r="K15" s="30"/>
      <c r="L15" s="30">
        <v>11252544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27165371.607499942</v>
      </c>
      <c r="F19" s="30"/>
      <c r="G19" s="34">
        <f>SUM(G15:G18)</f>
        <v>12045308</v>
      </c>
      <c r="H19" s="31"/>
      <c r="I19" s="23"/>
      <c r="J19" s="32">
        <v>25306469.654999934</v>
      </c>
      <c r="K19" s="30"/>
      <c r="L19" s="34">
        <v>11252544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-205768.29519995302</v>
      </c>
      <c r="F21" s="30"/>
      <c r="G21" s="33">
        <f>-G13+G19</f>
        <v>0</v>
      </c>
      <c r="H21" s="31"/>
      <c r="I21" s="23"/>
      <c r="J21" s="36">
        <v>-195279.45519996062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-10488.8399999924</v>
      </c>
      <c r="D25" s="39"/>
      <c r="E25" s="40">
        <f>+E21+E23</f>
        <v>-205768.29519995302</v>
      </c>
      <c r="F25" s="9"/>
      <c r="G25" s="41"/>
      <c r="H25" s="27"/>
      <c r="I25" s="23"/>
      <c r="J25" s="40">
        <v>-195279.45519996062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5091.979999997915</v>
      </c>
      <c r="D31" s="6"/>
      <c r="E31" s="45">
        <f>'[1]New York Physical'!C79-E49-E50</f>
        <v>-152936.59750000131</v>
      </c>
      <c r="H31" s="31"/>
      <c r="I31" s="23"/>
      <c r="J31" s="45">
        <v>-158028.57749999923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5091.979999997915</v>
      </c>
      <c r="D34" s="39"/>
      <c r="E34" s="40">
        <f>SUM(E30:E33)</f>
        <v>-152936.59750000131</v>
      </c>
      <c r="G34" s="43"/>
      <c r="H34" s="31"/>
      <c r="I34" s="23"/>
      <c r="J34" s="40">
        <v>-158028.57749999923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540.54</v>
      </c>
      <c r="D49" s="6"/>
      <c r="E49" s="48">
        <f>'[1]New York Physical'!D128</f>
        <v>540.54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540.54</v>
      </c>
      <c r="D56" s="6"/>
      <c r="E56" s="47">
        <f>SUM(E49:E55)</f>
        <v>540.54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540.54</v>
      </c>
      <c r="D70" s="39"/>
      <c r="E70" s="54">
        <f>E46+E56+E62+E65+E66+E67</f>
        <v>540.54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50121.595899999957</v>
      </c>
      <c r="D94" s="39"/>
      <c r="E94" s="45">
        <f>+[1]Report!C54-[1]Report!C49+[1]Report!C52</f>
        <v>383668.63489999989</v>
      </c>
      <c r="H94" s="31"/>
      <c r="I94" s="23"/>
      <c r="J94" s="45">
        <v>333547.03899999993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-3757.3944999999803</v>
      </c>
      <c r="D96" s="6"/>
      <c r="E96" s="45">
        <f>+[1]Report!E54-[1]Report!E49+[1]Report!E52</f>
        <v>-94736.068099999975</v>
      </c>
      <c r="H96" s="31"/>
      <c r="I96" s="23"/>
      <c r="J96" s="45">
        <v>-90978.673599999995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-8.3999999915249646E-3</v>
      </c>
      <c r="D98" s="6"/>
      <c r="E98" s="45">
        <f>+[1]Report!G54-[1]Report!G49+[1]Report!G52</f>
        <v>-84127.688400000014</v>
      </c>
      <c r="H98" s="31"/>
      <c r="I98" s="23"/>
      <c r="J98" s="45">
        <v>-5314.2920000000213</v>
      </c>
      <c r="M98" s="6"/>
      <c r="N98" s="6"/>
    </row>
    <row r="99" spans="1:18">
      <c r="A99" s="9" t="s">
        <v>64</v>
      </c>
      <c r="C99" s="39">
        <f>+[1]Report!G77</f>
        <v>-78813.388000000006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-21189.741599999968</v>
      </c>
      <c r="D100" s="6"/>
      <c r="E100" s="45">
        <f>+[1]Report!U54-[1]Report!U49+[1]Report!AA54-[1]Report!AA49+[1]Report!U52+[1]Report!AA52</f>
        <v>466432.16879999998</v>
      </c>
      <c r="G100" s="6" t="s">
        <v>68</v>
      </c>
      <c r="H100" s="31"/>
      <c r="I100" s="23"/>
      <c r="J100" s="45">
        <v>482376.80539999995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5245.1049999999996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-48393.83159999999</v>
      </c>
      <c r="D106" s="39"/>
      <c r="E106" s="40">
        <f>SUM(E94:E105)</f>
        <v>671237.04719999991</v>
      </c>
      <c r="H106" s="31"/>
      <c r="I106" s="23"/>
      <c r="J106" s="40">
        <v>719630.87879999983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-53250.151599994475</v>
      </c>
      <c r="D116" s="67"/>
      <c r="E116" s="68">
        <f>E25+E34+E70+E89+E106+E85+E113+E87</f>
        <v>407844.69450004556</v>
      </c>
      <c r="H116" s="27"/>
      <c r="I116" s="28"/>
      <c r="J116" s="68">
        <v>461094.84610004001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-5396.8599999944854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8534.2199999999993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-22102.73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8712.18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-540.54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1.0000005514484656E-2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2001-10-18T22:33:50Z</dcterms:created>
  <dcterms:modified xsi:type="dcterms:W3CDTF">2023-09-17T01:53:16Z</dcterms:modified>
</cp:coreProperties>
</file>