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E7313D-4F50-496B-B71D-99B69F3D8097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<sst xmlns="http://schemas.openxmlformats.org/spreadsheetml/2006/main" count="114" uniqueCount="83">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</sst>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-66.168800000000019</v>
          </cell>
          <cell r="E52">
            <v>97.329700000000017</v>
          </cell>
          <cell r="G52">
            <v>6.5564000000000009</v>
          </cell>
          <cell r="U52">
            <v>3.5282999999999998</v>
          </cell>
          <cell r="AA52">
            <v>-2.2708000000000004</v>
          </cell>
        </row>
        <row r="54">
          <cell r="C54">
            <v>-43545.022900000011</v>
          </cell>
          <cell r="E54">
            <v>-85920.448299999989</v>
          </cell>
          <cell r="G54">
            <v>-5320.8563000000213</v>
          </cell>
          <cell r="U54">
            <v>400506.62599999993</v>
          </cell>
          <cell r="AA54">
            <v>5231.0919000000031</v>
          </cell>
        </row>
        <row r="77">
          <cell r="C77">
            <v>0</v>
          </cell>
          <cell r="E77">
            <v>0</v>
          </cell>
          <cell r="G77">
            <v>4494.9112000000023</v>
          </cell>
          <cell r="U77">
            <v>-17519.490000000002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172296.77</v>
          </cell>
          <cell r="N17">
            <v>-134725</v>
          </cell>
          <cell r="O17">
            <v>-10328.75</v>
          </cell>
        </row>
      </sheetData>
      <sheetData sheetId="20">
        <row r="6">
          <cell r="C6">
            <v>23312699.155699976</v>
          </cell>
          <cell r="D6">
            <v>10478450</v>
          </cell>
          <cell r="K6">
            <v>23484228.984999944</v>
          </cell>
          <cell r="L6">
            <v>10478450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-208665.78840000086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14</v>
          </cell>
        </row>
        <row r="4">
          <cell r="A4">
            <v>37180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90" zoomScale="75" workbookViewId="0">
      <selection activeCell="C127" sqref="C12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17</v>
      </c>
      <c r="D2" s="6"/>
      <c r="E2" s="7">
        <f>'[1]Total Summary'!E2</f>
        <v>14</v>
      </c>
      <c r="J2" s="7">
        <v>11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37180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37180</v>
      </c>
      <c r="F6" s="17" t="s">
        <v>4</v>
      </c>
      <c r="G6" s="18"/>
      <c r="H6" s="19"/>
      <c r="I6" s="20"/>
      <c r="J6" s="16">
        <v>37179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23312699.155699976</v>
      </c>
      <c r="G9" s="30">
        <f>'[1]New York Physical'!D6</f>
        <v>10478450</v>
      </c>
      <c r="H9" s="31"/>
      <c r="I9" s="23"/>
      <c r="J9" s="29">
        <v>17914507.189999983</v>
      </c>
      <c r="L9" s="30">
        <v>8175607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23312699.155699976</v>
      </c>
      <c r="F13" s="30"/>
      <c r="G13" s="34">
        <f>SUM(G9:G12)</f>
        <v>10478450</v>
      </c>
      <c r="H13" s="31"/>
      <c r="I13" s="23"/>
      <c r="J13" s="32">
        <v>17914507.189999983</v>
      </c>
      <c r="K13" s="30"/>
      <c r="L13" s="34">
        <v>8175607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23484228.984999944</v>
      </c>
      <c r="F15" s="30"/>
      <c r="G15" s="30">
        <f>'[1]New York Physical'!L6</f>
        <v>10478450</v>
      </c>
      <c r="H15" s="31"/>
      <c r="I15" s="23"/>
      <c r="J15" s="29">
        <v>18025871.987499993</v>
      </c>
      <c r="K15" s="30"/>
      <c r="L15" s="30">
        <v>8175607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23484228.984999944</v>
      </c>
      <c r="F19" s="30"/>
      <c r="G19" s="34">
        <f>SUM(G15:G18)</f>
        <v>10478450</v>
      </c>
      <c r="H19" s="31"/>
      <c r="I19" s="23"/>
      <c r="J19" s="32">
        <v>18025871.987499993</v>
      </c>
      <c r="K19" s="30"/>
      <c r="L19" s="34">
        <v>8175607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-171529.82929996774</v>
      </c>
      <c r="F21" s="30"/>
      <c r="G21" s="33">
        <f>-G13+G19</f>
        <v>0</v>
      </c>
      <c r="H21" s="31"/>
      <c r="I21" s="23"/>
      <c r="J21" s="36">
        <v>-111364.79750001058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-60165.031799957156</v>
      </c>
      <c r="D25" s="39"/>
      <c r="E25" s="40">
        <f>+E21+E23</f>
        <v>-171529.82929996774</v>
      </c>
      <c r="F25" s="9"/>
      <c r="G25" s="41"/>
      <c r="H25" s="27"/>
      <c r="I25" s="23"/>
      <c r="J25" s="40">
        <v>-111364.79750001058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87408.059299999819</v>
      </c>
      <c r="D31" s="6"/>
      <c r="E31" s="45">
        <f>'[1]New York Physical'!C79-E49-E50</f>
        <v>-208665.78840000086</v>
      </c>
      <c r="H31" s="31"/>
      <c r="I31" s="23"/>
      <c r="J31" s="45">
        <v>-296073.84770000068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87408.059299999819</v>
      </c>
      <c r="D34" s="39"/>
      <c r="E34" s="40">
        <f>SUM(E30:E33)</f>
        <v>-208665.78840000086</v>
      </c>
      <c r="G34" s="43"/>
      <c r="H34" s="31"/>
      <c r="I34" s="23"/>
      <c r="J34" s="40">
        <v>-296073.84770000068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-16031.892099999994</v>
      </c>
      <c r="D94" s="39"/>
      <c r="E94" s="45">
        <f>+[1]Report!C54-[1]Report!C49+[1]Report!C52</f>
        <v>-43611.19170000001</v>
      </c>
      <c r="H94" s="31"/>
      <c r="I94" s="23"/>
      <c r="J94" s="45">
        <v>-27579.299600000017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-25243.970999999998</v>
      </c>
      <c r="D96" s="6"/>
      <c r="E96" s="45">
        <f>+[1]Report!E54-[1]Report!E49+[1]Report!E52</f>
        <v>-85823.118599999987</v>
      </c>
      <c r="H96" s="31"/>
      <c r="I96" s="23"/>
      <c r="J96" s="45">
        <v>-60579.147599999989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4494.9135999999999</v>
      </c>
      <c r="D98" s="6"/>
      <c r="E98" s="45">
        <f>+[1]Report!G54-[1]Report!G49+[1]Report!G52</f>
        <v>-5314.2999000000209</v>
      </c>
      <c r="H98" s="31"/>
      <c r="I98" s="23"/>
      <c r="J98" s="45">
        <v>-14304.124700000024</v>
      </c>
      <c r="M98" s="6"/>
      <c r="N98" s="6"/>
    </row>
    <row r="99" spans="1:18">
      <c r="A99" s="9" t="s">
        <v>64</v>
      </c>
      <c r="C99" s="39">
        <f>+[1]Report!G77</f>
        <v>4494.9112000000023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-91266.544700000071</v>
      </c>
      <c r="D100" s="6"/>
      <c r="E100" s="45">
        <f>+[1]Report!U54-[1]Report!U49+[1]Report!AA54-[1]Report!AA49+[1]Report!U52+[1]Report!AA52</f>
        <v>405738.97539999994</v>
      </c>
      <c r="G100" s="6" t="s">
        <v>68</v>
      </c>
      <c r="H100" s="31"/>
      <c r="I100" s="23"/>
      <c r="J100" s="45">
        <v>514525.01010000001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-17519.490000000002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-141072.07300000006</v>
      </c>
      <c r="D106" s="39"/>
      <c r="E106" s="40">
        <f>SUM(E94:E105)</f>
        <v>270990.36519999988</v>
      </c>
      <c r="H106" s="31"/>
      <c r="I106" s="23"/>
      <c r="J106" s="40">
        <v>412062.43819999998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-113829.0454999574</v>
      </c>
      <c r="D116" s="67"/>
      <c r="E116" s="68">
        <f>E25+E34+E70+E89+E106+E85+E113+E87</f>
        <v>-14433.252499968745</v>
      </c>
      <c r="H116" s="27"/>
      <c r="I116" s="28"/>
      <c r="J116" s="68">
        <v>99395.792999988713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27243.027500042663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-10328.75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-134725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172296.77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7.5000426732003689E-3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2001-10-16T23:37:21Z</dcterms:created>
  <dcterms:modified xsi:type="dcterms:W3CDTF">2023-09-17T01:53:37Z</dcterms:modified>
</cp:coreProperties>
</file>