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A02B2F-3129-4802-BEE8-A61577FD0EF8}" xr6:coauthVersionLast="47" xr6:coauthVersionMax="47" xr10:uidLastSave="{00000000-0000-0000-0000-000000000000}"/>
  <bookViews>
    <workbookView xWindow="-120" yWindow="-120" windowWidth="38640" windowHeight="15720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E2" i="1"/>
  <c r="A4" i="1"/>
  <c r="E6" i="1"/>
  <c r="E9" i="1"/>
  <c r="G9" i="1"/>
  <c r="E10" i="1"/>
  <c r="E11" i="1"/>
  <c r="E12" i="1"/>
  <c r="G12" i="1"/>
  <c r="E13" i="1"/>
  <c r="G13" i="1"/>
  <c r="E15" i="1"/>
  <c r="G15" i="1"/>
  <c r="E18" i="1"/>
  <c r="G18" i="1"/>
  <c r="E19" i="1"/>
  <c r="G19" i="1"/>
  <c r="E21" i="1"/>
  <c r="G21" i="1"/>
  <c r="E23" i="1"/>
  <c r="G23" i="1"/>
  <c r="C25" i="1"/>
  <c r="E25" i="1"/>
  <c r="C30" i="1"/>
  <c r="E30" i="1"/>
  <c r="C31" i="1"/>
  <c r="E31" i="1"/>
  <c r="C32" i="1"/>
  <c r="C34" i="1"/>
  <c r="E34" i="1"/>
  <c r="C39" i="1"/>
  <c r="E39" i="1"/>
  <c r="C40" i="1"/>
  <c r="E40" i="1"/>
  <c r="C41" i="1"/>
  <c r="E41" i="1"/>
  <c r="C42" i="1"/>
  <c r="E42" i="1"/>
  <c r="C43" i="1"/>
  <c r="E43" i="1"/>
  <c r="C44" i="1"/>
  <c r="C45" i="1"/>
  <c r="C46" i="1"/>
  <c r="E46" i="1"/>
  <c r="C49" i="1"/>
  <c r="E49" i="1"/>
  <c r="C50" i="1"/>
  <c r="E50" i="1"/>
  <c r="C51" i="1"/>
  <c r="E51" i="1"/>
  <c r="C52" i="1"/>
  <c r="E52" i="1"/>
  <c r="C53" i="1"/>
  <c r="E53" i="1"/>
  <c r="C54" i="1"/>
  <c r="C55" i="1"/>
  <c r="C56" i="1"/>
  <c r="E56" i="1"/>
  <c r="C59" i="1"/>
  <c r="C60" i="1"/>
  <c r="C61" i="1"/>
  <c r="C62" i="1"/>
  <c r="E62" i="1"/>
  <c r="C65" i="1"/>
  <c r="C66" i="1"/>
  <c r="C67" i="1"/>
  <c r="C70" i="1"/>
  <c r="E70" i="1"/>
  <c r="C74" i="1"/>
  <c r="E74" i="1"/>
  <c r="C75" i="1"/>
  <c r="E75" i="1"/>
  <c r="C76" i="1"/>
  <c r="E76" i="1"/>
  <c r="C77" i="1"/>
  <c r="E77" i="1"/>
  <c r="C80" i="1"/>
  <c r="E80" i="1"/>
  <c r="C81" i="1"/>
  <c r="E81" i="1"/>
  <c r="C82" i="1"/>
  <c r="C83" i="1"/>
  <c r="E83" i="1"/>
  <c r="C85" i="1"/>
  <c r="E85" i="1"/>
  <c r="C87" i="1"/>
  <c r="C89" i="1"/>
  <c r="E89" i="1"/>
  <c r="C94" i="1"/>
  <c r="E94" i="1"/>
  <c r="C95" i="1"/>
  <c r="C96" i="1"/>
  <c r="E96" i="1"/>
  <c r="C97" i="1"/>
  <c r="C98" i="1"/>
  <c r="E98" i="1"/>
  <c r="C99" i="1"/>
  <c r="C100" i="1"/>
  <c r="E100" i="1"/>
  <c r="C101" i="1"/>
  <c r="C102" i="1"/>
  <c r="C104" i="1"/>
  <c r="E104" i="1"/>
  <c r="C106" i="1"/>
  <c r="E106" i="1"/>
  <c r="C110" i="1"/>
  <c r="C111" i="1"/>
  <c r="E111" i="1"/>
  <c r="C112" i="1"/>
  <c r="C113" i="1"/>
  <c r="E113" i="1"/>
  <c r="C116" i="1"/>
  <c r="E116" i="1"/>
  <c r="C120" i="1"/>
  <c r="C121" i="1"/>
  <c r="C122" i="1"/>
  <c r="C123" i="1"/>
  <c r="C124" i="1"/>
  <c r="C125" i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<sst xmlns="http://schemas.openxmlformats.org/spreadsheetml/2006/main" count="114" uniqueCount="83">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</sst>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1/1001/regions/Intra-East%20North%201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-64.916500000000013</v>
          </cell>
          <cell r="E52">
            <v>85.874200000000002</v>
          </cell>
          <cell r="G52">
            <v>-4.8257999999999992</v>
          </cell>
          <cell r="U52">
            <v>3.5282999999999998</v>
          </cell>
          <cell r="AA52">
            <v>0.13290000000000002</v>
          </cell>
        </row>
        <row r="54">
          <cell r="C54">
            <v>-56878.939300000013</v>
          </cell>
          <cell r="E54">
            <v>-162971.18839999998</v>
          </cell>
          <cell r="G54">
            <v>-92544.542500000025</v>
          </cell>
          <cell r="U54">
            <v>366461.68079999997</v>
          </cell>
          <cell r="AA54">
            <v>17214.110100000002</v>
          </cell>
        </row>
        <row r="77">
          <cell r="C77">
            <v>0</v>
          </cell>
          <cell r="E77">
            <v>0</v>
          </cell>
          <cell r="G77">
            <v>-14897.364400000006</v>
          </cell>
          <cell r="U77">
            <v>-12943.1775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61915.199999999997</v>
          </cell>
          <cell r="N17">
            <v>-48596.73</v>
          </cell>
          <cell r="O17">
            <v>2270.33</v>
          </cell>
        </row>
      </sheetData>
      <sheetData sheetId="20">
        <row r="6">
          <cell r="C6">
            <v>15011008.655000003</v>
          </cell>
          <cell r="D6">
            <v>6895451</v>
          </cell>
          <cell r="K6">
            <v>15103595.057499986</v>
          </cell>
          <cell r="L6">
            <v>6895451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-241324.63499999637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0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9</v>
          </cell>
        </row>
        <row r="4">
          <cell r="A4">
            <v>37175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115" zoomScale="75" workbookViewId="0">
      <selection activeCell="J115" sqref="J115"/>
    </sheetView>
  </sheetViews>
  <sheetFormatPr defaultRowHeight="15.75"/>
  <cols>
    <col min="1" max="1" width="48.5703125" style="1" customWidth="1"/>
    <col min="2" max="2" width="9.140625" style="1"/>
    <col min="3" max="3" width="15" style="1" customWidth="1"/>
    <col min="4" max="4" width="9.140625" style="1"/>
    <col min="5" max="5" width="15" style="10" customWidth="1"/>
    <col min="6" max="6" width="9.140625" style="1"/>
    <col min="7" max="7" width="13" style="1" customWidth="1"/>
    <col min="8" max="9" width="9.140625" style="1"/>
    <col min="10" max="10" width="15" style="10" customWidth="1"/>
    <col min="11" max="11" width="9.140625" style="1"/>
    <col min="12" max="12" width="13" style="1" customWidth="1"/>
    <col min="13" max="16384" width="9.14062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22</v>
      </c>
      <c r="D2" s="6"/>
      <c r="E2" s="7">
        <f>'[1]Total Summary'!E2</f>
        <v>9</v>
      </c>
      <c r="J2" s="7">
        <v>8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37175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37175</v>
      </c>
      <c r="F6" s="17" t="s">
        <v>4</v>
      </c>
      <c r="G6" s="18"/>
      <c r="H6" s="19"/>
      <c r="I6" s="20"/>
      <c r="J6" s="16">
        <v>37174</v>
      </c>
      <c r="K6" s="17" t="s">
        <v>4</v>
      </c>
      <c r="L6" s="18"/>
    </row>
    <row r="7" spans="1:12" ht="16.5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15011008.655000003</v>
      </c>
      <c r="G9" s="30">
        <f>'[1]New York Physical'!D6</f>
        <v>6895451</v>
      </c>
      <c r="H9" s="31"/>
      <c r="I9" s="23"/>
      <c r="J9" s="29">
        <v>13618002.402500002</v>
      </c>
      <c r="L9" s="30">
        <v>6272693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15011008.655000003</v>
      </c>
      <c r="F13" s="30"/>
      <c r="G13" s="34">
        <f>SUM(G9:G12)</f>
        <v>6895451</v>
      </c>
      <c r="H13" s="31"/>
      <c r="I13" s="23"/>
      <c r="J13" s="32">
        <v>13618002.402500002</v>
      </c>
      <c r="K13" s="30"/>
      <c r="L13" s="34">
        <v>6272693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15103595.057499986</v>
      </c>
      <c r="F15" s="30"/>
      <c r="G15" s="30">
        <f>'[1]New York Physical'!L6</f>
        <v>6895451</v>
      </c>
      <c r="H15" s="31"/>
      <c r="I15" s="23"/>
      <c r="J15" s="29">
        <v>13701426.53249998</v>
      </c>
      <c r="K15" s="30"/>
      <c r="L15" s="30">
        <v>6272693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15103595.057499986</v>
      </c>
      <c r="F19" s="30"/>
      <c r="G19" s="34">
        <f>SUM(G15:G18)</f>
        <v>6895451</v>
      </c>
      <c r="H19" s="31"/>
      <c r="I19" s="23"/>
      <c r="J19" s="32">
        <v>13701426.53249998</v>
      </c>
      <c r="K19" s="30"/>
      <c r="L19" s="34">
        <v>6272693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-92586.402499983087</v>
      </c>
      <c r="F21" s="30"/>
      <c r="G21" s="33">
        <f>-G13+G19</f>
        <v>0</v>
      </c>
      <c r="H21" s="31"/>
      <c r="I21" s="23"/>
      <c r="J21" s="36">
        <v>-83424.129999978468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-9162.2725000046194</v>
      </c>
      <c r="D25" s="39"/>
      <c r="E25" s="40">
        <f>+E21+E23</f>
        <v>-92586.402499983087</v>
      </c>
      <c r="F25" s="9"/>
      <c r="G25" s="41"/>
      <c r="H25" s="27"/>
      <c r="I25" s="23"/>
      <c r="J25" s="40">
        <v>-83424.129999978468</v>
      </c>
      <c r="K25" s="9"/>
      <c r="L25" s="41"/>
    </row>
    <row r="26" spans="1:12">
      <c r="B26" s="9"/>
      <c r="D26" s="6"/>
      <c r="H26" s="31"/>
      <c r="I26" s="23"/>
    </row>
    <row r="27" spans="1:12" ht="16.5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24751.08250000581</v>
      </c>
      <c r="D31" s="6"/>
      <c r="E31" s="45">
        <f>'[1]New York Physical'!C79-E49-E50</f>
        <v>-241324.63499999637</v>
      </c>
      <c r="H31" s="31"/>
      <c r="I31" s="23"/>
      <c r="J31" s="45">
        <v>-266075.71750000218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24751.08250000581</v>
      </c>
      <c r="D34" s="39"/>
      <c r="E34" s="40">
        <f>SUM(E30:E33)</f>
        <v>-241324.63499999637</v>
      </c>
      <c r="G34" s="43"/>
      <c r="H34" s="31"/>
      <c r="I34" s="23"/>
      <c r="J34" s="40">
        <v>-266075.71750000218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0</v>
      </c>
      <c r="D49" s="6"/>
      <c r="E49" s="48">
        <f>'[1]New York Physical'!D128</f>
        <v>0</v>
      </c>
      <c r="H49" s="31"/>
      <c r="I49" s="23"/>
      <c r="J49" s="48">
        <v>0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0</v>
      </c>
      <c r="D56" s="6"/>
      <c r="E56" s="47">
        <f>SUM(E49:E55)</f>
        <v>0</v>
      </c>
      <c r="H56" s="31"/>
      <c r="I56" s="23"/>
      <c r="J56" s="47">
        <v>0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0</v>
      </c>
      <c r="D70" s="39"/>
      <c r="E70" s="54">
        <f>E46+E56+E62+E65+E66+E67</f>
        <v>0</v>
      </c>
      <c r="F70" s="9"/>
      <c r="G70" s="41"/>
      <c r="H70" s="27"/>
      <c r="I70" s="23"/>
      <c r="J70" s="54">
        <v>0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1.2600000001839362E-2</v>
      </c>
      <c r="D94" s="39"/>
      <c r="E94" s="45">
        <f>+[1]Report!C54-[1]Report!C49+[1]Report!C52</f>
        <v>-56943.855800000012</v>
      </c>
      <c r="H94" s="31"/>
      <c r="I94" s="23"/>
      <c r="J94" s="45">
        <v>-56943.868400000014</v>
      </c>
      <c r="M94" s="6"/>
      <c r="N94" s="6"/>
    </row>
    <row r="95" spans="1:14">
      <c r="A95" s="9" t="s">
        <v>64</v>
      </c>
      <c r="C95" s="39">
        <f>+[1]Report!C77</f>
        <v>0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31902.276199999993</v>
      </c>
      <c r="D96" s="6"/>
      <c r="E96" s="45">
        <f>+[1]Report!E54-[1]Report!E49+[1]Report!E52</f>
        <v>-162885.31419999999</v>
      </c>
      <c r="H96" s="31"/>
      <c r="I96" s="23"/>
      <c r="J96" s="45">
        <v>-194787.59039999999</v>
      </c>
      <c r="M96" s="6"/>
      <c r="N96" s="6"/>
    </row>
    <row r="97" spans="1:18">
      <c r="A97" s="9" t="s">
        <v>64</v>
      </c>
      <c r="C97" s="39">
        <f>+[1]Report!E77</f>
        <v>0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2.1199999988311902E-2</v>
      </c>
      <c r="D98" s="6"/>
      <c r="E98" s="45">
        <f>+[1]Report!G54-[1]Report!G49+[1]Report!G52</f>
        <v>-92549.368300000031</v>
      </c>
      <c r="H98" s="31"/>
      <c r="I98" s="23"/>
      <c r="J98" s="45">
        <v>-77652.025100000013</v>
      </c>
      <c r="M98" s="6"/>
      <c r="N98" s="6"/>
    </row>
    <row r="99" spans="1:18">
      <c r="A99" s="9" t="s">
        <v>64</v>
      </c>
      <c r="C99" s="39">
        <f>+[1]Report!G77</f>
        <v>-14897.364400000006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104393.382</v>
      </c>
      <c r="D100" s="6"/>
      <c r="E100" s="45">
        <f>+[1]Report!U54-[1]Report!U49+[1]Report!AA54-[1]Report!AA49+[1]Report!U52+[1]Report!AA52</f>
        <v>383679.45209999999</v>
      </c>
      <c r="G100" s="6" t="s">
        <v>68</v>
      </c>
      <c r="H100" s="31"/>
      <c r="I100" s="23"/>
      <c r="J100" s="45">
        <v>292229.2476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-12943.1775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108455.15009999997</v>
      </c>
      <c r="D106" s="39"/>
      <c r="E106" s="40">
        <f>SUM(E94:E105)</f>
        <v>71300.91379999998</v>
      </c>
      <c r="H106" s="31"/>
      <c r="I106" s="23"/>
      <c r="J106" s="40">
        <v>-37154.23629999999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5" thickBot="1">
      <c r="A116" s="9" t="s">
        <v>75</v>
      </c>
      <c r="C116" s="66">
        <f>C25+C34+C70+C89+C106+C85+C113+C87</f>
        <v>124043.96010000116</v>
      </c>
      <c r="D116" s="67"/>
      <c r="E116" s="68">
        <f>E25+E34+E70+E89+E106+E85+E113+E87</f>
        <v>-167838.12369997951</v>
      </c>
      <c r="H116" s="27"/>
      <c r="I116" s="28"/>
      <c r="J116" s="68">
        <v>-291882.08379998064</v>
      </c>
      <c r="M116" s="69"/>
      <c r="N116" s="70"/>
      <c r="O116" s="71"/>
      <c r="P116" s="71"/>
      <c r="Q116" s="55"/>
      <c r="R116" s="55"/>
    </row>
    <row r="117" spans="1:18" ht="16.5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15588.810000001191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2270.33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-48596.73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61915.199999999997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0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1.0000001195294317E-2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Jan Havlíček</cp:lastModifiedBy>
  <dcterms:created xsi:type="dcterms:W3CDTF">2001-10-12T00:20:54Z</dcterms:created>
  <dcterms:modified xsi:type="dcterms:W3CDTF">2023-09-17T01:53:57Z</dcterms:modified>
</cp:coreProperties>
</file>