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7BA75D-8536-4D98-85AF-E39468474292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<sst xmlns="http://schemas.openxmlformats.org/spreadsheetml/2006/main" count="114" uniqueCount="83">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</sst>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-64.903300000000016</v>
          </cell>
          <cell r="E52">
            <v>89.753600000000006</v>
          </cell>
          <cell r="G52">
            <v>-4.8160999999999996</v>
          </cell>
          <cell r="U52">
            <v>3.5282999999999998</v>
          </cell>
          <cell r="AA52">
            <v>0.13020000000000001</v>
          </cell>
        </row>
        <row r="54">
          <cell r="C54">
            <v>-56878.939700000017</v>
          </cell>
          <cell r="E54">
            <v>-69868.588599999988</v>
          </cell>
          <cell r="G54">
            <v>-67082.648600000015</v>
          </cell>
          <cell r="U54">
            <v>449162.88890000002</v>
          </cell>
          <cell r="AA54">
            <v>17214.209300000002</v>
          </cell>
        </row>
        <row r="77">
          <cell r="C77">
            <v>0</v>
          </cell>
          <cell r="E77">
            <v>0</v>
          </cell>
          <cell r="G77">
            <v>-4868.1413999999932</v>
          </cell>
          <cell r="U77">
            <v>4745.600000000004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-125603.14</v>
          </cell>
          <cell r="N17">
            <v>75191.55</v>
          </cell>
          <cell r="O17">
            <v>-25966.720000000001</v>
          </cell>
        </row>
      </sheetData>
      <sheetData sheetId="20">
        <row r="6">
          <cell r="C6">
            <v>16503346.462499997</v>
          </cell>
          <cell r="D6">
            <v>7557767</v>
          </cell>
          <cell r="K6">
            <v>16605243.324999992</v>
          </cell>
          <cell r="L6">
            <v>7557767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-308392.4727000026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10</v>
          </cell>
        </row>
        <row r="4">
          <cell r="A4">
            <v>37176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92" zoomScale="75" workbookViewId="0">
      <selection activeCell="C130" sqref="C130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21</v>
      </c>
      <c r="D2" s="6"/>
      <c r="E2" s="7">
        <f>'[1]Total Summary'!E2</f>
        <v>10</v>
      </c>
      <c r="J2" s="7">
        <v>9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37176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37176</v>
      </c>
      <c r="F6" s="17" t="s">
        <v>4</v>
      </c>
      <c r="G6" s="18"/>
      <c r="H6" s="19"/>
      <c r="I6" s="20"/>
      <c r="J6" s="16">
        <v>37175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16503346.462499997</v>
      </c>
      <c r="G9" s="30">
        <f>'[1]New York Physical'!D6</f>
        <v>7557767</v>
      </c>
      <c r="H9" s="31"/>
      <c r="I9" s="23"/>
      <c r="J9" s="29">
        <v>15011008.655000003</v>
      </c>
      <c r="L9" s="30">
        <v>6895451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16503346.462499997</v>
      </c>
      <c r="F13" s="30"/>
      <c r="G13" s="34">
        <f>SUM(G9:G12)</f>
        <v>7557767</v>
      </c>
      <c r="H13" s="31"/>
      <c r="I13" s="23"/>
      <c r="J13" s="32">
        <v>15011008.655000003</v>
      </c>
      <c r="K13" s="30"/>
      <c r="L13" s="34">
        <v>6895451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16605243.324999992</v>
      </c>
      <c r="F15" s="30"/>
      <c r="G15" s="30">
        <f>'[1]New York Physical'!L6</f>
        <v>7557767</v>
      </c>
      <c r="H15" s="31"/>
      <c r="I15" s="23"/>
      <c r="J15" s="29">
        <v>15103595.057499986</v>
      </c>
      <c r="K15" s="30"/>
      <c r="L15" s="30">
        <v>6895451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16605243.324999992</v>
      </c>
      <c r="F19" s="30"/>
      <c r="G19" s="34">
        <f>SUM(G15:G18)</f>
        <v>7557767</v>
      </c>
      <c r="H19" s="31"/>
      <c r="I19" s="23"/>
      <c r="J19" s="32">
        <v>15103595.057499986</v>
      </c>
      <c r="K19" s="30"/>
      <c r="L19" s="34">
        <v>6895451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-101896.86249999516</v>
      </c>
      <c r="F21" s="30"/>
      <c r="G21" s="33">
        <f>-G13+G19</f>
        <v>0</v>
      </c>
      <c r="H21" s="31"/>
      <c r="I21" s="23"/>
      <c r="J21" s="36">
        <v>-92586.402499983087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-9310.4600000120699</v>
      </c>
      <c r="D25" s="39"/>
      <c r="E25" s="40">
        <f>+E21+E23</f>
        <v>-101896.86249999516</v>
      </c>
      <c r="F25" s="9"/>
      <c r="G25" s="41"/>
      <c r="H25" s="27"/>
      <c r="I25" s="23"/>
      <c r="J25" s="40">
        <v>-92586.402499983087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-67067.837700006232</v>
      </c>
      <c r="D31" s="6"/>
      <c r="E31" s="45">
        <f>'[1]New York Physical'!C79-E49-E50</f>
        <v>-308392.4727000026</v>
      </c>
      <c r="H31" s="31"/>
      <c r="I31" s="23"/>
      <c r="J31" s="45">
        <v>-241324.63499999637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-67067.837700006232</v>
      </c>
      <c r="D34" s="39"/>
      <c r="E34" s="40">
        <f>SUM(E30:E33)</f>
        <v>-308392.4727000026</v>
      </c>
      <c r="G34" s="43"/>
      <c r="H34" s="31"/>
      <c r="I34" s="23"/>
      <c r="J34" s="40">
        <v>-241324.63499999637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1.2799999996786937E-2</v>
      </c>
      <c r="D94" s="39"/>
      <c r="E94" s="45">
        <f>+[1]Report!C54-[1]Report!C49+[1]Report!C52</f>
        <v>-56943.843000000015</v>
      </c>
      <c r="H94" s="31"/>
      <c r="I94" s="23"/>
      <c r="J94" s="45">
        <v>-56943.855800000012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93106.479200000002</v>
      </c>
      <c r="D96" s="6"/>
      <c r="E96" s="45">
        <f>+[1]Report!E54-[1]Report!E49+[1]Report!E52</f>
        <v>-69778.834999999992</v>
      </c>
      <c r="H96" s="31"/>
      <c r="I96" s="23"/>
      <c r="J96" s="45">
        <v>-162885.31419999999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30330.045000000013</v>
      </c>
      <c r="D98" s="6"/>
      <c r="E98" s="45">
        <f>+[1]Report!G54-[1]Report!G49+[1]Report!G52</f>
        <v>-67087.464700000011</v>
      </c>
      <c r="H98" s="31"/>
      <c r="I98" s="23"/>
      <c r="J98" s="45">
        <v>-92549.368300000031</v>
      </c>
      <c r="M98" s="6"/>
      <c r="N98" s="6"/>
    </row>
    <row r="99" spans="1:18">
      <c r="A99" s="9" t="s">
        <v>64</v>
      </c>
      <c r="C99" s="39">
        <f>+[1]Report!G77</f>
        <v>-4868.1413999999932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77955.704600000026</v>
      </c>
      <c r="D100" s="6"/>
      <c r="E100" s="45">
        <f>+[1]Report!U54-[1]Report!U49+[1]Report!AA54-[1]Report!AA49+[1]Report!U52+[1]Report!AA52</f>
        <v>466380.75670000003</v>
      </c>
      <c r="G100" s="6" t="s">
        <v>68</v>
      </c>
      <c r="H100" s="31"/>
      <c r="I100" s="23"/>
      <c r="J100" s="45">
        <v>383679.45209999999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4745.600000000004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201269.70020000005</v>
      </c>
      <c r="D106" s="39"/>
      <c r="E106" s="40">
        <f>SUM(E94:E105)</f>
        <v>272570.614</v>
      </c>
      <c r="H106" s="31"/>
      <c r="I106" s="23"/>
      <c r="J106" s="40">
        <v>71300.91379999998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124891.40249998175</v>
      </c>
      <c r="D116" s="67"/>
      <c r="E116" s="68">
        <f>E25+E34+E70+E89+E106+E85+E113+E87</f>
        <v>-42946.721199997759</v>
      </c>
      <c r="H116" s="27"/>
      <c r="I116" s="28"/>
      <c r="J116" s="68">
        <v>-167838.12369997951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-76378.297700018302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-25966.720000000001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75191.55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-125603.14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1.2299981695832685E-2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2001-10-12T21:28:25Z</dcterms:created>
  <dcterms:modified xsi:type="dcterms:W3CDTF">2023-09-17T09:44:01Z</dcterms:modified>
</cp:coreProperties>
</file>