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432C6C6-858F-487A-A757-6323B713F54A}" xr6:coauthVersionLast="47" xr6:coauthVersionMax="47" xr10:uidLastSave="{00000000-0000-0000-0000-000000000000}"/>
  <bookViews>
    <workbookView xWindow="-120" yWindow="-120" windowWidth="38640" windowHeight="15720"/>
  </bookViews>
  <sheets>
    <sheet name="frontcalc" sheetId="2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2" l="1"/>
  <c r="K10" i="2"/>
  <c r="K11" i="2"/>
  <c r="K12" i="2"/>
  <c r="K13" i="2"/>
  <c r="B14" i="2"/>
  <c r="N14" i="2"/>
  <c r="O14" i="2"/>
  <c r="Q14" i="2"/>
  <c r="R14" i="2"/>
  <c r="N15" i="2"/>
  <c r="O15" i="2"/>
  <c r="Q15" i="2"/>
  <c r="R15" i="2"/>
  <c r="B16" i="2"/>
  <c r="N16" i="2"/>
  <c r="R16" i="2"/>
  <c r="N17" i="2"/>
  <c r="O17" i="2"/>
  <c r="Q17" i="2"/>
  <c r="R17" i="2"/>
  <c r="N18" i="2"/>
  <c r="O18" i="2"/>
  <c r="Q18" i="2"/>
  <c r="R18" i="2"/>
  <c r="N19" i="2"/>
  <c r="Q19" i="2"/>
  <c r="R19" i="2"/>
  <c r="N20" i="2"/>
  <c r="Q20" i="2"/>
  <c r="R20" i="2"/>
  <c r="N21" i="2"/>
  <c r="Q21" i="2"/>
  <c r="R21" i="2"/>
  <c r="N22" i="2"/>
  <c r="Q22" i="2"/>
  <c r="R22" i="2"/>
  <c r="N23" i="2"/>
  <c r="Q23" i="2"/>
  <c r="R23" i="2"/>
  <c r="N24" i="2"/>
  <c r="Q24" i="2"/>
  <c r="R24" i="2"/>
  <c r="N25" i="2"/>
  <c r="Q25" i="2"/>
  <c r="R25" i="2"/>
  <c r="N26" i="2"/>
  <c r="Q26" i="2"/>
  <c r="R26" i="2"/>
  <c r="N27" i="2"/>
  <c r="Q27" i="2"/>
  <c r="R27" i="2"/>
  <c r="N28" i="2"/>
  <c r="Q28" i="2"/>
  <c r="R28" i="2"/>
  <c r="N29" i="2"/>
  <c r="Q29" i="2"/>
  <c r="R29" i="2"/>
  <c r="Q30" i="2"/>
  <c r="R30" i="2"/>
  <c r="I32" i="2"/>
  <c r="K32" i="2"/>
  <c r="L32" i="2"/>
  <c r="N32" i="2"/>
  <c r="O32" i="2"/>
  <c r="P32" i="2"/>
  <c r="Q32" i="2"/>
  <c r="R32" i="2"/>
  <c r="J36" i="2"/>
  <c r="J37" i="2"/>
  <c r="J38" i="2"/>
  <c r="L40" i="2"/>
</calcChain>
</file>

<file path=xl/sharedStrings.xml><?xml version="1.0" encoding="utf-8"?>
<sst xmlns="http://schemas.openxmlformats.org/spreadsheetml/2006/main" count="43" uniqueCount="42">
  <si>
    <t>FRONTERA</t>
  </si>
  <si>
    <t>heat rate</t>
  </si>
  <si>
    <t>O&amp;M</t>
  </si>
  <si>
    <t>HE6</t>
  </si>
  <si>
    <t>HE7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</si>
  <si>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</si>
  <si>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</si>
  <si>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</si>
  <si>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</si>
  <si>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</si>
  <si>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</si>
  <si>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</si>
  <si>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</si>
  <si>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</si>
  <si>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</si>
  <si>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</si>
  <si>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</si>
  <si>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</si>
  <si>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</si>
  <si>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</si>
  <si>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</si>
  <si>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</si>
  <si>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HE5</t>
  </si>
  <si>
    <t>HE1</t>
  </si>
  <si>
    <t>HE2</t>
  </si>
  <si>
    <t>HE3</t>
  </si>
  <si>
    <t>HE4</t>
  </si>
  <si>
    <t>DAILY SALE</t>
  </si>
  <si>
    <t>FINANCIAL SWAP EXPENSE</t>
  </si>
  <si>
    <t>SCENARIO I</t>
  </si>
  <si>
    <t>SCENARIO II</t>
  </si>
  <si>
    <t>gas transport*</t>
  </si>
  <si>
    <t>(.10 late schedule penalty)</t>
  </si>
  <si>
    <t>Cost to Gen</t>
  </si>
  <si>
    <t>DAILY SALE REVENUE</t>
  </si>
  <si>
    <t>GENERATION</t>
  </si>
  <si>
    <t>EXPENSE</t>
  </si>
  <si>
    <t>FRONTERA GEN CALC</t>
  </si>
  <si>
    <t>HSC Gas Cost</t>
  </si>
  <si>
    <t>BUY FIXED, SELL FLOAT</t>
  </si>
  <si>
    <t>ACTUAL</t>
  </si>
  <si>
    <t>PROPOSED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</si>
</sst>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7" formatCode="&quot;$&quot;#,##0.00_);\(&quot;$&quot;#,##0.00\)"/>
    <numFmt numFmtId="44" formatCode="_(&quot;$&quot;* #,##0.00_);_(&quot;$&quot;* \(#,##0.00\);_(&quot;$&quot;* &quot;-&quot;??_);_(@_)"/>
    <numFmt numFmtId="164" formatCode="&quot;$&quot;#,##0.00;[Red]&quot;$&quot;#,##0.00"/>
    <numFmt numFmtId="165" formatCode="#,##0.00;[Red]#,##0.00"/>
    <numFmt numFmtId="166" formatCode="0.00_);\(0.00\)"/>
    <numFmt numFmtId="167" formatCode="[$$-C09]#,##0.00;[Red][$$-C09]#,##0.00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1" xfId="0" applyBorder="1"/>
    <xf numFmtId="44" fontId="0" fillId="0" borderId="0" xfId="1" applyFont="1"/>
    <xf numFmtId="0" fontId="2" fillId="0" borderId="0" xfId="0" applyFont="1"/>
    <xf numFmtId="16" fontId="2" fillId="0" borderId="0" xfId="0" applyNumberFormat="1" applyFont="1"/>
    <xf numFmtId="0" fontId="0" fillId="0" borderId="0" xfId="0" applyBorder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44" fontId="0" fillId="0" borderId="0" xfId="1" applyFont="1" applyBorder="1"/>
    <xf numFmtId="44" fontId="0" fillId="0" borderId="1" xfId="1" applyFont="1" applyBorder="1"/>
    <xf numFmtId="44" fontId="0" fillId="0" borderId="0" xfId="0" applyNumberFormat="1"/>
    <xf numFmtId="44" fontId="0" fillId="0" borderId="0" xfId="1" applyFont="1" applyAlignment="1">
      <alignment horizontal="center"/>
    </xf>
    <xf numFmtId="44" fontId="0" fillId="0" borderId="1" xfId="1" applyFont="1" applyBorder="1" applyAlignment="1">
      <alignment horizontal="center"/>
    </xf>
    <xf numFmtId="44" fontId="0" fillId="0" borderId="0" xfId="0" applyNumberFormat="1" applyBorder="1"/>
    <xf numFmtId="165" fontId="0" fillId="0" borderId="0" xfId="1" applyNumberFormat="1" applyFont="1"/>
    <xf numFmtId="44" fontId="0" fillId="0" borderId="0" xfId="0" applyNumberFormat="1" applyAlignment="1">
      <alignment horizontal="center"/>
    </xf>
    <xf numFmtId="165" fontId="0" fillId="0" borderId="0" xfId="1" applyNumberFormat="1" applyFont="1" applyFill="1" applyBorder="1"/>
    <xf numFmtId="165" fontId="0" fillId="0" borderId="1" xfId="1" applyNumberFormat="1" applyFont="1" applyBorder="1"/>
    <xf numFmtId="7" fontId="0" fillId="0" borderId="0" xfId="1" applyNumberFormat="1" applyFont="1"/>
    <xf numFmtId="7" fontId="0" fillId="0" borderId="0" xfId="1" applyNumberFormat="1" applyFont="1" applyAlignment="1">
      <alignment horizontal="center"/>
    </xf>
    <xf numFmtId="7" fontId="0" fillId="0" borderId="1" xfId="1" applyNumberFormat="1" applyFont="1" applyBorder="1"/>
    <xf numFmtId="165" fontId="2" fillId="0" borderId="0" xfId="1" applyNumberFormat="1" applyFont="1"/>
    <xf numFmtId="0" fontId="2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1" applyNumberFormat="1" applyFont="1" applyAlignment="1">
      <alignment horizontal="center"/>
    </xf>
    <xf numFmtId="166" fontId="0" fillId="0" borderId="0" xfId="1" applyNumberFormat="1" applyFont="1" applyBorder="1" applyAlignment="1">
      <alignment horizontal="center"/>
    </xf>
    <xf numFmtId="166" fontId="0" fillId="0" borderId="0" xfId="1" applyNumberFormat="1" applyFont="1" applyFill="1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7" fontId="0" fillId="0" borderId="0" xfId="0" applyNumberFormat="1"/>
    <xf numFmtId="166" fontId="2" fillId="0" borderId="0" xfId="0" applyNumberFormat="1" applyFont="1" applyAlignment="1">
      <alignment horizontal="center"/>
    </xf>
    <xf numFmtId="165" fontId="0" fillId="0" borderId="0" xfId="0" applyNumberFormat="1" applyBorder="1" applyAlignment="1">
      <alignment horizontal="center"/>
    </xf>
    <xf numFmtId="44" fontId="0" fillId="0" borderId="0" xfId="1" applyFont="1" applyBorder="1" applyAlignment="1">
      <alignment horizontal="center"/>
    </xf>
    <xf numFmtId="0" fontId="3" fillId="0" borderId="0" xfId="0" applyFont="1" applyAlignment="1">
      <alignment horizontal="center"/>
    </xf>
    <xf numFmtId="167" fontId="0" fillId="0" borderId="1" xfId="0" applyNumberFormat="1" applyBorder="1" applyAlignment="1">
      <alignment horizontal="center"/>
    </xf>
    <xf numFmtId="44" fontId="2" fillId="0" borderId="0" xfId="1" applyFont="1" applyFill="1" applyBorder="1"/>
    <xf numFmtId="7" fontId="4" fillId="0" borderId="0" xfId="1" applyNumberFormat="1" applyFont="1" applyFill="1" applyBorder="1"/>
    <xf numFmtId="44" fontId="4" fillId="0" borderId="0" xfId="1" applyFont="1" applyFill="1" applyBorder="1" applyAlignment="1">
      <alignment horizontal="center"/>
    </xf>
    <xf numFmtId="0" fontId="0" fillId="0" borderId="2" xfId="0" applyBorder="1"/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 applyBorder="1" applyAlignment="1">
      <alignment horizontal="center"/>
    </xf>
    <xf numFmtId="0" fontId="0" fillId="0" borderId="6" xfId="0" applyBorder="1"/>
    <xf numFmtId="167" fontId="0" fillId="0" borderId="0" xfId="1" applyNumberFormat="1" applyFon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0" fontId="0" fillId="0" borderId="7" xfId="0" applyBorder="1"/>
    <xf numFmtId="0" fontId="4" fillId="0" borderId="5" xfId="0" applyFont="1" applyBorder="1"/>
    <xf numFmtId="44" fontId="4" fillId="0" borderId="0" xfId="1" applyFont="1" applyBorder="1" applyAlignment="1">
      <alignment horizontal="center"/>
    </xf>
    <xf numFmtId="0" fontId="0" fillId="0" borderId="8" xfId="0" applyBorder="1"/>
    <xf numFmtId="166" fontId="2" fillId="2" borderId="0" xfId="0" applyNumberFormat="1" applyFont="1" applyFill="1" applyAlignment="1">
      <alignment horizontal="center"/>
    </xf>
    <xf numFmtId="166" fontId="0" fillId="2" borderId="0" xfId="1" applyNumberFormat="1" applyFont="1" applyFill="1" applyAlignment="1">
      <alignment horizontal="center"/>
    </xf>
    <xf numFmtId="166" fontId="0" fillId="2" borderId="1" xfId="1" applyNumberFormat="1" applyFont="1" applyFill="1" applyBorder="1" applyAlignment="1">
      <alignment horizontal="center"/>
    </xf>
    <xf numFmtId="166" fontId="0" fillId="2" borderId="0" xfId="1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W43"/>
  <sheetViews>
    <sheetView tabSelected="1" topLeftCell="B1" workbookViewId="0">
      <selection activeCell="S14" sqref="S14"/>
    </sheetView>
  </sheetViews>
  <sheetFormatPr defaultRowHeight="12.75" x14ac:dyDescent="0.2"/>
  <cols>
    <col min="1" max="1" width="14.140625" customWidth="1"/>
    <col min="2" max="2" width="11" style="7" customWidth="1"/>
    <col min="3" max="3" width="12.5703125" style="7" customWidth="1"/>
    <col min="9" max="9" width="9.140625" style="7"/>
    <col min="10" max="10" width="11.28515625" bestFit="1" customWidth="1"/>
    <col min="11" max="11" width="10.28515625" customWidth="1"/>
    <col min="12" max="12" width="12.7109375" style="7" customWidth="1"/>
    <col min="13" max="13" width="17" style="14" customWidth="1"/>
    <col min="14" max="14" width="14" customWidth="1"/>
    <col min="15" max="15" width="14" style="17" customWidth="1"/>
    <col min="16" max="16" width="16.28515625" style="21" customWidth="1"/>
    <col min="17" max="19" width="14" style="26" customWidth="1"/>
    <col min="20" max="20" width="9.7109375" bestFit="1" customWidth="1"/>
    <col min="21" max="21" width="11.5703125" customWidth="1"/>
  </cols>
  <sheetData>
    <row r="3" spans="1:21" x14ac:dyDescent="0.2">
      <c r="H3" s="4">
        <v>37162</v>
      </c>
    </row>
    <row r="4" spans="1:21" x14ac:dyDescent="0.2">
      <c r="B4" s="25"/>
      <c r="H4" s="4"/>
    </row>
    <row r="5" spans="1:21" x14ac:dyDescent="0.2">
      <c r="B5" s="25"/>
      <c r="H5" s="4"/>
      <c r="R5" s="32" t="s">
        <v>0</v>
      </c>
    </row>
    <row r="6" spans="1:21" x14ac:dyDescent="0.2">
      <c r="A6" s="40"/>
      <c r="B6" s="41"/>
      <c r="C6" s="42"/>
      <c r="D6" s="43"/>
      <c r="E6" s="43"/>
      <c r="F6" s="44"/>
      <c r="J6" s="3" t="s">
        <v>41</v>
      </c>
      <c r="Q6" s="54" t="s">
        <v>40</v>
      </c>
      <c r="R6" s="32" t="s">
        <v>35</v>
      </c>
    </row>
    <row r="7" spans="1:21" x14ac:dyDescent="0.2">
      <c r="A7" s="45"/>
      <c r="B7" s="46" t="s">
        <v>37</v>
      </c>
      <c r="C7" s="8"/>
      <c r="D7" s="5"/>
      <c r="E7" s="5"/>
      <c r="F7" s="47"/>
      <c r="J7" s="3" t="s">
        <v>27</v>
      </c>
      <c r="M7" s="3" t="s">
        <v>34</v>
      </c>
      <c r="O7" s="24" t="s">
        <v>28</v>
      </c>
      <c r="Q7" s="54" t="s">
        <v>35</v>
      </c>
      <c r="R7" s="32" t="s">
        <v>36</v>
      </c>
    </row>
    <row r="8" spans="1:21" x14ac:dyDescent="0.2">
      <c r="A8" s="45"/>
      <c r="B8" s="46"/>
      <c r="C8" s="8"/>
      <c r="D8" s="5"/>
      <c r="E8" s="5"/>
      <c r="F8" s="47"/>
      <c r="H8" t="s">
        <v>23</v>
      </c>
      <c r="J8" s="2"/>
      <c r="K8" s="2"/>
      <c r="N8" s="2"/>
      <c r="O8" s="24" t="s">
        <v>39</v>
      </c>
      <c r="Q8" s="55"/>
      <c r="R8" s="27"/>
      <c r="S8" s="27"/>
    </row>
    <row r="9" spans="1:21" x14ac:dyDescent="0.2">
      <c r="A9" s="45"/>
      <c r="B9" s="8"/>
      <c r="C9" s="8"/>
      <c r="D9" s="5"/>
      <c r="E9" s="5"/>
      <c r="F9" s="47"/>
      <c r="H9" t="s">
        <v>24</v>
      </c>
      <c r="I9" s="7">
        <v>30</v>
      </c>
      <c r="J9" s="2">
        <v>4</v>
      </c>
      <c r="K9" s="2">
        <f>J9*I9</f>
        <v>120</v>
      </c>
      <c r="N9" s="2"/>
      <c r="Q9" s="55"/>
      <c r="R9" s="27"/>
      <c r="S9" s="27"/>
    </row>
    <row r="10" spans="1:21" x14ac:dyDescent="0.2">
      <c r="A10" s="45"/>
      <c r="B10" s="48">
        <v>1.9</v>
      </c>
      <c r="C10" s="8" t="s">
        <v>38</v>
      </c>
      <c r="D10" s="5"/>
      <c r="E10" s="5"/>
      <c r="F10" s="47"/>
      <c r="H10" t="s">
        <v>25</v>
      </c>
      <c r="I10" s="7">
        <v>30</v>
      </c>
      <c r="J10" s="2">
        <v>4</v>
      </c>
      <c r="K10" s="2">
        <f>J10*I10</f>
        <v>120</v>
      </c>
      <c r="N10" s="2"/>
      <c r="Q10" s="55"/>
      <c r="R10" s="27"/>
      <c r="S10" s="27"/>
    </row>
    <row r="11" spans="1:21" x14ac:dyDescent="0.2">
      <c r="A11" s="45"/>
      <c r="B11" s="8">
        <v>7.7</v>
      </c>
      <c r="C11" s="8" t="s">
        <v>1</v>
      </c>
      <c r="D11" s="5"/>
      <c r="E11" s="5"/>
      <c r="F11" s="47"/>
      <c r="H11" t="s">
        <v>26</v>
      </c>
      <c r="I11" s="7">
        <v>135</v>
      </c>
      <c r="J11" s="2">
        <v>4</v>
      </c>
      <c r="K11" s="2">
        <f>J11*I11</f>
        <v>540</v>
      </c>
      <c r="N11" s="2"/>
      <c r="Q11" s="55"/>
      <c r="R11" s="27"/>
      <c r="S11" s="27"/>
    </row>
    <row r="12" spans="1:21" x14ac:dyDescent="0.2">
      <c r="A12" s="45"/>
      <c r="B12" s="49">
        <v>0.22</v>
      </c>
      <c r="C12" s="8" t="s">
        <v>31</v>
      </c>
      <c r="D12" s="5" t="s">
        <v>32</v>
      </c>
      <c r="E12" s="5"/>
      <c r="F12" s="47"/>
      <c r="H12" t="s">
        <v>22</v>
      </c>
      <c r="I12" s="7">
        <v>200</v>
      </c>
      <c r="J12" s="2">
        <v>4</v>
      </c>
      <c r="K12" s="2">
        <f>J12*I12</f>
        <v>800</v>
      </c>
      <c r="N12" s="2"/>
      <c r="Q12" s="55"/>
      <c r="R12" s="27"/>
      <c r="S12" s="27"/>
    </row>
    <row r="13" spans="1:21" x14ac:dyDescent="0.2">
      <c r="A13" s="45"/>
      <c r="B13" s="8"/>
      <c r="C13" s="8"/>
      <c r="D13" s="5"/>
      <c r="E13" s="5"/>
      <c r="F13" s="47"/>
      <c r="H13" t="s">
        <v>3</v>
      </c>
      <c r="I13" s="7">
        <v>280</v>
      </c>
      <c r="J13" s="2">
        <v>4</v>
      </c>
      <c r="K13" s="2">
        <f>J13*I13</f>
        <v>1120</v>
      </c>
      <c r="N13" s="2"/>
      <c r="Q13" s="55"/>
      <c r="R13" s="27"/>
      <c r="S13" s="27"/>
    </row>
    <row r="14" spans="1:21" x14ac:dyDescent="0.2">
      <c r="A14" s="45"/>
      <c r="B14" s="49">
        <f>(B10+B12)*B11</f>
        <v>16.324000000000002</v>
      </c>
      <c r="C14" s="8"/>
      <c r="D14" s="5"/>
      <c r="E14" s="5"/>
      <c r="F14" s="47"/>
      <c r="H14" t="s">
        <v>4</v>
      </c>
      <c r="J14" s="2"/>
      <c r="K14" s="2"/>
      <c r="L14" s="7">
        <v>340</v>
      </c>
      <c r="M14" s="14">
        <v>21</v>
      </c>
      <c r="N14" s="2">
        <f t="shared" ref="N14:N29" si="0">M14*L14</f>
        <v>7140</v>
      </c>
      <c r="O14" s="17">
        <f>L14-I9</f>
        <v>310</v>
      </c>
      <c r="P14" s="22">
        <v>20</v>
      </c>
      <c r="Q14" s="55">
        <f>L14-O14</f>
        <v>30</v>
      </c>
      <c r="R14" s="27">
        <f>$B$16</f>
        <v>19.074000000000002</v>
      </c>
      <c r="S14" s="27"/>
      <c r="T14" s="31"/>
      <c r="U14" s="31"/>
    </row>
    <row r="15" spans="1:21" x14ac:dyDescent="0.2">
      <c r="A15" s="50"/>
      <c r="B15" s="36">
        <v>2.75</v>
      </c>
      <c r="C15" s="9" t="s">
        <v>2</v>
      </c>
      <c r="D15" s="5"/>
      <c r="E15" s="5"/>
      <c r="F15" s="47"/>
      <c r="H15" t="s">
        <v>5</v>
      </c>
      <c r="J15" s="2"/>
      <c r="K15" s="2"/>
      <c r="L15" s="7">
        <v>340</v>
      </c>
      <c r="M15" s="14">
        <v>21</v>
      </c>
      <c r="N15" s="2">
        <f t="shared" si="0"/>
        <v>7140</v>
      </c>
      <c r="O15" s="17">
        <f>L15-I10</f>
        <v>310</v>
      </c>
      <c r="P15" s="22">
        <v>20</v>
      </c>
      <c r="Q15" s="55">
        <f t="shared" ref="Q15:Q30" si="1">L15-O15</f>
        <v>30</v>
      </c>
      <c r="R15" s="27">
        <f t="shared" ref="R15:R30" si="2">$B$16</f>
        <v>19.074000000000002</v>
      </c>
      <c r="S15" s="27"/>
      <c r="T15" s="31"/>
      <c r="U15" s="31"/>
    </row>
    <row r="16" spans="1:21" x14ac:dyDescent="0.2">
      <c r="A16" s="51" t="s">
        <v>33</v>
      </c>
      <c r="B16" s="52">
        <f>B14+B15</f>
        <v>19.074000000000002</v>
      </c>
      <c r="C16" s="8"/>
      <c r="D16" s="5"/>
      <c r="E16" s="5"/>
      <c r="F16" s="47"/>
      <c r="H16" t="s">
        <v>6</v>
      </c>
      <c r="J16" s="2"/>
      <c r="K16" s="2"/>
      <c r="L16" s="7">
        <v>340</v>
      </c>
      <c r="M16" s="14">
        <v>21</v>
      </c>
      <c r="N16" s="2">
        <f t="shared" si="0"/>
        <v>7140</v>
      </c>
      <c r="O16" s="17">
        <v>240</v>
      </c>
      <c r="P16" s="22">
        <v>20</v>
      </c>
      <c r="Q16" s="55">
        <v>100</v>
      </c>
      <c r="R16" s="27">
        <f t="shared" si="2"/>
        <v>19.074000000000002</v>
      </c>
      <c r="S16" s="27"/>
      <c r="T16" s="31"/>
      <c r="U16" s="31"/>
    </row>
    <row r="17" spans="1:21" x14ac:dyDescent="0.2">
      <c r="A17" s="45"/>
      <c r="B17" s="8"/>
      <c r="C17" s="8"/>
      <c r="D17" s="5"/>
      <c r="E17" s="5"/>
      <c r="F17" s="47"/>
      <c r="H17" t="s">
        <v>7</v>
      </c>
      <c r="J17" s="2"/>
      <c r="K17" s="2"/>
      <c r="L17" s="7">
        <v>340</v>
      </c>
      <c r="M17" s="14">
        <v>21</v>
      </c>
      <c r="N17" s="2">
        <f t="shared" si="0"/>
        <v>7140</v>
      </c>
      <c r="O17" s="17">
        <f>L17-I12</f>
        <v>140</v>
      </c>
      <c r="P17" s="22">
        <v>20</v>
      </c>
      <c r="Q17" s="55">
        <f t="shared" si="1"/>
        <v>200</v>
      </c>
      <c r="R17" s="27">
        <f t="shared" si="2"/>
        <v>19.074000000000002</v>
      </c>
      <c r="S17" s="27"/>
      <c r="T17" s="31"/>
      <c r="U17" s="31"/>
    </row>
    <row r="18" spans="1:21" x14ac:dyDescent="0.2">
      <c r="A18" s="50"/>
      <c r="B18" s="9"/>
      <c r="C18" s="9"/>
      <c r="D18" s="1"/>
      <c r="E18" s="1"/>
      <c r="F18" s="53"/>
      <c r="H18" t="s">
        <v>8</v>
      </c>
      <c r="J18" s="2"/>
      <c r="K18" s="2"/>
      <c r="L18" s="7">
        <v>340</v>
      </c>
      <c r="M18" s="14">
        <v>21</v>
      </c>
      <c r="N18" s="2">
        <f t="shared" si="0"/>
        <v>7140</v>
      </c>
      <c r="O18" s="17">
        <f>L18-I13</f>
        <v>60</v>
      </c>
      <c r="P18" s="22">
        <v>20</v>
      </c>
      <c r="Q18" s="55">
        <f t="shared" si="1"/>
        <v>280</v>
      </c>
      <c r="R18" s="27">
        <f t="shared" si="2"/>
        <v>19.074000000000002</v>
      </c>
      <c r="S18" s="27"/>
      <c r="T18" s="31"/>
      <c r="U18" s="31"/>
    </row>
    <row r="19" spans="1:21" x14ac:dyDescent="0.2">
      <c r="B19" s="25"/>
      <c r="H19" t="s">
        <v>9</v>
      </c>
      <c r="J19" s="2"/>
      <c r="K19" s="2"/>
      <c r="L19" s="7">
        <v>340</v>
      </c>
      <c r="M19" s="14">
        <v>21</v>
      </c>
      <c r="N19" s="2">
        <f t="shared" si="0"/>
        <v>7140</v>
      </c>
      <c r="Q19" s="55">
        <f t="shared" si="1"/>
        <v>340</v>
      </c>
      <c r="R19" s="27">
        <f t="shared" si="2"/>
        <v>19.074000000000002</v>
      </c>
      <c r="S19" s="27"/>
    </row>
    <row r="20" spans="1:21" x14ac:dyDescent="0.2">
      <c r="H20" t="s">
        <v>10</v>
      </c>
      <c r="J20" s="2"/>
      <c r="K20" s="2"/>
      <c r="L20" s="7">
        <v>340</v>
      </c>
      <c r="M20" s="14">
        <v>21</v>
      </c>
      <c r="N20" s="2">
        <f t="shared" si="0"/>
        <v>7140</v>
      </c>
      <c r="Q20" s="55">
        <f t="shared" si="1"/>
        <v>340</v>
      </c>
      <c r="R20" s="27">
        <f t="shared" si="2"/>
        <v>19.074000000000002</v>
      </c>
      <c r="S20" s="27"/>
    </row>
    <row r="21" spans="1:21" x14ac:dyDescent="0.2">
      <c r="H21" t="s">
        <v>11</v>
      </c>
      <c r="J21" s="2"/>
      <c r="K21" s="2"/>
      <c r="L21" s="7">
        <v>340</v>
      </c>
      <c r="M21" s="14">
        <v>21</v>
      </c>
      <c r="N21" s="2">
        <f t="shared" si="0"/>
        <v>7140</v>
      </c>
      <c r="Q21" s="55">
        <f t="shared" si="1"/>
        <v>340</v>
      </c>
      <c r="R21" s="27">
        <f t="shared" si="2"/>
        <v>19.074000000000002</v>
      </c>
      <c r="S21" s="27"/>
    </row>
    <row r="22" spans="1:21" x14ac:dyDescent="0.2">
      <c r="H22" t="s">
        <v>12</v>
      </c>
      <c r="J22" s="2"/>
      <c r="K22" s="2"/>
      <c r="L22" s="7">
        <v>340</v>
      </c>
      <c r="M22" s="14">
        <v>21</v>
      </c>
      <c r="N22" s="2">
        <f t="shared" si="0"/>
        <v>7140</v>
      </c>
      <c r="Q22" s="55">
        <f t="shared" si="1"/>
        <v>340</v>
      </c>
      <c r="R22" s="27">
        <f t="shared" si="2"/>
        <v>19.074000000000002</v>
      </c>
      <c r="S22" s="27"/>
    </row>
    <row r="23" spans="1:21" x14ac:dyDescent="0.2">
      <c r="H23" t="s">
        <v>13</v>
      </c>
      <c r="J23" s="2"/>
      <c r="K23" s="2"/>
      <c r="L23" s="7">
        <v>340</v>
      </c>
      <c r="M23" s="14">
        <v>21</v>
      </c>
      <c r="N23" s="2">
        <f t="shared" si="0"/>
        <v>7140</v>
      </c>
      <c r="Q23" s="55">
        <f t="shared" si="1"/>
        <v>340</v>
      </c>
      <c r="R23" s="27">
        <f t="shared" si="2"/>
        <v>19.074000000000002</v>
      </c>
      <c r="S23" s="27"/>
    </row>
    <row r="24" spans="1:21" x14ac:dyDescent="0.2">
      <c r="H24" t="s">
        <v>14</v>
      </c>
      <c r="J24" s="2"/>
      <c r="K24" s="2"/>
      <c r="L24" s="7">
        <v>340</v>
      </c>
      <c r="M24" s="14">
        <v>21</v>
      </c>
      <c r="N24" s="2">
        <f t="shared" si="0"/>
        <v>7140</v>
      </c>
      <c r="Q24" s="55">
        <f t="shared" si="1"/>
        <v>340</v>
      </c>
      <c r="R24" s="27">
        <f t="shared" si="2"/>
        <v>19.074000000000002</v>
      </c>
      <c r="S24" s="27"/>
    </row>
    <row r="25" spans="1:21" x14ac:dyDescent="0.2">
      <c r="H25" t="s">
        <v>15</v>
      </c>
      <c r="J25" s="2"/>
      <c r="K25" s="2"/>
      <c r="L25" s="7">
        <v>340</v>
      </c>
      <c r="M25" s="14">
        <v>21</v>
      </c>
      <c r="N25" s="2">
        <f t="shared" si="0"/>
        <v>7140</v>
      </c>
      <c r="Q25" s="55">
        <f t="shared" si="1"/>
        <v>340</v>
      </c>
      <c r="R25" s="27">
        <f t="shared" si="2"/>
        <v>19.074000000000002</v>
      </c>
      <c r="S25" s="27"/>
    </row>
    <row r="26" spans="1:21" x14ac:dyDescent="0.2">
      <c r="A26" s="5"/>
      <c r="B26" s="8"/>
      <c r="C26" s="8"/>
      <c r="H26" t="s">
        <v>16</v>
      </c>
      <c r="J26" s="2"/>
      <c r="K26" s="2"/>
      <c r="L26" s="7">
        <v>340</v>
      </c>
      <c r="M26" s="14">
        <v>21</v>
      </c>
      <c r="N26" s="2">
        <f t="shared" si="0"/>
        <v>7140</v>
      </c>
      <c r="Q26" s="55">
        <f t="shared" si="1"/>
        <v>340</v>
      </c>
      <c r="R26" s="27">
        <f t="shared" si="2"/>
        <v>19.074000000000002</v>
      </c>
      <c r="S26" s="27"/>
    </row>
    <row r="27" spans="1:21" x14ac:dyDescent="0.2">
      <c r="B27" s="35"/>
      <c r="H27" t="s">
        <v>17</v>
      </c>
      <c r="J27" s="2"/>
      <c r="K27" s="2"/>
      <c r="L27" s="7">
        <v>340</v>
      </c>
      <c r="M27" s="14">
        <v>21</v>
      </c>
      <c r="N27" s="2">
        <f t="shared" si="0"/>
        <v>7140</v>
      </c>
      <c r="Q27" s="55">
        <f t="shared" si="1"/>
        <v>340</v>
      </c>
      <c r="R27" s="27">
        <f t="shared" si="2"/>
        <v>19.074000000000002</v>
      </c>
      <c r="S27" s="27"/>
    </row>
    <row r="28" spans="1:21" x14ac:dyDescent="0.2">
      <c r="H28" t="s">
        <v>18</v>
      </c>
      <c r="I28" s="8"/>
      <c r="J28" s="11"/>
      <c r="K28" s="11"/>
      <c r="L28" s="7">
        <v>340</v>
      </c>
      <c r="M28" s="14">
        <v>21</v>
      </c>
      <c r="N28" s="2">
        <f t="shared" si="0"/>
        <v>7140</v>
      </c>
      <c r="Q28" s="55">
        <f t="shared" si="1"/>
        <v>340</v>
      </c>
      <c r="R28" s="27">
        <f t="shared" si="2"/>
        <v>19.074000000000002</v>
      </c>
      <c r="S28" s="27"/>
      <c r="T28" s="2"/>
    </row>
    <row r="29" spans="1:21" x14ac:dyDescent="0.2">
      <c r="H29" t="s">
        <v>19</v>
      </c>
      <c r="I29" s="8"/>
      <c r="J29" s="11"/>
      <c r="K29" s="11"/>
      <c r="L29" s="7">
        <v>340</v>
      </c>
      <c r="M29" s="14">
        <v>21</v>
      </c>
      <c r="N29" s="2">
        <f t="shared" si="0"/>
        <v>7140</v>
      </c>
      <c r="Q29" s="55">
        <f t="shared" si="1"/>
        <v>340</v>
      </c>
      <c r="R29" s="27">
        <f t="shared" si="2"/>
        <v>19.074000000000002</v>
      </c>
      <c r="S29" s="27"/>
    </row>
    <row r="30" spans="1:21" x14ac:dyDescent="0.2">
      <c r="H30" t="s">
        <v>20</v>
      </c>
      <c r="I30" s="8"/>
      <c r="J30" s="2"/>
      <c r="K30" s="2"/>
      <c r="N30" s="2"/>
      <c r="Q30" s="55">
        <f t="shared" si="1"/>
        <v>0</v>
      </c>
      <c r="R30" s="27">
        <f t="shared" si="2"/>
        <v>19.074000000000002</v>
      </c>
      <c r="S30" s="27"/>
      <c r="T30" s="2"/>
    </row>
    <row r="31" spans="1:21" x14ac:dyDescent="0.2">
      <c r="H31" t="s">
        <v>21</v>
      </c>
      <c r="I31" s="9"/>
      <c r="J31" s="12"/>
      <c r="K31" s="12"/>
      <c r="L31" s="9"/>
      <c r="M31" s="15"/>
      <c r="N31" s="12"/>
      <c r="O31" s="20"/>
      <c r="P31" s="23"/>
      <c r="Q31" s="56"/>
      <c r="R31" s="30"/>
      <c r="S31" s="28"/>
    </row>
    <row r="32" spans="1:21" x14ac:dyDescent="0.2">
      <c r="I32" s="8">
        <f>SUM(I9:I31)</f>
        <v>675</v>
      </c>
      <c r="J32" s="16"/>
      <c r="K32" s="11">
        <f>SUM(K12:K31)</f>
        <v>1920</v>
      </c>
      <c r="L32" s="7">
        <f>SUM(L14:L31)</f>
        <v>5440</v>
      </c>
      <c r="N32" s="37">
        <f>SUM(N14:N31)</f>
        <v>114240</v>
      </c>
      <c r="O32" s="19">
        <f>SUM(O14:O31)</f>
        <v>1060</v>
      </c>
      <c r="P32" s="38">
        <f>P14*O32</f>
        <v>21200</v>
      </c>
      <c r="Q32" s="57">
        <f>SUM(Q14:Q31)</f>
        <v>4380</v>
      </c>
      <c r="R32" s="39">
        <f>Q32*R30</f>
        <v>83544.12000000001</v>
      </c>
      <c r="S32" s="29"/>
      <c r="T32" s="10"/>
      <c r="U32" s="6"/>
    </row>
    <row r="33" spans="9:23" x14ac:dyDescent="0.2">
      <c r="N33" s="2"/>
      <c r="Q33" s="27"/>
      <c r="R33" s="27"/>
      <c r="S33" s="27"/>
      <c r="U33" s="5"/>
      <c r="V33" s="5"/>
      <c r="W33" s="5"/>
    </row>
    <row r="34" spans="9:23" x14ac:dyDescent="0.2">
      <c r="U34" s="6"/>
    </row>
    <row r="35" spans="9:23" x14ac:dyDescent="0.2">
      <c r="I35" s="25" t="s">
        <v>29</v>
      </c>
    </row>
    <row r="36" spans="9:23" x14ac:dyDescent="0.2">
      <c r="J36" s="13">
        <f>L32*($M$14-$B$16)</f>
        <v>10477.439999999991</v>
      </c>
      <c r="U36" s="6"/>
    </row>
    <row r="37" spans="9:23" x14ac:dyDescent="0.2">
      <c r="J37" s="1">
        <f>($J$9-B16)*I32</f>
        <v>-10174.950000000001</v>
      </c>
    </row>
    <row r="38" spans="9:23" x14ac:dyDescent="0.2">
      <c r="J38" s="13">
        <f>SUM(J36:J37)</f>
        <v>302.48999999999069</v>
      </c>
    </row>
    <row r="39" spans="9:23" x14ac:dyDescent="0.2">
      <c r="L39" s="25" t="s">
        <v>30</v>
      </c>
    </row>
    <row r="40" spans="9:23" x14ac:dyDescent="0.2">
      <c r="L40" s="18">
        <f>N32-P32-R32</f>
        <v>9495.8799999999901</v>
      </c>
    </row>
    <row r="41" spans="9:23" x14ac:dyDescent="0.2">
      <c r="L41" s="18"/>
    </row>
    <row r="42" spans="9:23" x14ac:dyDescent="0.2">
      <c r="L42" s="33"/>
      <c r="M42" s="34"/>
    </row>
    <row r="43" spans="9:23" x14ac:dyDescent="0.2">
      <c r="L43" s="18"/>
    </row>
  </sheetData>
  <phoneticPr fontId="0" type="noConversion"/>
  <pageMargins left="0.75" right="0.75" top="1" bottom="1" header="0.5" footer="0.5"/>
  <pageSetup paperSize="5" scale="7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frontcalc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jforney</dc:creator>
  <cp:lastModifiedBy>Jan Havlíček</cp:lastModifiedBy>
  <cp:lastPrinted>2001-09-27T19:01:26Z</cp:lastPrinted>
  <dcterms:created xsi:type="dcterms:W3CDTF">2001-09-19T11:26:10Z</dcterms:created>
  <dcterms:modified xsi:type="dcterms:W3CDTF">2023-09-17T09:58:42Z</dcterms:modified>
</cp:coreProperties>
</file>