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DDC827-A6FE-4294-854C-380C4D8CEC91}" xr6:coauthVersionLast="47" xr6:coauthVersionMax="47" xr10:uidLastSave="{00000000-0000-0000-0000-000000000000}"/>
  <bookViews>
    <workbookView xWindow="-120" yWindow="-120" windowWidth="38640" windowHeight="15720" tabRatio="601" firstSheet="55" activeTab="63"/>
  </bookViews>
  <sheets>
    <sheet name="Daily Calc" sheetId="22" r:id="rId1"/>
    <sheet name="FEB5" sheetId="1" r:id="rId2"/>
    <sheet name="FEB6" sheetId="4" r:id="rId3"/>
    <sheet name="FEB7" sheetId="5" r:id="rId4"/>
    <sheet name="FEB8" sheetId="6" r:id="rId5"/>
    <sheet name="FEB9" sheetId="7" r:id="rId6"/>
    <sheet name="FEB12" sheetId="8" r:id="rId7"/>
    <sheet name="FEB13" sheetId="9" r:id="rId8"/>
    <sheet name="FEB14" sheetId="10" r:id="rId9"/>
    <sheet name="FEB15" sheetId="11" r:id="rId10"/>
    <sheet name="FEB16" sheetId="12" r:id="rId11"/>
    <sheet name="FEB119" sheetId="13" r:id="rId12"/>
    <sheet name="FEB20" sheetId="14" r:id="rId13"/>
    <sheet name="FEB21" sheetId="15" r:id="rId14"/>
    <sheet name="FEB22" sheetId="16" r:id="rId15"/>
    <sheet name="FEB23" sheetId="17" r:id="rId16"/>
    <sheet name="FEB26" sheetId="18" r:id="rId17"/>
    <sheet name="FEB27" sheetId="19" r:id="rId18"/>
    <sheet name="FEB28" sheetId="20" r:id="rId19"/>
    <sheet name="march1" sheetId="21" r:id="rId20"/>
    <sheet name="march2" sheetId="23" r:id="rId21"/>
    <sheet name="march5" sheetId="24" r:id="rId22"/>
    <sheet name="march6" sheetId="25" r:id="rId23"/>
    <sheet name="march7" sheetId="26" r:id="rId24"/>
    <sheet name="march8" sheetId="27" r:id="rId25"/>
    <sheet name="march9" sheetId="28" r:id="rId26"/>
    <sheet name="march12" sheetId="29" r:id="rId27"/>
    <sheet name="march13" sheetId="30" r:id="rId28"/>
    <sheet name="march14" sheetId="31" r:id="rId29"/>
    <sheet name="march15" sheetId="32" r:id="rId30"/>
    <sheet name="march16" sheetId="33" r:id="rId31"/>
    <sheet name="march19" sheetId="34" r:id="rId32"/>
    <sheet name="march20" sheetId="35" r:id="rId33"/>
    <sheet name="march21" sheetId="36" r:id="rId34"/>
    <sheet name="march22" sheetId="37" r:id="rId35"/>
    <sheet name="march23" sheetId="38" r:id="rId36"/>
    <sheet name="march26" sheetId="39" r:id="rId37"/>
    <sheet name="march27" sheetId="40" r:id="rId38"/>
    <sheet name="march28" sheetId="41" r:id="rId39"/>
    <sheet name="march29" sheetId="42" r:id="rId40"/>
    <sheet name="march30" sheetId="43" r:id="rId41"/>
    <sheet name="april2" sheetId="45" r:id="rId42"/>
    <sheet name="april3" sheetId="44" r:id="rId43"/>
    <sheet name="apri4" sheetId="46" r:id="rId44"/>
    <sheet name="apriL5" sheetId="47" r:id="rId45"/>
    <sheet name="apriL6" sheetId="48" r:id="rId46"/>
    <sheet name="apriL9" sheetId="50" r:id="rId47"/>
    <sheet name="rogers" sheetId="49" r:id="rId48"/>
    <sheet name="apriL10" sheetId="51" r:id="rId49"/>
    <sheet name="apriL11" sheetId="52" r:id="rId50"/>
    <sheet name="apriL12" sheetId="53" r:id="rId51"/>
    <sheet name="apriL13" sheetId="54" r:id="rId52"/>
    <sheet name="apriL16" sheetId="55" r:id="rId53"/>
    <sheet name="apriL17" sheetId="56" r:id="rId54"/>
    <sheet name="apriL18" sheetId="57" r:id="rId55"/>
    <sheet name="apriL19" sheetId="58" r:id="rId56"/>
    <sheet name="apriL20" sheetId="59" r:id="rId57"/>
    <sheet name="apriL23" sheetId="60" r:id="rId58"/>
    <sheet name="apriL24" sheetId="61" r:id="rId59"/>
    <sheet name="apriL25" sheetId="62" r:id="rId60"/>
    <sheet name="apriL26" sheetId="63" r:id="rId61"/>
    <sheet name="apriL27" sheetId="64" r:id="rId62"/>
    <sheet name="apriL30" sheetId="65" r:id="rId63"/>
    <sheet name="MAY1" sheetId="66" r:id="rId64"/>
    <sheet name="MAY2" sheetId="67" r:id="rId6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46" l="1"/>
  <c r="E28" i="46"/>
  <c r="F28" i="46"/>
  <c r="H28" i="46"/>
  <c r="I28" i="46"/>
  <c r="D34" i="46"/>
  <c r="D35" i="46"/>
  <c r="D36" i="46"/>
  <c r="J37" i="46"/>
  <c r="G38" i="46"/>
  <c r="H38" i="46"/>
  <c r="G39" i="46"/>
  <c r="H39" i="46"/>
  <c r="G40" i="46"/>
  <c r="H40" i="46"/>
  <c r="E41" i="46"/>
  <c r="H41" i="46"/>
  <c r="M7" i="51"/>
  <c r="H25" i="51"/>
  <c r="I25" i="51"/>
  <c r="E33" i="51"/>
  <c r="F33" i="51"/>
  <c r="D39" i="51"/>
  <c r="D40" i="51"/>
  <c r="D41" i="51"/>
  <c r="J42" i="51"/>
  <c r="G43" i="51"/>
  <c r="H43" i="51"/>
  <c r="G44" i="51"/>
  <c r="H44" i="51"/>
  <c r="G45" i="51"/>
  <c r="H45" i="51"/>
  <c r="E46" i="51"/>
  <c r="H46" i="51"/>
  <c r="M7" i="52"/>
  <c r="H25" i="52"/>
  <c r="I25" i="52"/>
  <c r="E33" i="52"/>
  <c r="F33" i="52"/>
  <c r="D39" i="52"/>
  <c r="D40" i="52"/>
  <c r="D41" i="52"/>
  <c r="J42" i="52"/>
  <c r="G43" i="52"/>
  <c r="H43" i="52"/>
  <c r="G44" i="52"/>
  <c r="H44" i="52"/>
  <c r="G45" i="52"/>
  <c r="H45" i="52"/>
  <c r="E46" i="52"/>
  <c r="H46" i="52"/>
  <c r="M7" i="53"/>
  <c r="H25" i="53"/>
  <c r="I25" i="53"/>
  <c r="E33" i="53"/>
  <c r="F33" i="53"/>
  <c r="D39" i="53"/>
  <c r="D40" i="53"/>
  <c r="D41" i="53"/>
  <c r="J42" i="53"/>
  <c r="G43" i="53"/>
  <c r="H43" i="53"/>
  <c r="G44" i="53"/>
  <c r="H44" i="53"/>
  <c r="G45" i="53"/>
  <c r="H45" i="53"/>
  <c r="E46" i="53"/>
  <c r="H46" i="53"/>
  <c r="M7" i="54"/>
  <c r="H25" i="54"/>
  <c r="I25" i="54"/>
  <c r="E33" i="54"/>
  <c r="F33" i="54"/>
  <c r="D39" i="54"/>
  <c r="D40" i="54"/>
  <c r="D41" i="54"/>
  <c r="J42" i="54"/>
  <c r="G43" i="54"/>
  <c r="H43" i="54"/>
  <c r="G44" i="54"/>
  <c r="H44" i="54"/>
  <c r="G45" i="54"/>
  <c r="H45" i="54"/>
  <c r="E46" i="54"/>
  <c r="H46" i="54"/>
  <c r="M7" i="55"/>
  <c r="H25" i="55"/>
  <c r="I25" i="55"/>
  <c r="E33" i="55"/>
  <c r="F33" i="55"/>
  <c r="D39" i="55"/>
  <c r="D40" i="55"/>
  <c r="D41" i="55"/>
  <c r="J42" i="55"/>
  <c r="G43" i="55"/>
  <c r="H43" i="55"/>
  <c r="G44" i="55"/>
  <c r="H44" i="55"/>
  <c r="G45" i="55"/>
  <c r="H45" i="55"/>
  <c r="E46" i="55"/>
  <c r="H46" i="55"/>
  <c r="M7" i="56"/>
  <c r="H25" i="56"/>
  <c r="I25" i="56"/>
  <c r="E33" i="56"/>
  <c r="F33" i="56"/>
  <c r="D39" i="56"/>
  <c r="D40" i="56"/>
  <c r="D41" i="56"/>
  <c r="J42" i="56"/>
  <c r="G43" i="56"/>
  <c r="H43" i="56"/>
  <c r="G44" i="56"/>
  <c r="H44" i="56"/>
  <c r="G45" i="56"/>
  <c r="H45" i="56"/>
  <c r="E46" i="56"/>
  <c r="H46" i="56"/>
  <c r="M7" i="57"/>
  <c r="H25" i="57"/>
  <c r="I25" i="57"/>
  <c r="E33" i="57"/>
  <c r="F33" i="57"/>
  <c r="D39" i="57"/>
  <c r="D40" i="57"/>
  <c r="D41" i="57"/>
  <c r="J42" i="57"/>
  <c r="G43" i="57"/>
  <c r="H43" i="57"/>
  <c r="G44" i="57"/>
  <c r="H44" i="57"/>
  <c r="G45" i="57"/>
  <c r="H45" i="57"/>
  <c r="E46" i="57"/>
  <c r="H46" i="57"/>
  <c r="M7" i="58"/>
  <c r="H25" i="58"/>
  <c r="I25" i="58"/>
  <c r="E33" i="58"/>
  <c r="F33" i="58"/>
  <c r="D39" i="58"/>
  <c r="D40" i="58"/>
  <c r="D41" i="58"/>
  <c r="J42" i="58"/>
  <c r="G43" i="58"/>
  <c r="H43" i="58"/>
  <c r="G44" i="58"/>
  <c r="H44" i="58"/>
  <c r="G45" i="58"/>
  <c r="H45" i="58"/>
  <c r="E46" i="58"/>
  <c r="H46" i="58"/>
  <c r="M7" i="45"/>
  <c r="E28" i="45"/>
  <c r="F28" i="45"/>
  <c r="H28" i="45"/>
  <c r="I28" i="45"/>
  <c r="D34" i="45"/>
  <c r="D35" i="45"/>
  <c r="D36" i="45"/>
  <c r="J37" i="45"/>
  <c r="G39" i="45"/>
  <c r="H39" i="45"/>
  <c r="G40" i="45"/>
  <c r="H40" i="45"/>
  <c r="E41" i="45"/>
  <c r="H41" i="45"/>
  <c r="M7" i="59"/>
  <c r="H25" i="59"/>
  <c r="I25" i="59"/>
  <c r="E33" i="59"/>
  <c r="F33" i="59"/>
  <c r="D39" i="59"/>
  <c r="D40" i="59"/>
  <c r="D41" i="59"/>
  <c r="J42" i="59"/>
  <c r="G43" i="59"/>
  <c r="H43" i="59"/>
  <c r="G44" i="59"/>
  <c r="H44" i="59"/>
  <c r="G45" i="59"/>
  <c r="H45" i="59"/>
  <c r="E46" i="59"/>
  <c r="H46" i="59"/>
  <c r="M7" i="60"/>
  <c r="H25" i="60"/>
  <c r="I25" i="60"/>
  <c r="E33" i="60"/>
  <c r="F33" i="60"/>
  <c r="D39" i="60"/>
  <c r="D40" i="60"/>
  <c r="D41" i="60"/>
  <c r="J42" i="60"/>
  <c r="G43" i="60"/>
  <c r="H43" i="60"/>
  <c r="G44" i="60"/>
  <c r="H44" i="60"/>
  <c r="G45" i="60"/>
  <c r="H45" i="60"/>
  <c r="E46" i="60"/>
  <c r="H46" i="60"/>
  <c r="M7" i="61"/>
  <c r="H32" i="61"/>
  <c r="I32" i="61"/>
  <c r="E33" i="61"/>
  <c r="F33" i="61"/>
  <c r="D39" i="61"/>
  <c r="D40" i="61"/>
  <c r="D41" i="61"/>
  <c r="J42" i="61"/>
  <c r="G43" i="61"/>
  <c r="G44" i="61"/>
  <c r="G45" i="61"/>
  <c r="E46" i="61"/>
  <c r="H50" i="61"/>
  <c r="H51" i="61"/>
  <c r="H52" i="61"/>
  <c r="H53" i="61"/>
  <c r="M7" i="62"/>
  <c r="H32" i="62"/>
  <c r="I32" i="62"/>
  <c r="E33" i="62"/>
  <c r="F33" i="62"/>
  <c r="D39" i="62"/>
  <c r="D40" i="62"/>
  <c r="D41" i="62"/>
  <c r="J42" i="62"/>
  <c r="G43" i="62"/>
  <c r="H43" i="62"/>
  <c r="G44" i="62"/>
  <c r="H44" i="62"/>
  <c r="G45" i="62"/>
  <c r="H45" i="62"/>
  <c r="E46" i="62"/>
  <c r="H46" i="62"/>
  <c r="M7" i="63"/>
  <c r="H32" i="63"/>
  <c r="I32" i="63"/>
  <c r="E33" i="63"/>
  <c r="F33" i="63"/>
  <c r="D39" i="63"/>
  <c r="D40" i="63"/>
  <c r="D41" i="63"/>
  <c r="J42" i="63"/>
  <c r="G43" i="63"/>
  <c r="H43" i="63"/>
  <c r="G44" i="63"/>
  <c r="H44" i="63"/>
  <c r="G45" i="63"/>
  <c r="H45" i="63"/>
  <c r="E46" i="63"/>
  <c r="H46" i="63"/>
  <c r="M7" i="64"/>
  <c r="H32" i="64"/>
  <c r="I32" i="64"/>
  <c r="E33" i="64"/>
  <c r="F33" i="64"/>
  <c r="D39" i="64"/>
  <c r="D40" i="64"/>
  <c r="D41" i="64"/>
  <c r="J42" i="64"/>
  <c r="G43" i="64"/>
  <c r="H43" i="64"/>
  <c r="G44" i="64"/>
  <c r="H44" i="64"/>
  <c r="G45" i="64"/>
  <c r="H45" i="64"/>
  <c r="E46" i="64"/>
  <c r="H46" i="64"/>
  <c r="M7" i="44"/>
  <c r="E28" i="44"/>
  <c r="F28" i="44"/>
  <c r="H28" i="44"/>
  <c r="I28" i="44"/>
  <c r="D34" i="44"/>
  <c r="D35" i="44"/>
  <c r="D36" i="44"/>
  <c r="J37" i="44"/>
  <c r="G38" i="44"/>
  <c r="H38" i="44"/>
  <c r="G39" i="44"/>
  <c r="H39" i="44"/>
  <c r="G40" i="44"/>
  <c r="H40" i="44"/>
  <c r="E41" i="44"/>
  <c r="H41" i="44"/>
  <c r="M7" i="65"/>
  <c r="H32" i="65"/>
  <c r="I32" i="65"/>
  <c r="E33" i="65"/>
  <c r="F33" i="65"/>
  <c r="D39" i="65"/>
  <c r="D40" i="65"/>
  <c r="D41" i="65"/>
  <c r="J42" i="65"/>
  <c r="G43" i="65"/>
  <c r="H43" i="65"/>
  <c r="G44" i="65"/>
  <c r="H44" i="65"/>
  <c r="G45" i="65"/>
  <c r="H45" i="65"/>
  <c r="E46" i="65"/>
  <c r="H46" i="65"/>
  <c r="M7" i="47"/>
  <c r="E28" i="47"/>
  <c r="F28" i="47"/>
  <c r="H28" i="47"/>
  <c r="I28" i="47"/>
  <c r="D34" i="47"/>
  <c r="D35" i="47"/>
  <c r="D36" i="47"/>
  <c r="J37" i="47"/>
  <c r="G38" i="47"/>
  <c r="H38" i="47"/>
  <c r="G39" i="47"/>
  <c r="H39" i="47"/>
  <c r="G40" i="47"/>
  <c r="H40" i="47"/>
  <c r="E41" i="47"/>
  <c r="H41" i="47"/>
  <c r="M7" i="48"/>
  <c r="E28" i="48"/>
  <c r="F28" i="48"/>
  <c r="H28" i="48"/>
  <c r="I28" i="48"/>
  <c r="D34" i="48"/>
  <c r="D35" i="48"/>
  <c r="D36" i="48"/>
  <c r="J37" i="48"/>
  <c r="G38" i="48"/>
  <c r="H38" i="48"/>
  <c r="G39" i="48"/>
  <c r="H39" i="48"/>
  <c r="G40" i="48"/>
  <c r="H40" i="48"/>
  <c r="E41" i="48"/>
  <c r="H41" i="48"/>
  <c r="M7" i="50"/>
  <c r="E33" i="50"/>
  <c r="F33" i="50"/>
  <c r="H33" i="50"/>
  <c r="I33" i="50"/>
  <c r="D39" i="50"/>
  <c r="D40" i="50"/>
  <c r="D41" i="50"/>
  <c r="J42" i="50"/>
  <c r="G43" i="50"/>
  <c r="H43" i="50"/>
  <c r="G44" i="50"/>
  <c r="H44" i="50"/>
  <c r="G45" i="50"/>
  <c r="H45" i="50"/>
  <c r="E46" i="50"/>
  <c r="H46" i="50"/>
  <c r="G5" i="22"/>
  <c r="L5" i="22"/>
  <c r="M5" i="22"/>
  <c r="G6" i="22"/>
  <c r="G7" i="22"/>
  <c r="G8" i="22"/>
  <c r="G9" i="22"/>
  <c r="G10" i="22"/>
  <c r="G11" i="22"/>
  <c r="G12" i="22"/>
  <c r="G13" i="22"/>
  <c r="G14" i="22"/>
  <c r="L14" i="22"/>
  <c r="M14" i="22"/>
  <c r="G15" i="22"/>
  <c r="G16" i="22"/>
  <c r="L16" i="22"/>
  <c r="M16" i="22"/>
  <c r="G17" i="22"/>
  <c r="G19" i="22"/>
  <c r="C20" i="22"/>
  <c r="G20" i="22"/>
  <c r="C22" i="22"/>
  <c r="G22" i="22"/>
  <c r="G23" i="22"/>
  <c r="G24" i="22"/>
  <c r="G26" i="22"/>
  <c r="G27" i="22"/>
  <c r="G29" i="22"/>
  <c r="G31" i="22"/>
  <c r="G33" i="22"/>
  <c r="G35" i="22"/>
  <c r="G36" i="22"/>
  <c r="G38" i="22"/>
  <c r="G40" i="22"/>
  <c r="G42" i="22"/>
  <c r="G44" i="22"/>
  <c r="E51" i="22"/>
  <c r="E53" i="22"/>
  <c r="E56" i="22"/>
  <c r="E58" i="22"/>
  <c r="B79" i="22"/>
  <c r="K79" i="22"/>
  <c r="G106" i="22"/>
  <c r="N106" i="22"/>
  <c r="L133" i="22"/>
  <c r="M133" i="22"/>
  <c r="N133" i="22"/>
  <c r="C134" i="22"/>
  <c r="D134" i="22"/>
  <c r="E134" i="22"/>
  <c r="H134" i="22"/>
  <c r="I134" i="22"/>
  <c r="J134" i="22"/>
  <c r="Q136" i="22"/>
  <c r="R136" i="22"/>
  <c r="S136" i="22"/>
  <c r="M7" i="13"/>
  <c r="E12" i="13"/>
  <c r="F12" i="13"/>
  <c r="H13" i="13"/>
  <c r="I13" i="13"/>
  <c r="D18" i="13"/>
  <c r="D19" i="13"/>
  <c r="D20" i="13"/>
  <c r="H28" i="13"/>
  <c r="I28" i="13"/>
  <c r="E42" i="13"/>
  <c r="F42" i="13"/>
  <c r="D52" i="13"/>
  <c r="D53" i="13"/>
  <c r="D54" i="13"/>
  <c r="E57" i="13"/>
  <c r="G57" i="13"/>
  <c r="H57" i="13"/>
  <c r="L57" i="13"/>
  <c r="E58" i="13"/>
  <c r="G58" i="13"/>
  <c r="H58" i="13"/>
  <c r="E59" i="13"/>
  <c r="H59" i="13"/>
  <c r="M7" i="8"/>
  <c r="H19" i="8"/>
  <c r="I19" i="8"/>
  <c r="E28" i="8"/>
  <c r="F28" i="8"/>
  <c r="D31" i="8"/>
  <c r="D32" i="8"/>
  <c r="D33" i="8"/>
  <c r="E36" i="8"/>
  <c r="G36" i="8"/>
  <c r="I36" i="8"/>
  <c r="L36" i="8"/>
  <c r="E37" i="8"/>
  <c r="G37" i="8"/>
  <c r="I37" i="8"/>
  <c r="E38" i="8"/>
  <c r="I38" i="8"/>
  <c r="L40" i="8"/>
  <c r="L45" i="8"/>
  <c r="M7" i="9"/>
  <c r="H19" i="9"/>
  <c r="I19" i="9"/>
  <c r="E28" i="9"/>
  <c r="F28" i="9"/>
  <c r="D31" i="9"/>
  <c r="D32" i="9"/>
  <c r="D33" i="9"/>
  <c r="E36" i="9"/>
  <c r="G36" i="9"/>
  <c r="I36" i="9"/>
  <c r="L36" i="9"/>
  <c r="E37" i="9"/>
  <c r="G37" i="9"/>
  <c r="I37" i="9"/>
  <c r="E38" i="9"/>
  <c r="I38" i="9"/>
  <c r="M7" i="10"/>
  <c r="E15" i="10"/>
  <c r="F15" i="10"/>
  <c r="D17" i="10"/>
  <c r="H17" i="10"/>
  <c r="I17" i="10"/>
  <c r="D18" i="10"/>
  <c r="D19" i="10"/>
  <c r="H31" i="10"/>
  <c r="I31" i="10"/>
  <c r="E42" i="10"/>
  <c r="F42" i="10"/>
  <c r="D44" i="10"/>
  <c r="D45" i="10"/>
  <c r="D46" i="10"/>
  <c r="E49" i="10"/>
  <c r="G49" i="10"/>
  <c r="I49" i="10"/>
  <c r="L49" i="10"/>
  <c r="E50" i="10"/>
  <c r="G50" i="10"/>
  <c r="I50" i="10"/>
  <c r="E51" i="10"/>
  <c r="I51" i="10"/>
  <c r="M7" i="11"/>
  <c r="E12" i="11"/>
  <c r="F12" i="11"/>
  <c r="H13" i="11"/>
  <c r="I13" i="11"/>
  <c r="D18" i="11"/>
  <c r="D19" i="11"/>
  <c r="D20" i="11"/>
  <c r="H35" i="11"/>
  <c r="I35" i="11"/>
  <c r="E41" i="11"/>
  <c r="F41" i="11"/>
  <c r="D46" i="11"/>
  <c r="D47" i="11"/>
  <c r="D48" i="11"/>
  <c r="E51" i="11"/>
  <c r="G51" i="11"/>
  <c r="H51" i="11"/>
  <c r="L51" i="11"/>
  <c r="E52" i="11"/>
  <c r="G52" i="11"/>
  <c r="H52" i="11"/>
  <c r="E53" i="11"/>
  <c r="H53" i="11"/>
  <c r="M7" i="12"/>
  <c r="E12" i="12"/>
  <c r="F12" i="12"/>
  <c r="H13" i="12"/>
  <c r="I13" i="12"/>
  <c r="D18" i="12"/>
  <c r="D19" i="12"/>
  <c r="D20" i="12"/>
  <c r="H34" i="12"/>
  <c r="I34" i="12"/>
  <c r="E40" i="12"/>
  <c r="F40" i="12"/>
  <c r="D45" i="12"/>
  <c r="D46" i="12"/>
  <c r="D47" i="12"/>
  <c r="E50" i="12"/>
  <c r="G50" i="12"/>
  <c r="L50" i="12"/>
  <c r="E51" i="12"/>
  <c r="G51" i="12"/>
  <c r="E52" i="12"/>
  <c r="H52" i="12"/>
  <c r="H53" i="12"/>
  <c r="H54" i="12"/>
  <c r="M7" i="14"/>
  <c r="H11" i="14"/>
  <c r="H16" i="14"/>
  <c r="I16" i="14"/>
  <c r="E28" i="14"/>
  <c r="F28" i="14"/>
  <c r="J29" i="14"/>
  <c r="D35" i="14"/>
  <c r="D36" i="14"/>
  <c r="D37" i="14"/>
  <c r="E40" i="14"/>
  <c r="G40" i="14"/>
  <c r="H40" i="14"/>
  <c r="E41" i="14"/>
  <c r="G41" i="14"/>
  <c r="H41" i="14"/>
  <c r="E42" i="14"/>
  <c r="H42" i="14"/>
  <c r="M7" i="15"/>
  <c r="H11" i="15"/>
  <c r="H16" i="15"/>
  <c r="I16" i="15"/>
  <c r="E29" i="15"/>
  <c r="F29" i="15"/>
  <c r="J34" i="15"/>
  <c r="D40" i="15"/>
  <c r="D41" i="15"/>
  <c r="D42" i="15"/>
  <c r="E45" i="15"/>
  <c r="G45" i="15"/>
  <c r="H45" i="15"/>
  <c r="E46" i="15"/>
  <c r="G46" i="15"/>
  <c r="H46" i="15"/>
  <c r="E47" i="15"/>
  <c r="H47" i="15"/>
  <c r="M7" i="16"/>
  <c r="H11" i="16"/>
  <c r="H18" i="16"/>
  <c r="I18" i="16"/>
  <c r="E27" i="16"/>
  <c r="F27" i="16"/>
  <c r="D30" i="16"/>
  <c r="D31" i="16"/>
  <c r="D32" i="16"/>
  <c r="J33" i="16"/>
  <c r="E35" i="16"/>
  <c r="G35" i="16"/>
  <c r="H35" i="16"/>
  <c r="E36" i="16"/>
  <c r="G36" i="16"/>
  <c r="H36" i="16"/>
  <c r="E37" i="16"/>
  <c r="H37" i="16"/>
  <c r="E43" i="16"/>
  <c r="G43" i="16"/>
  <c r="J43" i="16"/>
  <c r="J46" i="16"/>
  <c r="J48" i="16"/>
  <c r="E3" i="17"/>
  <c r="M7" i="17"/>
  <c r="H25" i="17"/>
  <c r="I25" i="17"/>
  <c r="E29" i="17"/>
  <c r="F29" i="17"/>
  <c r="D41" i="17"/>
  <c r="D42" i="17"/>
  <c r="D43" i="17"/>
  <c r="J44" i="17"/>
  <c r="E46" i="17"/>
  <c r="G46" i="17"/>
  <c r="H46" i="17"/>
  <c r="E47" i="17"/>
  <c r="G47" i="17"/>
  <c r="H47" i="17"/>
  <c r="E48" i="17"/>
  <c r="H48" i="17"/>
  <c r="E54" i="17"/>
  <c r="G54" i="17"/>
  <c r="J54" i="17"/>
  <c r="J57" i="17"/>
  <c r="J59" i="17"/>
  <c r="G81" i="17"/>
  <c r="I81" i="17"/>
  <c r="B83" i="17"/>
  <c r="D83" i="17"/>
  <c r="B87" i="17"/>
  <c r="D87" i="17"/>
  <c r="E3" i="18"/>
  <c r="M7" i="18"/>
  <c r="E22" i="18"/>
  <c r="F22" i="18"/>
  <c r="H26" i="18"/>
  <c r="I26" i="18"/>
  <c r="D43" i="18"/>
  <c r="D44" i="18"/>
  <c r="D45" i="18"/>
  <c r="J46" i="18"/>
  <c r="E48" i="18"/>
  <c r="G48" i="18"/>
  <c r="H48" i="18"/>
  <c r="E49" i="18"/>
  <c r="G49" i="18"/>
  <c r="H49" i="18"/>
  <c r="E50" i="18"/>
  <c r="H50" i="18"/>
  <c r="E56" i="18"/>
  <c r="G56" i="18"/>
  <c r="J56" i="18"/>
  <c r="J59" i="18"/>
  <c r="J61" i="18"/>
  <c r="G83" i="18"/>
  <c r="I83" i="18"/>
  <c r="B86" i="18"/>
  <c r="D86" i="18"/>
  <c r="B90" i="18"/>
  <c r="D90" i="18"/>
  <c r="M7" i="19"/>
  <c r="E22" i="19"/>
  <c r="F22" i="19"/>
  <c r="H22" i="19"/>
  <c r="I22" i="19"/>
  <c r="D28" i="19"/>
  <c r="D29" i="19"/>
  <c r="D30" i="19"/>
  <c r="J31" i="19"/>
  <c r="E33" i="19"/>
  <c r="G33" i="19"/>
  <c r="H33" i="19"/>
  <c r="E34" i="19"/>
  <c r="G34" i="19"/>
  <c r="H34" i="19"/>
  <c r="E35" i="19"/>
  <c r="H35" i="19"/>
  <c r="E41" i="19"/>
  <c r="G41" i="19"/>
  <c r="J41" i="19"/>
  <c r="J44" i="19"/>
  <c r="J46" i="19"/>
  <c r="B71" i="19"/>
  <c r="D71" i="19"/>
  <c r="G71" i="19"/>
  <c r="I71" i="19"/>
  <c r="B75" i="19"/>
  <c r="D75" i="19"/>
  <c r="M7" i="20"/>
  <c r="E25" i="20"/>
  <c r="F25" i="20"/>
  <c r="H25" i="20"/>
  <c r="I25" i="20"/>
  <c r="D46" i="20"/>
  <c r="D47" i="20"/>
  <c r="D48" i="20"/>
  <c r="J49" i="20"/>
  <c r="E51" i="20"/>
  <c r="G51" i="20"/>
  <c r="H51" i="20"/>
  <c r="G52" i="20"/>
  <c r="H52" i="20"/>
  <c r="E53" i="20"/>
  <c r="H53" i="20"/>
  <c r="E59" i="20"/>
  <c r="G59" i="20"/>
  <c r="J59" i="20"/>
  <c r="J62" i="20"/>
  <c r="J64" i="20"/>
  <c r="B89" i="20"/>
  <c r="D89" i="20"/>
  <c r="G89" i="20"/>
  <c r="I89" i="20"/>
  <c r="B93" i="20"/>
  <c r="D93" i="20"/>
  <c r="M8" i="1"/>
  <c r="H13" i="1"/>
  <c r="I13" i="1"/>
  <c r="E23" i="1"/>
  <c r="F23" i="1"/>
  <c r="D26" i="1"/>
  <c r="L26" i="1"/>
  <c r="D27" i="1"/>
  <c r="D28" i="1"/>
  <c r="E31" i="1"/>
  <c r="I31" i="1"/>
  <c r="E32" i="1"/>
  <c r="I32" i="1"/>
  <c r="E33" i="1"/>
  <c r="I33" i="1"/>
  <c r="M8" i="4"/>
  <c r="H12" i="4"/>
  <c r="I12" i="4"/>
  <c r="E22" i="4"/>
  <c r="F22" i="4"/>
  <c r="D25" i="4"/>
  <c r="L25" i="4"/>
  <c r="D26" i="4"/>
  <c r="D27" i="4"/>
  <c r="L29" i="4"/>
  <c r="E30" i="4"/>
  <c r="G30" i="4"/>
  <c r="I30" i="4"/>
  <c r="E31" i="4"/>
  <c r="I31" i="4"/>
  <c r="E32" i="4"/>
  <c r="I32" i="4"/>
  <c r="L34" i="4"/>
  <c r="H8" i="5"/>
  <c r="M8" i="5"/>
  <c r="H12" i="5"/>
  <c r="I12" i="5"/>
  <c r="E21" i="5"/>
  <c r="F21" i="5"/>
  <c r="D24" i="5"/>
  <c r="L24" i="5"/>
  <c r="D25" i="5"/>
  <c r="D26" i="5"/>
  <c r="L28" i="5"/>
  <c r="E29" i="5"/>
  <c r="G29" i="5"/>
  <c r="I29" i="5"/>
  <c r="E30" i="5"/>
  <c r="G30" i="5"/>
  <c r="I30" i="5"/>
  <c r="E31" i="5"/>
  <c r="I31" i="5"/>
  <c r="L33" i="5"/>
  <c r="M8" i="6"/>
  <c r="H20" i="6"/>
  <c r="I20" i="6"/>
  <c r="E24" i="6"/>
  <c r="F24" i="6"/>
  <c r="D28" i="6"/>
  <c r="D29" i="6"/>
  <c r="D30" i="6"/>
  <c r="E33" i="6"/>
  <c r="G33" i="6"/>
  <c r="I33" i="6"/>
  <c r="E34" i="6"/>
  <c r="G34" i="6"/>
  <c r="I34" i="6"/>
  <c r="L34" i="6"/>
  <c r="E35" i="6"/>
  <c r="I35" i="6"/>
  <c r="L38" i="6"/>
  <c r="L43" i="6"/>
  <c r="M8" i="7"/>
  <c r="H22" i="7"/>
  <c r="I22" i="7"/>
  <c r="E24" i="7"/>
  <c r="F24" i="7"/>
  <c r="D28" i="7"/>
  <c r="D29" i="7"/>
  <c r="D30" i="7"/>
  <c r="E33" i="7"/>
  <c r="G33" i="7"/>
  <c r="I33" i="7"/>
  <c r="E34" i="7"/>
  <c r="G34" i="7"/>
  <c r="I34" i="7"/>
  <c r="L34" i="7"/>
  <c r="E35" i="7"/>
  <c r="I35" i="7"/>
  <c r="L38" i="7"/>
  <c r="L43" i="7"/>
  <c r="M7" i="21"/>
  <c r="E33" i="21"/>
  <c r="F33" i="21"/>
  <c r="H33" i="21"/>
  <c r="I33" i="21"/>
  <c r="D39" i="21"/>
  <c r="D40" i="21"/>
  <c r="D41" i="21"/>
  <c r="J42" i="21"/>
  <c r="E44" i="21"/>
  <c r="G44" i="21"/>
  <c r="H44" i="21"/>
  <c r="E45" i="21"/>
  <c r="G45" i="21"/>
  <c r="H45" i="21"/>
  <c r="E46" i="21"/>
  <c r="H46" i="21"/>
  <c r="J52" i="21"/>
  <c r="B82" i="21"/>
  <c r="D82" i="21"/>
  <c r="H82" i="21"/>
  <c r="I82" i="21"/>
  <c r="M7" i="29"/>
  <c r="E28" i="29"/>
  <c r="F28" i="29"/>
  <c r="H28" i="29"/>
  <c r="I28" i="29"/>
  <c r="D34" i="29"/>
  <c r="D35" i="29"/>
  <c r="D36" i="29"/>
  <c r="J37" i="29"/>
  <c r="G39" i="29"/>
  <c r="H39" i="29"/>
  <c r="E40" i="29"/>
  <c r="G40" i="29"/>
  <c r="H40" i="29"/>
  <c r="E41" i="29"/>
  <c r="H41" i="29"/>
  <c r="M7" i="30"/>
  <c r="E28" i="30"/>
  <c r="F28" i="30"/>
  <c r="H28" i="30"/>
  <c r="I28" i="30"/>
  <c r="D34" i="30"/>
  <c r="D35" i="30"/>
  <c r="D36" i="30"/>
  <c r="J37" i="30"/>
  <c r="G39" i="30"/>
  <c r="H39" i="30"/>
  <c r="E40" i="30"/>
  <c r="G40" i="30"/>
  <c r="H40" i="30"/>
  <c r="E41" i="30"/>
  <c r="H41" i="30"/>
  <c r="M7" i="31"/>
  <c r="E28" i="31"/>
  <c r="F28" i="31"/>
  <c r="H28" i="31"/>
  <c r="I28" i="31"/>
  <c r="D34" i="31"/>
  <c r="D35" i="31"/>
  <c r="D36" i="31"/>
  <c r="J37" i="31"/>
  <c r="G39" i="31"/>
  <c r="H39" i="31"/>
  <c r="E40" i="31"/>
  <c r="G40" i="31"/>
  <c r="H40" i="31"/>
  <c r="E41" i="31"/>
  <c r="H41" i="31"/>
  <c r="M7" i="32"/>
  <c r="E28" i="32"/>
  <c r="F28" i="32"/>
  <c r="H28" i="32"/>
  <c r="I28" i="32"/>
  <c r="D34" i="32"/>
  <c r="D35" i="32"/>
  <c r="D36" i="32"/>
  <c r="J37" i="32"/>
  <c r="G39" i="32"/>
  <c r="H39" i="32"/>
  <c r="E40" i="32"/>
  <c r="G40" i="32"/>
  <c r="H40" i="32"/>
  <c r="E41" i="32"/>
  <c r="H41" i="32"/>
  <c r="M7" i="33"/>
  <c r="E28" i="33"/>
  <c r="F28" i="33"/>
  <c r="H28" i="33"/>
  <c r="I28" i="33"/>
  <c r="D34" i="33"/>
  <c r="D35" i="33"/>
  <c r="D36" i="33"/>
  <c r="J37" i="33"/>
  <c r="G39" i="33"/>
  <c r="H39" i="33"/>
  <c r="E40" i="33"/>
  <c r="G40" i="33"/>
  <c r="H40" i="33"/>
  <c r="E41" i="33"/>
  <c r="H41" i="33"/>
  <c r="M7" i="34"/>
  <c r="E28" i="34"/>
  <c r="F28" i="34"/>
  <c r="H28" i="34"/>
  <c r="I28" i="34"/>
  <c r="D34" i="34"/>
  <c r="D35" i="34"/>
  <c r="D36" i="34"/>
  <c r="J37" i="34"/>
  <c r="G39" i="34"/>
  <c r="H39" i="34"/>
  <c r="E40" i="34"/>
  <c r="G40" i="34"/>
  <c r="H40" i="34"/>
  <c r="E41" i="34"/>
  <c r="H41" i="34"/>
  <c r="M7" i="23"/>
  <c r="E33" i="23"/>
  <c r="F33" i="23"/>
  <c r="H33" i="23"/>
  <c r="I33" i="23"/>
  <c r="D39" i="23"/>
  <c r="D40" i="23"/>
  <c r="D41" i="23"/>
  <c r="J42" i="23"/>
  <c r="E44" i="23"/>
  <c r="G44" i="23"/>
  <c r="H44" i="23"/>
  <c r="E45" i="23"/>
  <c r="G45" i="23"/>
  <c r="H45" i="23"/>
  <c r="E46" i="23"/>
  <c r="H46" i="23"/>
  <c r="J52" i="23"/>
  <c r="B82" i="23"/>
  <c r="D82" i="23"/>
  <c r="H82" i="23"/>
  <c r="I82" i="23"/>
  <c r="M7" i="35"/>
  <c r="E28" i="35"/>
  <c r="F28" i="35"/>
  <c r="H28" i="35"/>
  <c r="I28" i="35"/>
  <c r="D34" i="35"/>
  <c r="D35" i="35"/>
  <c r="D36" i="35"/>
  <c r="J37" i="35"/>
  <c r="G39" i="35"/>
  <c r="H39" i="35"/>
  <c r="E40" i="35"/>
  <c r="G40" i="35"/>
  <c r="H40" i="35"/>
  <c r="E41" i="35"/>
  <c r="H41" i="35"/>
  <c r="M7" i="36"/>
  <c r="E28" i="36"/>
  <c r="F28" i="36"/>
  <c r="H28" i="36"/>
  <c r="I28" i="36"/>
  <c r="D34" i="36"/>
  <c r="D35" i="36"/>
  <c r="D36" i="36"/>
  <c r="J37" i="36"/>
  <c r="G39" i="36"/>
  <c r="H39" i="36"/>
  <c r="E40" i="36"/>
  <c r="G40" i="36"/>
  <c r="H40" i="36"/>
  <c r="E41" i="36"/>
  <c r="H41" i="36"/>
  <c r="M7" i="37"/>
  <c r="E28" i="37"/>
  <c r="F28" i="37"/>
  <c r="H28" i="37"/>
  <c r="I28" i="37"/>
  <c r="D34" i="37"/>
  <c r="D35" i="37"/>
  <c r="D36" i="37"/>
  <c r="J37" i="37"/>
  <c r="G39" i="37"/>
  <c r="H39" i="37"/>
  <c r="G40" i="37"/>
  <c r="H40" i="37"/>
  <c r="E41" i="37"/>
  <c r="H41" i="37"/>
  <c r="M7" i="38"/>
  <c r="E28" i="38"/>
  <c r="F28" i="38"/>
  <c r="H28" i="38"/>
  <c r="I28" i="38"/>
  <c r="D34" i="38"/>
  <c r="D35" i="38"/>
  <c r="D36" i="38"/>
  <c r="J37" i="38"/>
  <c r="G39" i="38"/>
  <c r="H39" i="38"/>
  <c r="G40" i="38"/>
  <c r="H40" i="38"/>
  <c r="E41" i="38"/>
  <c r="H41" i="38"/>
  <c r="M7" i="39"/>
  <c r="E28" i="39"/>
  <c r="F28" i="39"/>
  <c r="H28" i="39"/>
  <c r="I28" i="39"/>
  <c r="D34" i="39"/>
  <c r="D35" i="39"/>
  <c r="D36" i="39"/>
  <c r="J37" i="39"/>
  <c r="G39" i="39"/>
  <c r="H39" i="39"/>
  <c r="G40" i="39"/>
  <c r="H40" i="39"/>
  <c r="E41" i="39"/>
  <c r="H41" i="39"/>
  <c r="M7" i="40"/>
  <c r="E28" i="40"/>
  <c r="F28" i="40"/>
  <c r="H28" i="40"/>
  <c r="I28" i="40"/>
  <c r="D34" i="40"/>
  <c r="D35" i="40"/>
  <c r="D36" i="40"/>
  <c r="J37" i="40"/>
  <c r="G39" i="40"/>
  <c r="H39" i="40"/>
  <c r="G40" i="40"/>
  <c r="H40" i="40"/>
  <c r="E41" i="40"/>
  <c r="H41" i="40"/>
  <c r="M7" i="41"/>
  <c r="E28" i="41"/>
  <c r="F28" i="41"/>
  <c r="H28" i="41"/>
  <c r="I28" i="41"/>
  <c r="D34" i="41"/>
  <c r="D35" i="41"/>
  <c r="D36" i="41"/>
  <c r="J37" i="41"/>
  <c r="G39" i="41"/>
  <c r="H39" i="41"/>
  <c r="G40" i="41"/>
  <c r="H40" i="41"/>
  <c r="E41" i="41"/>
  <c r="H41" i="41"/>
  <c r="M7" i="42"/>
  <c r="E28" i="42"/>
  <c r="F28" i="42"/>
  <c r="H28" i="42"/>
  <c r="I28" i="42"/>
  <c r="D34" i="42"/>
  <c r="D35" i="42"/>
  <c r="D36" i="42"/>
  <c r="J37" i="42"/>
  <c r="G39" i="42"/>
  <c r="H39" i="42"/>
  <c r="G40" i="42"/>
  <c r="H40" i="42"/>
  <c r="E41" i="42"/>
  <c r="H41" i="42"/>
  <c r="M7" i="43"/>
  <c r="E28" i="43"/>
  <c r="F28" i="43"/>
  <c r="H28" i="43"/>
  <c r="I28" i="43"/>
  <c r="D34" i="43"/>
  <c r="D35" i="43"/>
  <c r="D36" i="43"/>
  <c r="J37" i="43"/>
  <c r="G39" i="43"/>
  <c r="H39" i="43"/>
  <c r="G40" i="43"/>
  <c r="H40" i="43"/>
  <c r="E41" i="43"/>
  <c r="H41" i="43"/>
  <c r="M7" i="24"/>
  <c r="E33" i="24"/>
  <c r="F33" i="24"/>
  <c r="H33" i="24"/>
  <c r="I33" i="24"/>
  <c r="D39" i="24"/>
  <c r="D40" i="24"/>
  <c r="D41" i="24"/>
  <c r="J42" i="24"/>
  <c r="E44" i="24"/>
  <c r="G44" i="24"/>
  <c r="H44" i="24"/>
  <c r="E45" i="24"/>
  <c r="H45" i="24"/>
  <c r="E46" i="24"/>
  <c r="H46" i="24"/>
  <c r="J52" i="24"/>
  <c r="B82" i="24"/>
  <c r="D82" i="24"/>
  <c r="H82" i="24"/>
  <c r="I82" i="24"/>
  <c r="M7" i="25"/>
  <c r="E33" i="25"/>
  <c r="F33" i="25"/>
  <c r="H33" i="25"/>
  <c r="I33" i="25"/>
  <c r="D39" i="25"/>
  <c r="D40" i="25"/>
  <c r="D41" i="25"/>
  <c r="J42" i="25"/>
  <c r="H44" i="25"/>
  <c r="E45" i="25"/>
  <c r="G45" i="25"/>
  <c r="H45" i="25"/>
  <c r="E46" i="25"/>
  <c r="H46" i="25"/>
  <c r="J52" i="25"/>
  <c r="B82" i="25"/>
  <c r="D82" i="25"/>
  <c r="H82" i="25"/>
  <c r="I82" i="25"/>
  <c r="M7" i="26"/>
  <c r="E33" i="26"/>
  <c r="F33" i="26"/>
  <c r="H33" i="26"/>
  <c r="I33" i="26"/>
  <c r="D39" i="26"/>
  <c r="D40" i="26"/>
  <c r="D41" i="26"/>
  <c r="H44" i="26"/>
  <c r="E45" i="26"/>
  <c r="G45" i="26"/>
  <c r="H45" i="26"/>
  <c r="E46" i="26"/>
  <c r="H46" i="26"/>
  <c r="M7" i="27"/>
  <c r="E28" i="27"/>
  <c r="F28" i="27"/>
  <c r="H28" i="27"/>
  <c r="I28" i="27"/>
  <c r="D34" i="27"/>
  <c r="D35" i="27"/>
  <c r="D36" i="27"/>
  <c r="J37" i="27"/>
  <c r="G39" i="27"/>
  <c r="H39" i="27"/>
  <c r="E40" i="27"/>
  <c r="G40" i="27"/>
  <c r="H40" i="27"/>
  <c r="E41" i="27"/>
  <c r="H41" i="27"/>
  <c r="M7" i="28"/>
  <c r="E28" i="28"/>
  <c r="F28" i="28"/>
  <c r="H28" i="28"/>
  <c r="I28" i="28"/>
  <c r="D34" i="28"/>
  <c r="D35" i="28"/>
  <c r="D36" i="28"/>
  <c r="J37" i="28"/>
  <c r="G39" i="28"/>
  <c r="H39" i="28"/>
  <c r="E40" i="28"/>
  <c r="G40" i="28"/>
  <c r="H40" i="28"/>
  <c r="E41" i="28"/>
  <c r="H41" i="28"/>
  <c r="E3" i="66"/>
  <c r="B18" i="66"/>
  <c r="E49" i="66"/>
  <c r="F49" i="66"/>
  <c r="H49" i="66"/>
  <c r="I49" i="66"/>
  <c r="D55" i="66"/>
  <c r="D56" i="66"/>
  <c r="D57" i="66"/>
  <c r="J58" i="66"/>
  <c r="G59" i="66"/>
  <c r="H59" i="66"/>
  <c r="G60" i="66"/>
  <c r="H60" i="66"/>
  <c r="G61" i="66"/>
  <c r="H61" i="66"/>
  <c r="G62" i="66"/>
  <c r="H62" i="66"/>
  <c r="E63" i="66"/>
  <c r="H63" i="66"/>
  <c r="M7" i="67"/>
  <c r="E49" i="67"/>
  <c r="F49" i="67"/>
  <c r="H49" i="67"/>
  <c r="I49" i="67"/>
  <c r="D55" i="67"/>
  <c r="D56" i="67"/>
  <c r="D57" i="67"/>
  <c r="J58" i="67"/>
  <c r="G59" i="67"/>
  <c r="H59" i="67"/>
  <c r="G60" i="67"/>
  <c r="H60" i="67"/>
  <c r="G61" i="67"/>
  <c r="H61" i="67"/>
  <c r="G62" i="67"/>
  <c r="H62" i="67"/>
  <c r="E63" i="67"/>
  <c r="H63" i="67"/>
  <c r="E17" i="49"/>
  <c r="F17" i="49"/>
  <c r="H17" i="49"/>
  <c r="I17" i="49"/>
  <c r="E30" i="49"/>
  <c r="F30" i="49"/>
  <c r="H30" i="49"/>
  <c r="I30" i="49"/>
</calcChain>
</file>

<file path=xl/sharedStrings.xml><?xml version="1.0" encoding="utf-8"?>
<sst xmlns="http://schemas.openxmlformats.org/spreadsheetml/2006/main" count="1855" uniqueCount="149">
  <si>
    <t xml:space="preserve">Mid </t>
  </si>
  <si>
    <t>Buys</t>
  </si>
  <si>
    <t>Sells</t>
  </si>
  <si>
    <t>Daily Settlement</t>
  </si>
  <si>
    <t>Onpeak</t>
  </si>
  <si>
    <t>Volume</t>
  </si>
  <si>
    <t>Purchase Expense</t>
  </si>
  <si>
    <t>Sales Revenue</t>
  </si>
  <si>
    <t>Interbook Recovery:</t>
  </si>
  <si>
    <t>Interbook Positions</t>
  </si>
  <si>
    <t>Lt Mgmt</t>
  </si>
  <si>
    <t>EPMI SE</t>
  </si>
  <si>
    <t>net</t>
  </si>
  <si>
    <t>New Deals:</t>
  </si>
  <si>
    <t>ST SPP</t>
  </si>
  <si>
    <t>BOW ST SPP</t>
  </si>
  <si>
    <t>Curve shift - one day</t>
  </si>
  <si>
    <t>Curve shift - BOW</t>
  </si>
  <si>
    <t>FEB 7TH</t>
  </si>
  <si>
    <t>Total Purchase Expense</t>
  </si>
  <si>
    <t>Total Sales Revenue</t>
  </si>
  <si>
    <t>Feb-6th</t>
  </si>
  <si>
    <t>Next Day SPP (EOL)</t>
  </si>
  <si>
    <t>FEB 8TH</t>
  </si>
  <si>
    <t>Next Day 2/8-2/9</t>
  </si>
  <si>
    <t>NET</t>
  </si>
  <si>
    <t>Wednesday</t>
  </si>
  <si>
    <t>FEB 12th</t>
  </si>
  <si>
    <t>Next Week</t>
  </si>
  <si>
    <t>BOM</t>
  </si>
  <si>
    <t>Yellow indicates forward transactions</t>
  </si>
  <si>
    <t>Monday (bght Thus.)</t>
  </si>
  <si>
    <t>Thurs purchase</t>
  </si>
  <si>
    <t>FEB 13th</t>
  </si>
  <si>
    <t>Next Week   (sold Friday)</t>
  </si>
  <si>
    <t>FEB 14th</t>
  </si>
  <si>
    <t>2/12-2/16</t>
  </si>
  <si>
    <t>BOM 2/14-2/28</t>
  </si>
  <si>
    <t>wed</t>
  </si>
  <si>
    <t>Daily Settlement  ST SPP</t>
  </si>
  <si>
    <t>Daily Settlement  Interbooks</t>
  </si>
  <si>
    <t>EPEM</t>
  </si>
  <si>
    <t>CARGILL</t>
  </si>
  <si>
    <t>DYNEGY</t>
  </si>
  <si>
    <t>MIRANT</t>
  </si>
  <si>
    <t>RELIANT</t>
  </si>
  <si>
    <t>FEB 15th</t>
  </si>
  <si>
    <t>Sold Next week 200 times @ average of $45.56</t>
  </si>
  <si>
    <t>Bought March Cinergy at $46.50</t>
  </si>
  <si>
    <t xml:space="preserve">Sold March gas,  one a day,  at average of $5.73 mmbtud.    </t>
  </si>
  <si>
    <t>On Tuesday these transactions:</t>
  </si>
  <si>
    <t>Bought March gas, one a day to close at $5.98 -  loss of approx.   $63,000</t>
  </si>
  <si>
    <t>Bought March TVA @ $</t>
  </si>
  <si>
    <t>FEB 16th</t>
  </si>
  <si>
    <t>On Wed, bought Entergy March  at $50 and $51.25</t>
  </si>
  <si>
    <t>Bought March TVA @ $49.25</t>
  </si>
  <si>
    <t>Sold Next week 200 times @ average of $45.81</t>
  </si>
  <si>
    <t>FEB 19th</t>
  </si>
  <si>
    <t>Sales Expense</t>
  </si>
  <si>
    <t>FEB 22nd</t>
  </si>
  <si>
    <t>WESCO</t>
  </si>
  <si>
    <t>CIN</t>
  </si>
  <si>
    <t>AEP</t>
  </si>
  <si>
    <t>AXIA</t>
  </si>
  <si>
    <t>APC</t>
  </si>
  <si>
    <t>EOL</t>
  </si>
  <si>
    <t>APB</t>
  </si>
  <si>
    <t>AMEREX</t>
  </si>
  <si>
    <t>ICE</t>
  </si>
  <si>
    <t>Curve Shift</t>
  </si>
  <si>
    <t>Next Day</t>
  </si>
  <si>
    <t>Today</t>
  </si>
  <si>
    <t>Open Position</t>
  </si>
  <si>
    <t>Shift Final</t>
  </si>
  <si>
    <t>March Today</t>
  </si>
  <si>
    <t>March TVA</t>
  </si>
  <si>
    <t>March Cinergy</t>
  </si>
  <si>
    <t>Marked yesterday</t>
  </si>
  <si>
    <t>Actual</t>
  </si>
  <si>
    <t>FEB 23rd</t>
  </si>
  <si>
    <t>BOM 2/26-2/28</t>
  </si>
  <si>
    <t>Buy</t>
  </si>
  <si>
    <t>Sell</t>
  </si>
  <si>
    <t>reliant</t>
  </si>
  <si>
    <t>sempra</t>
  </si>
  <si>
    <t>aep</t>
  </si>
  <si>
    <t>cargill</t>
  </si>
  <si>
    <t>dynegy</t>
  </si>
  <si>
    <t>aquila</t>
  </si>
  <si>
    <t>epmi se</t>
  </si>
  <si>
    <t>P&amp;L from the above:</t>
  </si>
  <si>
    <t>cleco</t>
  </si>
  <si>
    <t>mwhrs</t>
  </si>
  <si>
    <t>dte</t>
  </si>
  <si>
    <t>mirant</t>
  </si>
  <si>
    <t>epem</t>
  </si>
  <si>
    <t>FEB 26th</t>
  </si>
  <si>
    <t>ST Serc</t>
  </si>
  <si>
    <t>FEB 27th</t>
  </si>
  <si>
    <t>DYN</t>
  </si>
  <si>
    <t>SE ANALYST</t>
  </si>
  <si>
    <t>CARG</t>
  </si>
  <si>
    <t>CLECO</t>
  </si>
  <si>
    <t>CINERGY</t>
  </si>
  <si>
    <t>MIR</t>
  </si>
  <si>
    <t>BOM 2/28-3/2</t>
  </si>
  <si>
    <t>2/28-3/2</t>
  </si>
  <si>
    <t>AQUILA</t>
  </si>
  <si>
    <t>peco</t>
  </si>
  <si>
    <t>axia</t>
  </si>
  <si>
    <t>3/1-3/2</t>
  </si>
  <si>
    <t>March</t>
  </si>
  <si>
    <t>APRIL</t>
  </si>
  <si>
    <t>Nymex Gas Swap</t>
  </si>
  <si>
    <t xml:space="preserve">Cinergy </t>
  </si>
  <si>
    <t xml:space="preserve">TVA </t>
  </si>
  <si>
    <t xml:space="preserve">Entergy </t>
  </si>
  <si>
    <t>ENTERGY</t>
  </si>
  <si>
    <t>Implied HR</t>
  </si>
  <si>
    <t>epmi</t>
  </si>
  <si>
    <t>Entergy</t>
  </si>
  <si>
    <t>open position</t>
  </si>
  <si>
    <t>Last Mark</t>
  </si>
  <si>
    <t>Curve Shift:</t>
  </si>
  <si>
    <t>BID</t>
  </si>
  <si>
    <t>OFFER</t>
  </si>
  <si>
    <t>MAY POSITION</t>
  </si>
  <si>
    <t>3/272001</t>
  </si>
  <si>
    <t>3/282001</t>
  </si>
  <si>
    <t>LT MGMT</t>
  </si>
  <si>
    <t>Memorial Day</t>
  </si>
  <si>
    <t>Next Week,  April 9-13th</t>
  </si>
  <si>
    <t>Monday,  April 9th</t>
  </si>
  <si>
    <t>Net out</t>
  </si>
  <si>
    <t>deal # 572288.1</t>
  </si>
  <si>
    <t>Buy remainder from SE deal #572287.1</t>
  </si>
  <si>
    <t>deal # 572289.1</t>
  </si>
  <si>
    <t>se analyst</t>
  </si>
  <si>
    <t>TVA $55 + $4 trans/losses $1.20</t>
  </si>
  <si>
    <t>New Albany gen:  $75 + $4 trans/ losses $1.89</t>
  </si>
  <si>
    <t>May</t>
  </si>
  <si>
    <t>May MID</t>
  </si>
  <si>
    <t xml:space="preserve">Sell  ENT/CINERGY :  </t>
  </si>
  <si>
    <t>Buy ENT/CINERGY:</t>
  </si>
  <si>
    <t xml:space="preserve">Sell  ENT/TVA :  </t>
  </si>
  <si>
    <t>Buy ENT/TVA:</t>
  </si>
  <si>
    <t>Cinergy</t>
  </si>
  <si>
    <t>TVA</t>
  </si>
  <si>
    <t>LT ERCOT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</si>
</sst>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.00"/>
    <numFmt numFmtId="167" formatCode="m/d"/>
    <numFmt numFmtId="168" formatCode="0.00_);\(0.00\)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Border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6" fontId="1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40" fontId="1" fillId="2" borderId="2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2" fillId="2" borderId="8" xfId="0" applyNumberFormat="1" applyFont="1" applyFill="1" applyBorder="1"/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1" fillId="2" borderId="13" xfId="0" applyFont="1" applyFill="1" applyBorder="1"/>
    <xf numFmtId="7" fontId="2" fillId="2" borderId="14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8" fontId="1" fillId="2" borderId="2" xfId="0" applyNumberFormat="1" applyFont="1" applyFill="1" applyBorder="1" applyAlignment="1">
      <alignment horizontal="center"/>
    </xf>
    <xf numFmtId="164" fontId="0" fillId="2" borderId="0" xfId="0" applyNumberFormat="1" applyFill="1" applyBorder="1"/>
    <xf numFmtId="0" fontId="2" fillId="0" borderId="0" xfId="0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5" xfId="0" applyNumberFormat="1" applyFill="1" applyBorder="1"/>
    <xf numFmtId="0" fontId="4" fillId="0" borderId="15" xfId="0" applyFont="1" applyBorder="1" applyAlignment="1">
      <alignment horizontal="center"/>
    </xf>
    <xf numFmtId="0" fontId="0" fillId="0" borderId="15" xfId="0" applyBorder="1"/>
    <xf numFmtId="0" fontId="0" fillId="0" borderId="15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/>
    <xf numFmtId="8" fontId="1" fillId="0" borderId="0" xfId="0" applyNumberFormat="1" applyFont="1" applyAlignment="1">
      <alignment horizontal="right"/>
    </xf>
    <xf numFmtId="8" fontId="3" fillId="0" borderId="0" xfId="0" applyNumberFormat="1" applyFont="1" applyAlignment="1">
      <alignment horizontal="right"/>
    </xf>
    <xf numFmtId="8" fontId="4" fillId="0" borderId="0" xfId="0" applyNumberFormat="1" applyFont="1" applyAlignment="1">
      <alignment horizontal="right"/>
    </xf>
    <xf numFmtId="8" fontId="4" fillId="0" borderId="1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center"/>
    </xf>
    <xf numFmtId="8" fontId="4" fillId="0" borderId="0" xfId="0" applyNumberFormat="1" applyFont="1" applyBorder="1" applyAlignment="1">
      <alignment horizontal="right"/>
    </xf>
    <xf numFmtId="8" fontId="4" fillId="0" borderId="0" xfId="0" applyNumberFormat="1" applyFont="1" applyFill="1" applyBorder="1" applyAlignment="1">
      <alignment horizontal="right"/>
    </xf>
    <xf numFmtId="8" fontId="4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" fillId="0" borderId="16" xfId="0" applyFont="1" applyBorder="1" applyAlignment="1">
      <alignment horizontal="right"/>
    </xf>
    <xf numFmtId="0" fontId="0" fillId="0" borderId="16" xfId="0" applyBorder="1"/>
    <xf numFmtId="0" fontId="0" fillId="0" borderId="5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6" xfId="0" applyFont="1" applyBorder="1"/>
    <xf numFmtId="8" fontId="0" fillId="0" borderId="0" xfId="0" applyNumberFormat="1" applyBorder="1"/>
    <xf numFmtId="8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7" fontId="0" fillId="0" borderId="6" xfId="0" applyNumberFormat="1" applyBorder="1" applyAlignment="1">
      <alignment horizontal="left"/>
    </xf>
    <xf numFmtId="0" fontId="0" fillId="0" borderId="0" xfId="0" applyFill="1" applyBorder="1"/>
    <xf numFmtId="0" fontId="0" fillId="0" borderId="8" xfId="0" applyBorder="1"/>
    <xf numFmtId="0" fontId="0" fillId="0" borderId="15" xfId="0" applyBorder="1" applyAlignment="1">
      <alignment horizontal="left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164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1" xfId="0" applyFill="1" applyBorder="1"/>
    <xf numFmtId="16" fontId="0" fillId="0" borderId="1" xfId="0" applyNumberFormat="1" applyBorder="1"/>
    <xf numFmtId="16" fontId="0" fillId="0" borderId="0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2" borderId="0" xfId="0" applyNumberFormat="1" applyFill="1" applyBorder="1" applyAlignment="1">
      <alignment horizontal="right"/>
    </xf>
    <xf numFmtId="16" fontId="0" fillId="2" borderId="0" xfId="0" applyNumberFormat="1" applyFill="1" applyBorder="1"/>
    <xf numFmtId="16" fontId="1" fillId="0" borderId="0" xfId="0" applyNumberFormat="1" applyFont="1"/>
    <xf numFmtId="16" fontId="0" fillId="0" borderId="0" xfId="0" applyNumberFormat="1" applyFill="1" applyBorder="1" applyAlignment="1">
      <alignment horizontal="right"/>
    </xf>
    <xf numFmtId="7" fontId="0" fillId="0" borderId="0" xfId="0" applyNumberFormat="1"/>
    <xf numFmtId="7" fontId="0" fillId="0" borderId="0" xfId="0" applyNumberFormat="1" applyBorder="1"/>
    <xf numFmtId="7" fontId="0" fillId="0" borderId="0" xfId="0" applyNumberFormat="1" applyFill="1" applyBorder="1"/>
    <xf numFmtId="0" fontId="2" fillId="2" borderId="0" xfId="0" applyFont="1" applyFill="1" applyBorder="1" applyAlignment="1">
      <alignment horizontal="center"/>
    </xf>
    <xf numFmtId="7" fontId="0" fillId="0" borderId="0" xfId="0" applyNumberFormat="1" applyAlignment="1">
      <alignment horizontal="center"/>
    </xf>
    <xf numFmtId="167" fontId="0" fillId="0" borderId="0" xfId="0" applyNumberFormat="1"/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0" borderId="0" xfId="0" applyNumberFormat="1" applyFill="1" applyAlignment="1"/>
    <xf numFmtId="7" fontId="1" fillId="0" borderId="0" xfId="0" applyNumberFormat="1" applyFont="1" applyAlignment="1">
      <alignment horizontal="center"/>
    </xf>
    <xf numFmtId="14" fontId="0" fillId="0" borderId="0" xfId="0" applyNumberFormat="1"/>
    <xf numFmtId="7" fontId="0" fillId="2" borderId="0" xfId="0" applyNumberFormat="1" applyFill="1" applyAlignment="1">
      <alignment horizontal="center"/>
    </xf>
    <xf numFmtId="14" fontId="0" fillId="0" borderId="1" xfId="0" applyNumberFormat="1" applyBorder="1"/>
    <xf numFmtId="39" fontId="0" fillId="0" borderId="0" xfId="0" applyNumberFormat="1"/>
    <xf numFmtId="164" fontId="0" fillId="0" borderId="0" xfId="0" applyNumberFormat="1" applyBorder="1" applyAlignment="1">
      <alignment horizontal="center"/>
    </xf>
    <xf numFmtId="39" fontId="0" fillId="0" borderId="0" xfId="0" applyNumberFormat="1" applyFill="1" applyAlignment="1">
      <alignment horizontal="center"/>
    </xf>
    <xf numFmtId="7" fontId="2" fillId="0" borderId="0" xfId="0" applyNumberFormat="1" applyFont="1"/>
    <xf numFmtId="167" fontId="1" fillId="0" borderId="0" xfId="0" applyNumberFormat="1" applyFont="1"/>
    <xf numFmtId="7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0" borderId="0" xfId="0" applyFont="1"/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17" xfId="0" applyFill="1" applyBorder="1"/>
    <xf numFmtId="7" fontId="0" fillId="2" borderId="18" xfId="0" applyNumberFormat="1" applyFill="1" applyBorder="1" applyAlignment="1">
      <alignment horizontal="center"/>
    </xf>
    <xf numFmtId="7" fontId="0" fillId="2" borderId="19" xfId="0" applyNumberFormat="1" applyFill="1" applyBorder="1" applyAlignment="1">
      <alignment horizontal="center"/>
    </xf>
    <xf numFmtId="0" fontId="0" fillId="0" borderId="13" xfId="0" applyBorder="1"/>
    <xf numFmtId="167" fontId="0" fillId="0" borderId="20" xfId="0" applyNumberFormat="1" applyBorder="1"/>
    <xf numFmtId="7" fontId="0" fillId="0" borderId="20" xfId="0" applyNumberFormat="1" applyBorder="1" applyAlignment="1">
      <alignment horizontal="center"/>
    </xf>
    <xf numFmtId="0" fontId="0" fillId="0" borderId="20" xfId="0" applyBorder="1"/>
    <xf numFmtId="7" fontId="0" fillId="0" borderId="12" xfId="0" applyNumberFormat="1" applyBorder="1" applyAlignment="1">
      <alignment horizontal="center"/>
    </xf>
    <xf numFmtId="0" fontId="0" fillId="0" borderId="14" xfId="0" applyFill="1" applyBorder="1"/>
    <xf numFmtId="167" fontId="0" fillId="0" borderId="0" xfId="0" applyNumberFormat="1" applyFill="1" applyBorder="1"/>
    <xf numFmtId="167" fontId="2" fillId="0" borderId="0" xfId="0" applyNumberFormat="1" applyFont="1" applyFill="1" applyBorder="1" applyAlignment="1">
      <alignment horizontal="right"/>
    </xf>
    <xf numFmtId="7" fontId="1" fillId="0" borderId="9" xfId="0" applyNumberFormat="1" applyFont="1" applyFill="1" applyBorder="1" applyAlignment="1">
      <alignment horizontal="center"/>
    </xf>
    <xf numFmtId="7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7" fontId="0" fillId="0" borderId="9" xfId="0" applyNumberFormat="1" applyFill="1" applyBorder="1" applyAlignment="1">
      <alignment horizontal="center"/>
    </xf>
    <xf numFmtId="0" fontId="0" fillId="0" borderId="10" xfId="0" applyFill="1" applyBorder="1"/>
    <xf numFmtId="167" fontId="0" fillId="0" borderId="1" xfId="0" applyNumberFormat="1" applyFill="1" applyBorder="1"/>
    <xf numFmtId="7" fontId="0" fillId="0" borderId="1" xfId="0" applyNumberFormat="1" applyFill="1" applyBorder="1" applyAlignment="1">
      <alignment horizontal="center"/>
    </xf>
    <xf numFmtId="7" fontId="0" fillId="0" borderId="11" xfId="0" applyNumberForma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39" fontId="0" fillId="0" borderId="1" xfId="0" applyNumberFormat="1" applyFill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7" fontId="1" fillId="0" borderId="18" xfId="0" applyNumberFormat="1" applyFont="1" applyFill="1" applyBorder="1" applyAlignment="1">
      <alignment horizontal="center"/>
    </xf>
    <xf numFmtId="0" fontId="0" fillId="0" borderId="19" xfId="0" applyBorder="1"/>
    <xf numFmtId="8" fontId="0" fillId="0" borderId="0" xfId="0" applyNumberFormat="1" applyAlignment="1">
      <alignment horizontal="center"/>
    </xf>
    <xf numFmtId="39" fontId="3" fillId="0" borderId="0" xfId="0" applyNumberFormat="1" applyFont="1" applyFill="1" applyAlignment="1">
      <alignment horizontal="center"/>
    </xf>
    <xf numFmtId="8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4" fontId="4" fillId="0" borderId="0" xfId="0" applyNumberFormat="1" applyFont="1" applyFill="1"/>
    <xf numFmtId="39" fontId="1" fillId="0" borderId="0" xfId="0" applyNumberFormat="1" applyFont="1" applyFill="1" applyAlignment="1">
      <alignment horizontal="center"/>
    </xf>
    <xf numFmtId="39" fontId="1" fillId="0" borderId="1" xfId="0" applyNumberFormat="1" applyFont="1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4" fontId="6" fillId="3" borderId="0" xfId="0" applyNumberFormat="1" applyFont="1" applyFill="1" applyAlignment="1">
      <alignment horizontal="right" wrapText="1"/>
    </xf>
    <xf numFmtId="8" fontId="6" fillId="3" borderId="0" xfId="0" applyNumberFormat="1" applyFont="1" applyFill="1" applyAlignment="1">
      <alignment horizontal="right" wrapText="1"/>
    </xf>
    <xf numFmtId="8" fontId="0" fillId="0" borderId="0" xfId="0" applyNumberFormat="1"/>
    <xf numFmtId="8" fontId="6" fillId="3" borderId="1" xfId="0" applyNumberFormat="1" applyFont="1" applyFill="1" applyBorder="1" applyAlignment="1">
      <alignment horizontal="right" wrapText="1"/>
    </xf>
    <xf numFmtId="14" fontId="6" fillId="3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topLeftCell="A105" workbookViewId="0">
      <selection activeCell="D108" sqref="D108"/>
    </sheetView>
  </sheetViews>
  <sheetFormatPr defaultRowHeight="12.75" x14ac:dyDescent="0.2"/>
  <cols>
    <col min="1" max="1" width="14" customWidth="1"/>
    <col min="2" max="2" width="19.85546875" customWidth="1"/>
    <col min="3" max="3" width="19.5703125" customWidth="1"/>
    <col min="4" max="4" width="7.5703125" customWidth="1"/>
    <col min="5" max="6" width="10.7109375" customWidth="1"/>
    <col min="7" max="7" width="14.7109375" customWidth="1"/>
    <col min="8" max="8" width="16.7109375" customWidth="1"/>
    <col min="9" max="9" width="18.7109375" customWidth="1"/>
    <col min="10" max="10" width="18.28515625" customWidth="1"/>
    <col min="11" max="11" width="19" customWidth="1"/>
    <col min="12" max="12" width="15" customWidth="1"/>
    <col min="13" max="13" width="15.28515625" customWidth="1"/>
    <col min="14" max="14" width="15.140625" customWidth="1"/>
    <col min="16" max="16" width="16.5703125" customWidth="1"/>
    <col min="17" max="17" width="13.42578125" customWidth="1"/>
    <col min="18" max="18" width="11.140625" customWidth="1"/>
    <col min="19" max="19" width="14.5703125" customWidth="1"/>
    <col min="20" max="20" width="15.7109375" customWidth="1"/>
    <col min="22" max="22" width="12.42578125" customWidth="1"/>
    <col min="24" max="24" width="11.7109375" customWidth="1"/>
  </cols>
  <sheetData>
    <row r="2" spans="2:16" x14ac:dyDescent="0.2">
      <c r="C2" s="6" t="s">
        <v>141</v>
      </c>
      <c r="E2" s="6" t="s">
        <v>140</v>
      </c>
      <c r="G2" s="6" t="s">
        <v>140</v>
      </c>
      <c r="H2" s="6" t="s">
        <v>114</v>
      </c>
      <c r="I2" s="6" t="s">
        <v>114</v>
      </c>
      <c r="J2" s="6" t="s">
        <v>115</v>
      </c>
      <c r="K2" s="6" t="s">
        <v>115</v>
      </c>
      <c r="L2" s="6" t="s">
        <v>116</v>
      </c>
      <c r="M2" s="6" t="s">
        <v>116</v>
      </c>
      <c r="N2" s="6"/>
      <c r="O2" s="6"/>
      <c r="P2" s="6"/>
    </row>
    <row r="3" spans="2:16" x14ac:dyDescent="0.2">
      <c r="C3" s="6" t="s">
        <v>117</v>
      </c>
      <c r="E3" s="6" t="s">
        <v>113</v>
      </c>
      <c r="G3" s="6" t="s">
        <v>118</v>
      </c>
      <c r="H3" s="6" t="s">
        <v>140</v>
      </c>
      <c r="I3" s="6" t="s">
        <v>140</v>
      </c>
      <c r="J3" s="6" t="s">
        <v>140</v>
      </c>
      <c r="K3" s="6" t="s">
        <v>140</v>
      </c>
      <c r="L3" s="6" t="s">
        <v>140</v>
      </c>
      <c r="M3" s="6" t="s">
        <v>140</v>
      </c>
      <c r="N3" s="6"/>
      <c r="O3" s="6"/>
      <c r="P3" s="6"/>
    </row>
    <row r="4" spans="2:16" x14ac:dyDescent="0.2">
      <c r="G4" s="6" t="s">
        <v>120</v>
      </c>
      <c r="H4" s="6" t="s">
        <v>124</v>
      </c>
      <c r="I4" s="6" t="s">
        <v>125</v>
      </c>
      <c r="J4" s="6" t="s">
        <v>124</v>
      </c>
      <c r="K4" s="6" t="s">
        <v>125</v>
      </c>
      <c r="L4" s="6" t="s">
        <v>124</v>
      </c>
      <c r="M4" s="6" t="s">
        <v>125</v>
      </c>
      <c r="N4" s="6"/>
      <c r="O4" s="6"/>
      <c r="P4" s="6"/>
    </row>
    <row r="5" spans="2:16" hidden="1" x14ac:dyDescent="0.2">
      <c r="B5" s="130">
        <v>36950</v>
      </c>
      <c r="C5" s="116">
        <v>50.4</v>
      </c>
      <c r="E5" s="116">
        <v>5.22</v>
      </c>
      <c r="G5" s="118">
        <f t="shared" ref="G5:G20" si="0">C5/E5</f>
        <v>9.6551724137931032</v>
      </c>
      <c r="H5" s="116">
        <v>44.5</v>
      </c>
      <c r="J5" s="116">
        <v>46.5</v>
      </c>
      <c r="K5" s="116">
        <v>46.5</v>
      </c>
      <c r="L5" s="116">
        <f>C5</f>
        <v>50.4</v>
      </c>
      <c r="M5" s="116">
        <f>D5</f>
        <v>0</v>
      </c>
      <c r="N5" s="116"/>
      <c r="O5" s="116"/>
      <c r="P5" s="116">
        <v>47</v>
      </c>
    </row>
    <row r="6" spans="2:16" hidden="1" x14ac:dyDescent="0.2">
      <c r="B6" s="130">
        <v>36951</v>
      </c>
      <c r="C6" s="116">
        <v>49.9</v>
      </c>
      <c r="E6" s="116">
        <v>5.27</v>
      </c>
      <c r="F6" s="2"/>
      <c r="G6" s="118">
        <f t="shared" si="0"/>
        <v>9.4686907020872866</v>
      </c>
      <c r="H6" s="116">
        <v>43.25</v>
      </c>
      <c r="J6" s="116">
        <v>45</v>
      </c>
      <c r="K6" s="116">
        <v>45</v>
      </c>
      <c r="L6" s="116">
        <v>49</v>
      </c>
      <c r="M6" s="116">
        <v>49</v>
      </c>
      <c r="N6" s="116"/>
      <c r="O6" s="116"/>
      <c r="P6" s="116">
        <v>47.25</v>
      </c>
    </row>
    <row r="7" spans="2:16" hidden="1" x14ac:dyDescent="0.2">
      <c r="B7" s="130"/>
      <c r="C7" s="116">
        <v>48.75</v>
      </c>
      <c r="E7" s="116">
        <v>5.2</v>
      </c>
      <c r="G7" s="118">
        <f t="shared" si="0"/>
        <v>9.375</v>
      </c>
      <c r="H7" s="116">
        <v>43</v>
      </c>
      <c r="J7" s="116">
        <v>44</v>
      </c>
      <c r="K7" s="116">
        <v>44</v>
      </c>
      <c r="L7" s="116">
        <v>48.63</v>
      </c>
      <c r="M7" s="116">
        <v>48.63</v>
      </c>
      <c r="N7" s="116"/>
      <c r="O7" s="116"/>
      <c r="P7" s="116">
        <v>47</v>
      </c>
    </row>
    <row r="8" spans="2:16" hidden="1" x14ac:dyDescent="0.2">
      <c r="B8" s="130"/>
      <c r="C8" s="116">
        <v>48.65</v>
      </c>
      <c r="E8" s="116">
        <v>5.1849999999999996</v>
      </c>
      <c r="G8" s="118">
        <f t="shared" si="0"/>
        <v>9.3828351012536171</v>
      </c>
      <c r="H8" s="116">
        <v>43</v>
      </c>
      <c r="J8" s="116">
        <v>44</v>
      </c>
      <c r="K8" s="116">
        <v>44</v>
      </c>
      <c r="L8" s="116">
        <v>48.65</v>
      </c>
      <c r="M8" s="116">
        <v>48.65</v>
      </c>
      <c r="N8" s="116"/>
      <c r="O8" s="116"/>
      <c r="P8" s="116">
        <v>47</v>
      </c>
    </row>
    <row r="9" spans="2:16" hidden="1" x14ac:dyDescent="0.2">
      <c r="B9" s="130"/>
      <c r="C9" s="116">
        <v>48.8</v>
      </c>
      <c r="E9" s="116">
        <v>5.19</v>
      </c>
      <c r="G9" s="118">
        <f t="shared" si="0"/>
        <v>9.4026974951830429</v>
      </c>
      <c r="H9" s="116"/>
      <c r="J9" s="116"/>
      <c r="K9" s="116"/>
      <c r="L9" s="116"/>
      <c r="M9" s="116"/>
      <c r="N9" s="116"/>
      <c r="O9" s="116"/>
      <c r="P9" s="116"/>
    </row>
    <row r="10" spans="2:16" hidden="1" x14ac:dyDescent="0.2">
      <c r="B10" s="130"/>
      <c r="C10" s="116">
        <v>48.9</v>
      </c>
      <c r="E10" s="116">
        <v>5.18</v>
      </c>
      <c r="G10" s="118">
        <f t="shared" si="0"/>
        <v>9.4401544401544406</v>
      </c>
      <c r="H10" s="116"/>
      <c r="J10" s="116"/>
      <c r="K10" s="116"/>
      <c r="L10" s="116"/>
      <c r="M10" s="116"/>
      <c r="N10" s="116"/>
      <c r="O10" s="116"/>
      <c r="P10" s="116"/>
    </row>
    <row r="11" spans="2:16" hidden="1" x14ac:dyDescent="0.2">
      <c r="B11" s="130">
        <v>36952</v>
      </c>
      <c r="C11" s="116">
        <v>51.25</v>
      </c>
      <c r="E11" s="116">
        <v>5.2649999999999997</v>
      </c>
      <c r="G11" s="118">
        <f t="shared" si="0"/>
        <v>9.7340930674264019</v>
      </c>
      <c r="H11" s="116">
        <v>45.25</v>
      </c>
      <c r="J11" s="116">
        <v>46.38</v>
      </c>
      <c r="K11" s="116">
        <v>46.38</v>
      </c>
      <c r="L11" s="116">
        <v>51.25</v>
      </c>
      <c r="M11" s="116">
        <v>51.25</v>
      </c>
      <c r="N11" s="116"/>
      <c r="O11" s="116"/>
      <c r="P11" s="116">
        <v>50</v>
      </c>
    </row>
    <row r="12" spans="2:16" hidden="1" x14ac:dyDescent="0.2">
      <c r="B12" s="130"/>
      <c r="C12" s="116">
        <v>51</v>
      </c>
      <c r="E12" s="116">
        <v>5.2649999999999997</v>
      </c>
      <c r="G12" s="118">
        <f t="shared" si="0"/>
        <v>9.6866096866096871</v>
      </c>
      <c r="H12" s="116">
        <v>45.25</v>
      </c>
      <c r="J12" s="116">
        <v>46.38</v>
      </c>
      <c r="K12" s="116">
        <v>46.38</v>
      </c>
      <c r="L12" s="116">
        <v>51.25</v>
      </c>
      <c r="M12" s="116">
        <v>51.25</v>
      </c>
      <c r="N12" s="116"/>
      <c r="O12" s="116"/>
      <c r="P12" s="116">
        <v>49.5</v>
      </c>
    </row>
    <row r="13" spans="2:16" hidden="1" x14ac:dyDescent="0.2">
      <c r="B13" s="130"/>
      <c r="C13" s="116">
        <v>51.25</v>
      </c>
      <c r="E13" s="116">
        <v>5.2850000000000001</v>
      </c>
      <c r="G13" s="118">
        <f t="shared" si="0"/>
        <v>9.6972563859981076</v>
      </c>
      <c r="H13" s="116"/>
      <c r="J13" s="116"/>
      <c r="K13" s="116"/>
      <c r="L13" s="116"/>
      <c r="M13" s="116"/>
      <c r="N13" s="116"/>
      <c r="O13" s="116"/>
      <c r="P13" s="116"/>
    </row>
    <row r="14" spans="2:16" hidden="1" x14ac:dyDescent="0.2">
      <c r="B14" s="130">
        <v>36955</v>
      </c>
      <c r="C14" s="131">
        <v>52</v>
      </c>
      <c r="D14" s="70"/>
      <c r="E14" s="131">
        <v>5.39</v>
      </c>
      <c r="F14" s="70"/>
      <c r="G14" s="132">
        <f t="shared" si="0"/>
        <v>9.6474953617810772</v>
      </c>
      <c r="H14" s="131">
        <v>47</v>
      </c>
      <c r="J14" s="131">
        <v>48.25</v>
      </c>
      <c r="K14" s="131">
        <v>48.25</v>
      </c>
      <c r="L14" s="131">
        <f>C14</f>
        <v>52</v>
      </c>
      <c r="M14" s="131">
        <f>D14</f>
        <v>0</v>
      </c>
      <c r="N14" s="131"/>
      <c r="O14" s="131"/>
      <c r="P14" s="131">
        <v>49.5</v>
      </c>
    </row>
    <row r="15" spans="2:16" hidden="1" x14ac:dyDescent="0.2">
      <c r="B15" s="130"/>
      <c r="C15" s="116">
        <v>52</v>
      </c>
      <c r="E15" s="116">
        <v>5.4249999999999998</v>
      </c>
      <c r="G15" s="118">
        <f t="shared" si="0"/>
        <v>9.5852534562211993</v>
      </c>
      <c r="H15" s="116"/>
      <c r="J15" s="116"/>
      <c r="K15" s="116"/>
      <c r="L15" s="116"/>
      <c r="M15" s="116"/>
      <c r="N15" s="116"/>
      <c r="O15" s="116"/>
      <c r="P15" s="116"/>
    </row>
    <row r="16" spans="2:16" hidden="1" x14ac:dyDescent="0.2">
      <c r="B16" s="130"/>
      <c r="C16" s="116">
        <v>52</v>
      </c>
      <c r="E16" s="116">
        <v>5.3849999999999998</v>
      </c>
      <c r="G16" s="118">
        <f t="shared" si="0"/>
        <v>9.6564531104921087</v>
      </c>
      <c r="H16" s="116">
        <v>46.88</v>
      </c>
      <c r="J16" s="116">
        <v>47</v>
      </c>
      <c r="K16" s="116">
        <v>47</v>
      </c>
      <c r="L16" s="116">
        <f>C16</f>
        <v>52</v>
      </c>
      <c r="M16" s="116">
        <f>D16</f>
        <v>0</v>
      </c>
      <c r="N16" s="116"/>
      <c r="O16" s="116"/>
      <c r="P16" s="116">
        <v>49</v>
      </c>
    </row>
    <row r="17" spans="2:16" hidden="1" x14ac:dyDescent="0.2">
      <c r="B17" s="130"/>
      <c r="C17" s="116">
        <v>52</v>
      </c>
      <c r="E17" s="116">
        <v>5.37</v>
      </c>
      <c r="G17" s="118">
        <f t="shared" si="0"/>
        <v>9.6834264432029791</v>
      </c>
      <c r="H17" s="116">
        <v>47</v>
      </c>
      <c r="J17" s="116">
        <v>48</v>
      </c>
      <c r="K17" s="116">
        <v>48</v>
      </c>
      <c r="L17" s="116">
        <v>52</v>
      </c>
      <c r="M17" s="116">
        <v>52</v>
      </c>
      <c r="N17" s="116"/>
      <c r="O17" s="116"/>
      <c r="P17" s="116">
        <v>50</v>
      </c>
    </row>
    <row r="18" spans="2:16" hidden="1" x14ac:dyDescent="0.2">
      <c r="B18" s="130"/>
      <c r="C18" s="116"/>
      <c r="E18" s="116"/>
      <c r="G18" s="118"/>
    </row>
    <row r="19" spans="2:16" hidden="1" x14ac:dyDescent="0.2">
      <c r="B19" s="130">
        <v>36956</v>
      </c>
      <c r="C19" s="131">
        <v>52</v>
      </c>
      <c r="D19" s="70"/>
      <c r="E19" s="131">
        <v>5.35</v>
      </c>
      <c r="F19" s="70"/>
      <c r="G19" s="132">
        <f t="shared" si="0"/>
        <v>9.7196261682243001</v>
      </c>
      <c r="H19" s="131">
        <v>47.5</v>
      </c>
      <c r="J19" s="131">
        <v>48</v>
      </c>
      <c r="K19" s="131">
        <v>48</v>
      </c>
      <c r="L19" s="131">
        <v>51.75</v>
      </c>
      <c r="M19" s="131">
        <v>51.75</v>
      </c>
      <c r="N19" s="131"/>
      <c r="O19" s="131"/>
      <c r="P19" s="131">
        <v>50</v>
      </c>
    </row>
    <row r="20" spans="2:16" hidden="1" x14ac:dyDescent="0.2">
      <c r="B20" s="130"/>
      <c r="C20" s="131">
        <f>L20</f>
        <v>52.25</v>
      </c>
      <c r="D20" s="70"/>
      <c r="E20" s="131">
        <v>5.34</v>
      </c>
      <c r="F20" s="70"/>
      <c r="G20" s="132">
        <f t="shared" si="0"/>
        <v>9.7846441947565541</v>
      </c>
      <c r="H20" s="131">
        <v>47.5</v>
      </c>
      <c r="J20" s="131">
        <v>47.5</v>
      </c>
      <c r="K20" s="131">
        <v>47.5</v>
      </c>
      <c r="L20" s="131">
        <v>52.25</v>
      </c>
      <c r="M20" s="131">
        <v>52.25</v>
      </c>
      <c r="N20" s="131"/>
      <c r="O20" s="131"/>
      <c r="P20" s="131">
        <v>51.5</v>
      </c>
    </row>
    <row r="21" spans="2:16" x14ac:dyDescent="0.2">
      <c r="B21" s="130"/>
      <c r="C21" s="131"/>
      <c r="D21" s="70"/>
      <c r="E21" s="131"/>
      <c r="F21" s="70"/>
      <c r="G21" s="132"/>
      <c r="H21" s="131"/>
      <c r="J21" s="131"/>
      <c r="K21" s="131"/>
      <c r="L21" s="131"/>
      <c r="M21" s="131"/>
      <c r="N21" s="131"/>
      <c r="O21" s="131"/>
      <c r="P21" s="131"/>
    </row>
    <row r="22" spans="2:16" hidden="1" x14ac:dyDescent="0.2">
      <c r="B22" s="130">
        <v>36957</v>
      </c>
      <c r="C22" s="131">
        <f>L22</f>
        <v>51.75</v>
      </c>
      <c r="D22" s="70"/>
      <c r="E22" s="131">
        <v>5.37</v>
      </c>
      <c r="F22" s="70"/>
      <c r="G22" s="132">
        <f>C22/E22</f>
        <v>9.6368715083798886</v>
      </c>
      <c r="H22" s="131">
        <v>46.5</v>
      </c>
      <c r="J22" s="131">
        <v>47.25</v>
      </c>
      <c r="K22" s="131">
        <v>47.25</v>
      </c>
      <c r="L22" s="131">
        <v>51.75</v>
      </c>
      <c r="M22" s="131">
        <v>51.75</v>
      </c>
      <c r="N22" s="131"/>
      <c r="O22" s="131"/>
      <c r="P22" s="131">
        <v>48.75</v>
      </c>
    </row>
    <row r="23" spans="2:16" hidden="1" x14ac:dyDescent="0.2">
      <c r="B23" s="130">
        <v>36958</v>
      </c>
      <c r="C23" s="124">
        <v>50.25</v>
      </c>
      <c r="D23" s="55"/>
      <c r="E23" s="124">
        <v>5.3250000000000002</v>
      </c>
      <c r="F23" s="55"/>
      <c r="G23" s="133">
        <f>C23/E23</f>
        <v>9.4366197183098581</v>
      </c>
      <c r="H23" s="124">
        <v>44.75</v>
      </c>
      <c r="J23" s="124">
        <v>46</v>
      </c>
      <c r="K23" s="124">
        <v>46</v>
      </c>
      <c r="L23" s="124">
        <v>50.25</v>
      </c>
      <c r="M23" s="124">
        <v>50.25</v>
      </c>
      <c r="N23" s="124"/>
      <c r="O23" s="124"/>
      <c r="P23" s="124">
        <v>47.75</v>
      </c>
    </row>
    <row r="24" spans="2:16" hidden="1" x14ac:dyDescent="0.2">
      <c r="B24" s="130"/>
      <c r="C24" s="131">
        <v>50.25</v>
      </c>
      <c r="D24" s="70"/>
      <c r="E24" s="131">
        <v>5.24</v>
      </c>
      <c r="F24" s="70"/>
      <c r="G24" s="132">
        <f>C24/E24</f>
        <v>9.5896946564885486</v>
      </c>
      <c r="H24" s="131">
        <v>44.25</v>
      </c>
      <c r="J24" s="131">
        <v>46</v>
      </c>
      <c r="K24" s="131">
        <v>46</v>
      </c>
      <c r="L24" s="131">
        <v>49.75</v>
      </c>
      <c r="M24" s="131">
        <v>49.75</v>
      </c>
      <c r="N24" s="131"/>
      <c r="O24" s="131"/>
      <c r="P24" s="131">
        <v>46</v>
      </c>
    </row>
    <row r="25" spans="2:16" hidden="1" x14ac:dyDescent="0.2">
      <c r="B25" s="130"/>
      <c r="C25" s="131"/>
      <c r="D25" s="70"/>
      <c r="E25" s="131"/>
      <c r="F25" s="70"/>
      <c r="G25" s="132"/>
      <c r="H25" s="131"/>
      <c r="J25" s="131"/>
      <c r="K25" s="131"/>
      <c r="L25" s="131"/>
      <c r="M25" s="131"/>
      <c r="N25" s="131"/>
      <c r="O25" s="131"/>
      <c r="P25" s="131"/>
    </row>
    <row r="26" spans="2:16" hidden="1" x14ac:dyDescent="0.2">
      <c r="B26" s="130">
        <v>36959</v>
      </c>
      <c r="C26" s="131">
        <v>49.25</v>
      </c>
      <c r="D26" s="70"/>
      <c r="E26" s="131">
        <v>5.25</v>
      </c>
      <c r="F26" s="70"/>
      <c r="G26" s="132">
        <f>C26/E26</f>
        <v>9.3809523809523814</v>
      </c>
      <c r="H26" s="131">
        <v>43.5</v>
      </c>
      <c r="J26" s="131">
        <v>44.25</v>
      </c>
      <c r="K26" s="131">
        <v>44.25</v>
      </c>
      <c r="L26" s="131">
        <v>50</v>
      </c>
      <c r="M26" s="131">
        <v>50</v>
      </c>
      <c r="N26" s="131"/>
      <c r="O26" s="131"/>
      <c r="P26" s="131"/>
    </row>
    <row r="27" spans="2:16" hidden="1" x14ac:dyDescent="0.2">
      <c r="B27" s="130"/>
      <c r="C27" s="131">
        <v>49.5</v>
      </c>
      <c r="D27" s="70"/>
      <c r="E27" s="131">
        <v>5.0750000000000002</v>
      </c>
      <c r="F27" s="70"/>
      <c r="G27" s="132">
        <f>C27/E27</f>
        <v>9.7536945812807883</v>
      </c>
      <c r="H27" s="131">
        <v>43.25</v>
      </c>
      <c r="J27" s="131">
        <v>44.25</v>
      </c>
      <c r="K27" s="131">
        <v>44.25</v>
      </c>
      <c r="L27" s="131">
        <v>50</v>
      </c>
      <c r="M27" s="131">
        <v>50</v>
      </c>
      <c r="N27" s="131"/>
      <c r="O27" s="131"/>
      <c r="P27" s="131">
        <v>45</v>
      </c>
    </row>
    <row r="28" spans="2:16" hidden="1" x14ac:dyDescent="0.2">
      <c r="B28" s="130"/>
      <c r="C28" s="131"/>
      <c r="D28" s="70"/>
      <c r="E28" s="131"/>
      <c r="F28" s="70"/>
      <c r="G28" s="132"/>
      <c r="H28" s="131"/>
      <c r="J28" s="131"/>
      <c r="K28" s="131"/>
      <c r="L28" s="131"/>
      <c r="M28" s="131"/>
      <c r="N28" s="131"/>
      <c r="O28" s="131"/>
      <c r="P28" s="131"/>
    </row>
    <row r="29" spans="2:16" hidden="1" x14ac:dyDescent="0.2">
      <c r="B29" s="130">
        <v>36962</v>
      </c>
      <c r="C29" s="131">
        <v>47</v>
      </c>
      <c r="D29" s="70"/>
      <c r="E29" s="131">
        <v>5.12</v>
      </c>
      <c r="F29" s="70"/>
      <c r="G29" s="132">
        <f>C29/E29</f>
        <v>9.1796875</v>
      </c>
      <c r="H29" s="131">
        <v>41</v>
      </c>
      <c r="J29" s="131">
        <v>42</v>
      </c>
      <c r="K29" s="131">
        <v>42</v>
      </c>
      <c r="L29" s="131">
        <v>47.5</v>
      </c>
      <c r="M29" s="131">
        <v>47.5</v>
      </c>
      <c r="N29" s="131"/>
      <c r="O29" s="131"/>
      <c r="P29" s="131">
        <v>43</v>
      </c>
    </row>
    <row r="30" spans="2:16" hidden="1" x14ac:dyDescent="0.2">
      <c r="B30" s="130"/>
      <c r="C30" s="131"/>
      <c r="D30" s="70"/>
      <c r="E30" s="131"/>
      <c r="F30" s="70"/>
      <c r="G30" s="132"/>
      <c r="H30" s="131"/>
      <c r="J30" s="131"/>
      <c r="K30" s="131"/>
    </row>
    <row r="31" spans="2:16" hidden="1" x14ac:dyDescent="0.2">
      <c r="B31" s="130">
        <v>36965</v>
      </c>
      <c r="C31" s="131">
        <v>43.25</v>
      </c>
      <c r="D31" s="70"/>
      <c r="E31" s="131">
        <v>4.915</v>
      </c>
      <c r="F31" s="70"/>
      <c r="G31" s="132">
        <f>C31/E31</f>
        <v>8.7995930824008131</v>
      </c>
      <c r="H31" s="131">
        <v>37.5</v>
      </c>
      <c r="J31" s="131">
        <v>37.75</v>
      </c>
      <c r="K31" s="131">
        <v>37.75</v>
      </c>
      <c r="L31" s="131">
        <v>44</v>
      </c>
      <c r="M31" s="131">
        <v>44</v>
      </c>
      <c r="N31" s="131"/>
      <c r="O31" s="131"/>
      <c r="P31" s="131">
        <v>39.75</v>
      </c>
    </row>
    <row r="32" spans="2:16" hidden="1" x14ac:dyDescent="0.2">
      <c r="B32" s="130"/>
      <c r="C32" s="131"/>
      <c r="D32" s="70"/>
      <c r="E32" s="131"/>
      <c r="F32" s="70"/>
      <c r="G32" s="132"/>
      <c r="H32" s="131"/>
      <c r="J32" s="131"/>
      <c r="K32" s="131"/>
    </row>
    <row r="33" spans="2:16" hidden="1" x14ac:dyDescent="0.2">
      <c r="B33" s="130">
        <v>36969</v>
      </c>
      <c r="C33" s="131">
        <v>47.25</v>
      </c>
      <c r="D33" s="70"/>
      <c r="E33" s="131">
        <v>5.05</v>
      </c>
      <c r="F33" s="70"/>
      <c r="G33" s="132">
        <f>C33/E33</f>
        <v>9.3564356435643568</v>
      </c>
      <c r="H33" s="131">
        <v>41.5</v>
      </c>
      <c r="J33" s="131">
        <v>41.75</v>
      </c>
      <c r="K33" s="131">
        <v>41.75</v>
      </c>
      <c r="L33" s="131">
        <v>47.75</v>
      </c>
      <c r="M33" s="131">
        <v>47.75</v>
      </c>
      <c r="N33" s="131"/>
      <c r="O33" s="131"/>
      <c r="P33" s="131">
        <v>44.88</v>
      </c>
    </row>
    <row r="34" spans="2:16" hidden="1" x14ac:dyDescent="0.2">
      <c r="B34" s="130"/>
      <c r="C34" s="131"/>
      <c r="D34" s="70"/>
      <c r="E34" s="131"/>
      <c r="F34" s="70"/>
      <c r="G34" s="132"/>
      <c r="H34" s="131"/>
      <c r="J34" s="131"/>
      <c r="K34" s="131"/>
      <c r="L34" s="131"/>
      <c r="M34" s="131"/>
      <c r="N34" s="131"/>
      <c r="O34" s="131"/>
      <c r="P34" s="131"/>
    </row>
    <row r="35" spans="2:16" hidden="1" x14ac:dyDescent="0.2">
      <c r="B35" s="130">
        <v>36970</v>
      </c>
      <c r="C35" s="131">
        <v>47.5</v>
      </c>
      <c r="D35" s="70"/>
      <c r="E35" s="131">
        <v>5.23</v>
      </c>
      <c r="F35" s="70"/>
      <c r="G35" s="132">
        <f>C35/E35</f>
        <v>9.0822179732313568</v>
      </c>
      <c r="H35" s="131">
        <v>41.75</v>
      </c>
      <c r="J35" s="131">
        <v>42</v>
      </c>
      <c r="K35" s="131">
        <v>42</v>
      </c>
      <c r="L35" s="131">
        <v>47.75</v>
      </c>
      <c r="M35" s="131">
        <v>47.75</v>
      </c>
      <c r="N35" s="131"/>
      <c r="O35" s="131"/>
      <c r="P35" s="131">
        <v>47.25</v>
      </c>
    </row>
    <row r="36" spans="2:16" hidden="1" x14ac:dyDescent="0.2">
      <c r="B36" s="130"/>
      <c r="C36" s="131">
        <v>48</v>
      </c>
      <c r="D36" s="70"/>
      <c r="E36" s="131">
        <v>5.29</v>
      </c>
      <c r="F36" s="70"/>
      <c r="G36" s="132">
        <f>C36/E36</f>
        <v>9.0737240075614363</v>
      </c>
      <c r="H36" s="131">
        <v>42</v>
      </c>
      <c r="J36" s="131">
        <v>42.25</v>
      </c>
      <c r="K36" s="131">
        <v>42.25</v>
      </c>
      <c r="L36" s="131">
        <v>48.5</v>
      </c>
      <c r="M36" s="131">
        <v>48.5</v>
      </c>
      <c r="N36" s="131"/>
      <c r="O36" s="131"/>
      <c r="P36" s="131">
        <v>47.25</v>
      </c>
    </row>
    <row r="37" spans="2:16" hidden="1" x14ac:dyDescent="0.2">
      <c r="B37" s="130"/>
      <c r="C37" s="131"/>
      <c r="D37" s="70"/>
      <c r="E37" s="131"/>
      <c r="F37" s="70"/>
      <c r="G37" s="132"/>
      <c r="H37" s="131"/>
      <c r="J37" s="131"/>
      <c r="K37" s="131"/>
      <c r="L37" s="131"/>
      <c r="M37" s="131"/>
      <c r="N37" s="131"/>
      <c r="O37" s="131"/>
      <c r="P37" s="131"/>
    </row>
    <row r="38" spans="2:16" hidden="1" x14ac:dyDescent="0.2">
      <c r="B38" s="130">
        <v>36971</v>
      </c>
      <c r="C38" s="131">
        <v>46.75</v>
      </c>
      <c r="D38" s="70"/>
      <c r="E38" s="131">
        <v>5.03</v>
      </c>
      <c r="F38" s="70"/>
      <c r="G38" s="132">
        <f>C38/E38</f>
        <v>9.2942345924453278</v>
      </c>
      <c r="H38" s="131">
        <v>40</v>
      </c>
      <c r="J38" s="131">
        <v>40.75</v>
      </c>
      <c r="K38" s="131">
        <v>40.75</v>
      </c>
      <c r="L38" s="131">
        <v>47</v>
      </c>
      <c r="M38" s="131">
        <v>47</v>
      </c>
      <c r="N38" s="131"/>
      <c r="O38" s="131"/>
      <c r="P38" s="131">
        <v>45.5</v>
      </c>
    </row>
    <row r="39" spans="2:16" hidden="1" x14ac:dyDescent="0.2">
      <c r="B39" s="130"/>
      <c r="C39" s="131"/>
      <c r="D39" s="70"/>
      <c r="E39" s="131"/>
      <c r="F39" s="70"/>
      <c r="G39" s="132"/>
      <c r="H39" s="131"/>
      <c r="J39" s="131"/>
      <c r="K39" s="131"/>
      <c r="L39" s="131"/>
      <c r="M39" s="131"/>
      <c r="N39" s="131"/>
      <c r="O39" s="131"/>
      <c r="P39" s="131"/>
    </row>
    <row r="40" spans="2:16" hidden="1" x14ac:dyDescent="0.2">
      <c r="B40" s="130">
        <v>36973</v>
      </c>
      <c r="C40" s="131">
        <v>47.75</v>
      </c>
      <c r="D40" s="70"/>
      <c r="E40" s="131">
        <v>5.26</v>
      </c>
      <c r="F40" s="70"/>
      <c r="G40" s="132">
        <f>C40/E40</f>
        <v>9.077946768060837</v>
      </c>
      <c r="H40" s="131">
        <v>43</v>
      </c>
      <c r="J40" s="131">
        <v>43</v>
      </c>
      <c r="K40" s="131">
        <v>43</v>
      </c>
      <c r="L40" s="131">
        <v>48.25</v>
      </c>
      <c r="M40" s="131">
        <v>48.25</v>
      </c>
      <c r="N40" s="131"/>
      <c r="O40" s="131"/>
      <c r="P40" s="131">
        <v>46.5</v>
      </c>
    </row>
    <row r="41" spans="2:16" hidden="1" x14ac:dyDescent="0.2">
      <c r="B41" s="130"/>
      <c r="C41" s="131"/>
      <c r="D41" s="70"/>
      <c r="E41" s="131"/>
      <c r="F41" s="70"/>
      <c r="G41" s="132"/>
      <c r="H41" s="131"/>
      <c r="J41" s="131"/>
      <c r="K41" s="131"/>
    </row>
    <row r="42" spans="2:16" hidden="1" x14ac:dyDescent="0.2">
      <c r="B42" s="130">
        <v>36977</v>
      </c>
      <c r="C42" s="131">
        <v>47.25</v>
      </c>
      <c r="D42" s="70"/>
      <c r="E42" s="131">
        <v>5.58</v>
      </c>
      <c r="F42" s="70"/>
      <c r="G42" s="132">
        <f>C42/E42</f>
        <v>8.4677419354838701</v>
      </c>
      <c r="H42" s="131">
        <v>42.75</v>
      </c>
      <c r="J42" s="131">
        <v>42.75</v>
      </c>
      <c r="K42" s="131">
        <v>42.75</v>
      </c>
      <c r="L42" s="131">
        <v>47.5</v>
      </c>
      <c r="M42" s="131">
        <v>47.5</v>
      </c>
      <c r="N42" s="131"/>
      <c r="O42" s="131"/>
      <c r="P42" s="131">
        <v>45.5</v>
      </c>
    </row>
    <row r="43" spans="2:16" x14ac:dyDescent="0.2">
      <c r="B43" s="130"/>
      <c r="C43" s="131"/>
      <c r="D43" s="70"/>
      <c r="E43" s="131"/>
      <c r="F43" s="70"/>
      <c r="G43" s="132"/>
      <c r="H43" s="131"/>
      <c r="J43" s="131"/>
      <c r="K43" s="131"/>
    </row>
    <row r="44" spans="2:16" x14ac:dyDescent="0.2">
      <c r="B44" s="130">
        <v>37008</v>
      </c>
      <c r="C44" s="131">
        <v>68.25</v>
      </c>
      <c r="D44" s="70"/>
      <c r="E44" s="131">
        <v>4.8499999999999996</v>
      </c>
      <c r="F44" s="70"/>
      <c r="G44" s="132">
        <f>C44/E44</f>
        <v>14.07216494845361</v>
      </c>
      <c r="H44" s="131">
        <v>60</v>
      </c>
      <c r="I44" s="2">
        <v>62</v>
      </c>
      <c r="J44" s="131">
        <v>60.75</v>
      </c>
      <c r="K44" s="131">
        <v>62.25</v>
      </c>
      <c r="L44" s="131">
        <v>66.5</v>
      </c>
      <c r="M44" s="131">
        <v>68</v>
      </c>
      <c r="N44" s="131"/>
      <c r="O44" s="131"/>
      <c r="P44" s="131"/>
    </row>
    <row r="45" spans="2:16" x14ac:dyDescent="0.2">
      <c r="B45" s="130"/>
      <c r="C45" s="131"/>
      <c r="D45" s="70"/>
      <c r="E45" s="131"/>
      <c r="F45" s="70"/>
      <c r="G45" s="132"/>
      <c r="H45" s="131"/>
      <c r="I45" s="131"/>
    </row>
    <row r="46" spans="2:16" x14ac:dyDescent="0.2">
      <c r="B46" s="130"/>
      <c r="C46" s="131"/>
      <c r="D46" s="70"/>
      <c r="E46" s="131"/>
      <c r="F46" s="70"/>
      <c r="G46" s="132"/>
      <c r="H46" s="131"/>
      <c r="I46" s="131"/>
    </row>
    <row r="47" spans="2:16" x14ac:dyDescent="0.2">
      <c r="B47" s="130"/>
      <c r="C47" s="131"/>
      <c r="D47" s="70"/>
      <c r="E47" s="131"/>
      <c r="F47" s="70"/>
      <c r="G47" s="132"/>
      <c r="H47" s="131"/>
      <c r="I47" s="131"/>
    </row>
    <row r="48" spans="2:16" x14ac:dyDescent="0.2">
      <c r="B48" s="117"/>
      <c r="C48" s="116"/>
      <c r="E48" s="116"/>
      <c r="G48" s="118"/>
      <c r="H48" s="116"/>
      <c r="I48" s="116"/>
    </row>
    <row r="49" spans="1:19" x14ac:dyDescent="0.2">
      <c r="B49" s="117"/>
      <c r="C49" s="116"/>
      <c r="E49" s="116"/>
      <c r="G49" s="118"/>
      <c r="H49" s="116"/>
      <c r="I49" s="116"/>
    </row>
    <row r="50" spans="1:19" x14ac:dyDescent="0.2">
      <c r="A50" s="140"/>
      <c r="B50" s="141"/>
      <c r="C50" s="142"/>
      <c r="D50" s="143"/>
      <c r="E50" s="144"/>
      <c r="G50" s="136"/>
      <c r="H50" s="116"/>
      <c r="I50" s="116"/>
    </row>
    <row r="51" spans="1:19" ht="15.75" x14ac:dyDescent="0.25">
      <c r="A51" s="145"/>
      <c r="B51" s="146"/>
      <c r="C51" s="147" t="s">
        <v>142</v>
      </c>
      <c r="D51" s="94"/>
      <c r="E51" s="148">
        <f>L44-I44</f>
        <v>4.5</v>
      </c>
      <c r="G51" s="116"/>
      <c r="H51" s="116"/>
      <c r="I51" s="122"/>
    </row>
    <row r="52" spans="1:19" x14ac:dyDescent="0.2">
      <c r="A52" s="145"/>
      <c r="B52" s="146"/>
      <c r="C52" s="149"/>
      <c r="D52" s="94"/>
      <c r="E52" s="148"/>
      <c r="G52" s="116"/>
      <c r="H52" s="116"/>
      <c r="I52" s="116"/>
    </row>
    <row r="53" spans="1:19" ht="15.75" x14ac:dyDescent="0.25">
      <c r="A53" s="145"/>
      <c r="B53" s="146"/>
      <c r="C53" s="150" t="s">
        <v>143</v>
      </c>
      <c r="D53" s="94"/>
      <c r="E53" s="148">
        <f>M44-I44</f>
        <v>6</v>
      </c>
      <c r="G53" s="116"/>
      <c r="H53" s="116"/>
      <c r="I53" s="122"/>
    </row>
    <row r="54" spans="1:19" x14ac:dyDescent="0.2">
      <c r="A54" s="145"/>
      <c r="B54" s="146"/>
      <c r="C54" s="149"/>
      <c r="D54" s="94"/>
      <c r="E54" s="151"/>
      <c r="G54" s="116"/>
      <c r="H54" s="116"/>
      <c r="I54" s="116"/>
    </row>
    <row r="55" spans="1:19" x14ac:dyDescent="0.2">
      <c r="A55" s="145"/>
      <c r="B55" s="146"/>
      <c r="C55" s="149"/>
      <c r="D55" s="94"/>
      <c r="E55" s="151"/>
      <c r="G55" s="116"/>
      <c r="H55" s="116"/>
      <c r="I55" s="116"/>
    </row>
    <row r="56" spans="1:19" ht="15.75" x14ac:dyDescent="0.25">
      <c r="A56" s="145"/>
      <c r="B56" s="146"/>
      <c r="C56" s="147" t="s">
        <v>144</v>
      </c>
      <c r="D56" s="94"/>
      <c r="E56" s="148">
        <f>L44-K44</f>
        <v>4.25</v>
      </c>
      <c r="G56" s="116"/>
      <c r="H56" s="116"/>
      <c r="I56" s="116"/>
    </row>
    <row r="57" spans="1:19" x14ac:dyDescent="0.2">
      <c r="A57" s="145"/>
      <c r="B57" s="146"/>
      <c r="C57" s="149"/>
      <c r="D57" s="94"/>
      <c r="E57" s="148"/>
      <c r="G57" s="118"/>
      <c r="H57" s="116"/>
      <c r="I57" s="116"/>
    </row>
    <row r="58" spans="1:19" ht="15.75" x14ac:dyDescent="0.25">
      <c r="A58" s="145"/>
      <c r="B58" s="146"/>
      <c r="C58" s="150" t="s">
        <v>145</v>
      </c>
      <c r="D58" s="94"/>
      <c r="E58" s="148">
        <f>M44-J44</f>
        <v>7.25</v>
      </c>
      <c r="G58" s="118"/>
      <c r="H58" s="116"/>
      <c r="I58" s="116"/>
    </row>
    <row r="59" spans="1:19" x14ac:dyDescent="0.2">
      <c r="A59" s="152"/>
      <c r="B59" s="153"/>
      <c r="C59" s="154"/>
      <c r="D59" s="102"/>
      <c r="E59" s="155"/>
      <c r="G59" s="118"/>
      <c r="H59" s="122"/>
      <c r="I59" s="116"/>
    </row>
    <row r="60" spans="1:19" x14ac:dyDescent="0.2">
      <c r="B60" s="117"/>
      <c r="C60" s="116"/>
      <c r="E60" s="116"/>
      <c r="G60" s="118"/>
      <c r="H60" s="116"/>
      <c r="I60" s="116"/>
    </row>
    <row r="61" spans="1:19" x14ac:dyDescent="0.2">
      <c r="B61" s="117"/>
      <c r="C61" s="116"/>
      <c r="E61" s="116"/>
      <c r="G61" s="118"/>
      <c r="H61" s="116"/>
      <c r="I61" s="116"/>
    </row>
    <row r="62" spans="1:19" x14ac:dyDescent="0.2">
      <c r="K62" s="117"/>
      <c r="L62" s="116"/>
      <c r="N62" s="116"/>
      <c r="O62" s="121"/>
    </row>
    <row r="63" spans="1:19" x14ac:dyDescent="0.2">
      <c r="K63" s="117"/>
      <c r="L63" s="116"/>
      <c r="N63" s="116"/>
      <c r="O63" s="121"/>
    </row>
    <row r="64" spans="1:19" x14ac:dyDescent="0.2">
      <c r="B64" s="112"/>
      <c r="C64" s="116"/>
      <c r="E64" s="119"/>
      <c r="F64" s="120"/>
      <c r="G64" s="119"/>
      <c r="N64" s="112"/>
      <c r="O64" s="116"/>
      <c r="Q64" s="119"/>
      <c r="R64" s="120"/>
      <c r="S64" s="119"/>
    </row>
    <row r="73" spans="1:15" x14ac:dyDescent="0.2">
      <c r="G73" s="7" t="s">
        <v>117</v>
      </c>
      <c r="N73" s="6" t="s">
        <v>146</v>
      </c>
    </row>
    <row r="74" spans="1:15" ht="15.75" x14ac:dyDescent="0.25">
      <c r="A74" s="8" t="s">
        <v>126</v>
      </c>
      <c r="C74" s="134"/>
      <c r="F74" s="119"/>
      <c r="G74" s="101" t="s">
        <v>121</v>
      </c>
      <c r="H74" s="119"/>
      <c r="I74" s="51"/>
      <c r="M74" s="119"/>
      <c r="N74" s="101" t="s">
        <v>121</v>
      </c>
      <c r="O74" s="119"/>
    </row>
    <row r="75" spans="1:15" x14ac:dyDescent="0.2">
      <c r="B75" s="137" t="s">
        <v>122</v>
      </c>
      <c r="E75" s="123">
        <v>37012</v>
      </c>
      <c r="F75" s="119"/>
      <c r="G75" s="168">
        <v>-50</v>
      </c>
      <c r="H75" s="119"/>
      <c r="I75" s="51"/>
      <c r="K75" s="137" t="s">
        <v>122</v>
      </c>
      <c r="L75" s="123">
        <v>37012</v>
      </c>
      <c r="M75" s="119"/>
      <c r="N75" s="168">
        <v>50</v>
      </c>
      <c r="O75" s="119"/>
    </row>
    <row r="76" spans="1:15" x14ac:dyDescent="0.2">
      <c r="B76" s="138">
        <v>85</v>
      </c>
      <c r="E76" s="123">
        <v>37013</v>
      </c>
      <c r="F76" s="119"/>
      <c r="G76" s="168">
        <v>-50</v>
      </c>
      <c r="H76" s="119"/>
      <c r="I76" s="51"/>
      <c r="K76" s="138">
        <v>80</v>
      </c>
      <c r="L76" s="123">
        <v>37013</v>
      </c>
      <c r="M76" s="119"/>
      <c r="N76" s="168">
        <v>50</v>
      </c>
      <c r="O76" s="119"/>
    </row>
    <row r="77" spans="1:15" x14ac:dyDescent="0.2">
      <c r="A77" s="24" t="s">
        <v>71</v>
      </c>
      <c r="B77" s="139"/>
      <c r="E77" s="123">
        <v>37014</v>
      </c>
      <c r="F77" s="119"/>
      <c r="G77" s="168">
        <v>-50</v>
      </c>
      <c r="H77" s="119"/>
      <c r="I77" s="51"/>
      <c r="J77" s="24" t="s">
        <v>71</v>
      </c>
      <c r="K77" s="139"/>
      <c r="L77" s="123">
        <v>37014</v>
      </c>
      <c r="M77" s="119"/>
      <c r="N77" s="168">
        <v>50</v>
      </c>
      <c r="O77" s="119"/>
    </row>
    <row r="78" spans="1:15" x14ac:dyDescent="0.2">
      <c r="E78" s="123">
        <v>37015</v>
      </c>
      <c r="F78" s="119"/>
      <c r="G78" s="168">
        <v>-50</v>
      </c>
      <c r="H78" s="119"/>
      <c r="I78" s="51"/>
      <c r="L78" s="123">
        <v>37015</v>
      </c>
      <c r="M78" s="119"/>
      <c r="N78" s="168">
        <v>50</v>
      </c>
      <c r="O78" s="119"/>
    </row>
    <row r="79" spans="1:15" ht="15.75" x14ac:dyDescent="0.25">
      <c r="A79" s="8" t="s">
        <v>123</v>
      </c>
      <c r="B79" s="129">
        <f>(B77-B76)*(G106*16)</f>
        <v>272000</v>
      </c>
      <c r="E79" s="123">
        <v>37016</v>
      </c>
      <c r="F79" s="119"/>
      <c r="G79" s="128">
        <v>0</v>
      </c>
      <c r="H79" s="119"/>
      <c r="I79" s="51"/>
      <c r="J79" s="60" t="s">
        <v>123</v>
      </c>
      <c r="K79" s="129">
        <f>(K77-K76)*-N106</f>
        <v>16000</v>
      </c>
      <c r="L79" s="123">
        <v>37016</v>
      </c>
      <c r="M79" s="119"/>
      <c r="N79" s="128">
        <v>0</v>
      </c>
      <c r="O79" s="119"/>
    </row>
    <row r="80" spans="1:15" x14ac:dyDescent="0.2">
      <c r="E80" s="123">
        <v>37017</v>
      </c>
      <c r="F80" s="119"/>
      <c r="G80" s="128">
        <v>0</v>
      </c>
      <c r="H80" s="119"/>
      <c r="I80" s="51"/>
      <c r="L80" s="123">
        <v>37017</v>
      </c>
      <c r="M80" s="119"/>
      <c r="N80" s="128">
        <v>0</v>
      </c>
      <c r="O80" s="119"/>
    </row>
    <row r="81" spans="2:15" x14ac:dyDescent="0.2">
      <c r="B81" s="158"/>
      <c r="E81" s="123">
        <v>37018</v>
      </c>
      <c r="F81" s="119"/>
      <c r="G81" s="128">
        <v>0</v>
      </c>
      <c r="H81" s="119"/>
      <c r="I81" s="51"/>
      <c r="L81" s="123">
        <v>37018</v>
      </c>
      <c r="M81" s="119"/>
      <c r="N81" s="168">
        <v>0</v>
      </c>
      <c r="O81" s="119"/>
    </row>
    <row r="82" spans="2:15" x14ac:dyDescent="0.2">
      <c r="B82" s="159"/>
      <c r="E82" s="123">
        <v>37019</v>
      </c>
      <c r="F82" s="119"/>
      <c r="G82" s="128">
        <v>0</v>
      </c>
      <c r="H82" s="119"/>
      <c r="I82" s="51"/>
      <c r="L82" s="123">
        <v>37019</v>
      </c>
      <c r="M82" s="119"/>
      <c r="N82" s="168">
        <v>0</v>
      </c>
      <c r="O82" s="119"/>
    </row>
    <row r="83" spans="2:15" x14ac:dyDescent="0.2">
      <c r="B83" s="160"/>
      <c r="E83" s="123">
        <v>37020</v>
      </c>
      <c r="F83" s="119"/>
      <c r="G83" s="128">
        <v>0</v>
      </c>
      <c r="H83" s="119"/>
      <c r="I83" s="51"/>
      <c r="L83" s="123">
        <v>37020</v>
      </c>
      <c r="M83" s="119"/>
      <c r="N83" s="168">
        <v>0</v>
      </c>
      <c r="O83" s="119"/>
    </row>
    <row r="84" spans="2:15" x14ac:dyDescent="0.2">
      <c r="E84" s="123">
        <v>37021</v>
      </c>
      <c r="F84" s="119"/>
      <c r="G84" s="128">
        <v>0</v>
      </c>
      <c r="H84" s="119"/>
      <c r="I84" s="51"/>
      <c r="L84" s="123">
        <v>37021</v>
      </c>
      <c r="M84" s="119"/>
      <c r="N84" s="168">
        <v>0</v>
      </c>
      <c r="O84" s="119"/>
    </row>
    <row r="85" spans="2:15" x14ac:dyDescent="0.2">
      <c r="E85" s="123">
        <v>37022</v>
      </c>
      <c r="F85" s="119"/>
      <c r="G85" s="128">
        <v>0</v>
      </c>
      <c r="H85" s="119"/>
      <c r="I85" s="51"/>
      <c r="L85" s="123">
        <v>37022</v>
      </c>
      <c r="M85" s="119"/>
      <c r="N85" s="168">
        <v>0</v>
      </c>
      <c r="O85" s="119"/>
    </row>
    <row r="86" spans="2:15" x14ac:dyDescent="0.2">
      <c r="E86" s="123">
        <v>37023</v>
      </c>
      <c r="F86" s="119"/>
      <c r="G86" s="128">
        <v>0</v>
      </c>
      <c r="H86" s="119"/>
      <c r="I86" s="51"/>
      <c r="L86" s="123">
        <v>37023</v>
      </c>
      <c r="M86" s="119"/>
      <c r="N86" s="128">
        <v>0</v>
      </c>
      <c r="O86" s="119"/>
    </row>
    <row r="87" spans="2:15" x14ac:dyDescent="0.2">
      <c r="E87" s="123">
        <v>37024</v>
      </c>
      <c r="F87" s="119"/>
      <c r="G87" s="128">
        <v>0</v>
      </c>
      <c r="H87" s="119"/>
      <c r="I87" s="51"/>
      <c r="L87" s="123">
        <v>37024</v>
      </c>
      <c r="M87" s="119"/>
      <c r="N87" s="128">
        <v>0</v>
      </c>
      <c r="O87" s="119"/>
    </row>
    <row r="88" spans="2:15" x14ac:dyDescent="0.2">
      <c r="E88" s="123">
        <v>37025</v>
      </c>
      <c r="F88" s="119"/>
      <c r="G88" s="128">
        <v>0</v>
      </c>
      <c r="H88" s="119"/>
      <c r="I88" s="51"/>
      <c r="L88" s="123">
        <v>37025</v>
      </c>
      <c r="M88" s="119"/>
      <c r="N88" s="168">
        <v>0</v>
      </c>
      <c r="O88" s="119"/>
    </row>
    <row r="89" spans="2:15" x14ac:dyDescent="0.2">
      <c r="E89" s="123">
        <v>37026</v>
      </c>
      <c r="F89" s="119"/>
      <c r="G89" s="128">
        <v>0</v>
      </c>
      <c r="H89" s="119"/>
      <c r="I89" s="51"/>
      <c r="L89" s="123">
        <v>37026</v>
      </c>
      <c r="M89" s="119"/>
      <c r="N89" s="168">
        <v>0</v>
      </c>
      <c r="O89" s="119"/>
    </row>
    <row r="90" spans="2:15" x14ac:dyDescent="0.2">
      <c r="E90" s="123">
        <v>37027</v>
      </c>
      <c r="F90" s="119"/>
      <c r="G90" s="128">
        <v>0</v>
      </c>
      <c r="H90" s="119"/>
      <c r="I90" s="51"/>
      <c r="L90" s="123">
        <v>37027</v>
      </c>
      <c r="M90" s="119"/>
      <c r="N90" s="168">
        <v>0</v>
      </c>
      <c r="O90" s="119"/>
    </row>
    <row r="91" spans="2:15" x14ac:dyDescent="0.2">
      <c r="E91" s="123">
        <v>37028</v>
      </c>
      <c r="F91" s="119"/>
      <c r="G91" s="128">
        <v>0</v>
      </c>
      <c r="H91" s="119"/>
      <c r="I91" s="51"/>
      <c r="L91" s="123">
        <v>37028</v>
      </c>
      <c r="M91" s="119"/>
      <c r="N91" s="168">
        <v>0</v>
      </c>
      <c r="O91" s="119"/>
    </row>
    <row r="92" spans="2:15" x14ac:dyDescent="0.2">
      <c r="E92" s="123">
        <v>37029</v>
      </c>
      <c r="F92" s="119"/>
      <c r="G92" s="128">
        <v>0</v>
      </c>
      <c r="H92" s="119"/>
      <c r="I92" s="51"/>
      <c r="L92" s="123">
        <v>37029</v>
      </c>
      <c r="M92" s="119"/>
      <c r="N92" s="168">
        <v>0</v>
      </c>
      <c r="O92" s="119"/>
    </row>
    <row r="93" spans="2:15" x14ac:dyDescent="0.2">
      <c r="E93" s="123">
        <v>37030</v>
      </c>
      <c r="F93" s="119"/>
      <c r="G93" s="128">
        <v>0</v>
      </c>
      <c r="H93" s="119"/>
      <c r="I93" s="51"/>
      <c r="L93" s="123">
        <v>37030</v>
      </c>
      <c r="M93" s="119"/>
      <c r="N93" s="128">
        <v>0</v>
      </c>
      <c r="O93" s="119"/>
    </row>
    <row r="94" spans="2:15" x14ac:dyDescent="0.2">
      <c r="E94" s="123">
        <v>37031</v>
      </c>
      <c r="F94" s="119"/>
      <c r="G94" s="128">
        <v>0</v>
      </c>
      <c r="H94" s="119"/>
      <c r="I94" s="51"/>
      <c r="L94" s="123">
        <v>37031</v>
      </c>
      <c r="M94" s="119"/>
      <c r="N94" s="128">
        <v>0</v>
      </c>
      <c r="O94" s="119"/>
    </row>
    <row r="95" spans="2:15" x14ac:dyDescent="0.2">
      <c r="E95" s="123">
        <v>37032</v>
      </c>
      <c r="F95" s="119"/>
      <c r="G95" s="128">
        <v>0</v>
      </c>
      <c r="H95" s="119"/>
      <c r="I95" s="51"/>
      <c r="L95" s="123">
        <v>37032</v>
      </c>
      <c r="M95" s="119"/>
      <c r="N95" s="168">
        <v>0</v>
      </c>
      <c r="O95" s="119"/>
    </row>
    <row r="96" spans="2:15" x14ac:dyDescent="0.2">
      <c r="E96" s="123">
        <v>37033</v>
      </c>
      <c r="F96" s="119"/>
      <c r="G96" s="128">
        <v>0</v>
      </c>
      <c r="H96" s="119"/>
      <c r="I96" s="51"/>
      <c r="L96" s="123">
        <v>37033</v>
      </c>
      <c r="M96" s="119"/>
      <c r="N96" s="168">
        <v>0</v>
      </c>
      <c r="O96" s="119"/>
    </row>
    <row r="97" spans="2:19" x14ac:dyDescent="0.2">
      <c r="E97" s="123">
        <v>37034</v>
      </c>
      <c r="F97" s="119"/>
      <c r="G97" s="128">
        <v>0</v>
      </c>
      <c r="H97" s="119"/>
      <c r="I97" s="51"/>
      <c r="L97" s="123">
        <v>37034</v>
      </c>
      <c r="M97" s="119"/>
      <c r="N97" s="168">
        <v>0</v>
      </c>
      <c r="O97" s="119"/>
    </row>
    <row r="98" spans="2:19" x14ac:dyDescent="0.2">
      <c r="E98" s="123">
        <v>37035</v>
      </c>
      <c r="F98" s="119"/>
      <c r="G98" s="128">
        <v>0</v>
      </c>
      <c r="H98" s="119"/>
      <c r="I98" s="51"/>
      <c r="L98" s="123">
        <v>37035</v>
      </c>
      <c r="M98" s="119"/>
      <c r="N98" s="168">
        <v>0</v>
      </c>
      <c r="O98" s="119"/>
    </row>
    <row r="99" spans="2:19" x14ac:dyDescent="0.2">
      <c r="E99" s="123">
        <v>37036</v>
      </c>
      <c r="F99" s="119"/>
      <c r="G99" s="128">
        <v>0</v>
      </c>
      <c r="H99" s="119"/>
      <c r="I99" s="51"/>
      <c r="L99" s="123">
        <v>37036</v>
      </c>
      <c r="M99" s="119"/>
      <c r="N99" s="168">
        <v>0</v>
      </c>
      <c r="O99" s="119"/>
    </row>
    <row r="100" spans="2:19" x14ac:dyDescent="0.2">
      <c r="E100" s="123">
        <v>37037</v>
      </c>
      <c r="F100" s="119"/>
      <c r="G100" s="128">
        <v>0</v>
      </c>
      <c r="H100" s="119"/>
      <c r="I100" s="51"/>
      <c r="L100" s="123">
        <v>37037</v>
      </c>
      <c r="M100" s="119"/>
      <c r="N100" s="128">
        <v>0</v>
      </c>
      <c r="O100" s="119"/>
    </row>
    <row r="101" spans="2:19" x14ac:dyDescent="0.2">
      <c r="E101" s="123">
        <v>37038</v>
      </c>
      <c r="F101" s="119"/>
      <c r="G101" s="128">
        <v>0</v>
      </c>
      <c r="H101" s="119"/>
      <c r="I101" s="51"/>
      <c r="L101" s="123">
        <v>37038</v>
      </c>
      <c r="M101" s="119"/>
      <c r="N101" s="128">
        <v>0</v>
      </c>
      <c r="O101" s="119"/>
    </row>
    <row r="102" spans="2:19" x14ac:dyDescent="0.2">
      <c r="E102" s="123">
        <v>37039</v>
      </c>
      <c r="F102" s="119"/>
      <c r="G102" s="162">
        <v>0</v>
      </c>
      <c r="H102" s="170" t="s">
        <v>130</v>
      </c>
      <c r="I102" s="51"/>
      <c r="L102" s="123">
        <v>37039</v>
      </c>
      <c r="M102" s="119"/>
      <c r="N102" s="162">
        <v>0</v>
      </c>
      <c r="O102" s="119" t="s">
        <v>130</v>
      </c>
    </row>
    <row r="103" spans="2:19" x14ac:dyDescent="0.2">
      <c r="E103" s="123">
        <v>37040</v>
      </c>
      <c r="F103" s="119"/>
      <c r="G103" s="128">
        <v>0</v>
      </c>
      <c r="H103" s="119"/>
      <c r="I103" s="51"/>
      <c r="L103" s="123">
        <v>37040</v>
      </c>
      <c r="M103" s="119"/>
      <c r="N103" s="168">
        <v>0</v>
      </c>
      <c r="O103" s="119"/>
    </row>
    <row r="104" spans="2:19" x14ac:dyDescent="0.2">
      <c r="E104" s="123">
        <v>37041</v>
      </c>
      <c r="F104" s="156"/>
      <c r="G104" s="128">
        <v>0</v>
      </c>
      <c r="H104" s="156"/>
      <c r="I104" s="127"/>
      <c r="J104" s="9"/>
      <c r="L104" s="123">
        <v>37041</v>
      </c>
      <c r="M104" s="156"/>
      <c r="N104" s="168">
        <v>0</v>
      </c>
      <c r="O104" s="156"/>
    </row>
    <row r="105" spans="2:19" x14ac:dyDescent="0.2">
      <c r="E105" s="125">
        <v>37042</v>
      </c>
      <c r="F105" s="4"/>
      <c r="G105" s="157">
        <v>0</v>
      </c>
      <c r="H105" s="4"/>
      <c r="L105" s="125">
        <v>37042</v>
      </c>
      <c r="M105" s="4"/>
      <c r="N105" s="169">
        <v>0</v>
      </c>
    </row>
    <row r="106" spans="2:19" x14ac:dyDescent="0.2">
      <c r="G106" s="126">
        <f>SUM(G75:G105)</f>
        <v>-200</v>
      </c>
      <c r="N106" s="126">
        <f>SUM(N75:N105)</f>
        <v>200</v>
      </c>
    </row>
    <row r="110" spans="2:19" x14ac:dyDescent="0.2">
      <c r="C110" s="7" t="s">
        <v>120</v>
      </c>
      <c r="D110" s="7"/>
      <c r="E110" s="7" t="s">
        <v>147</v>
      </c>
      <c r="H110" s="7" t="s">
        <v>120</v>
      </c>
      <c r="I110" s="7"/>
      <c r="J110" s="7" t="s">
        <v>147</v>
      </c>
      <c r="L110" s="7" t="s">
        <v>120</v>
      </c>
      <c r="M110" s="7"/>
      <c r="N110" s="7" t="s">
        <v>147</v>
      </c>
    </row>
    <row r="111" spans="2:19" x14ac:dyDescent="0.2">
      <c r="Q111" s="7" t="s">
        <v>120</v>
      </c>
      <c r="R111" s="7"/>
      <c r="S111" s="7" t="s">
        <v>147</v>
      </c>
    </row>
    <row r="112" spans="2:19" x14ac:dyDescent="0.2">
      <c r="B112" s="171">
        <v>36647</v>
      </c>
      <c r="C112" s="172">
        <v>32.86</v>
      </c>
      <c r="D112" s="172">
        <v>25.37</v>
      </c>
      <c r="G112" s="171">
        <v>36678</v>
      </c>
      <c r="H112" s="172">
        <v>80.459999999999994</v>
      </c>
      <c r="I112" s="172">
        <v>68.900000000000006</v>
      </c>
      <c r="K112" s="171"/>
      <c r="L112" s="172"/>
      <c r="M112" s="172"/>
    </row>
    <row r="113" spans="2:18" x14ac:dyDescent="0.2">
      <c r="B113" s="171">
        <v>36648</v>
      </c>
      <c r="C113" s="172">
        <v>32.130000000000003</v>
      </c>
      <c r="D113" s="172">
        <v>25.54</v>
      </c>
      <c r="G113" s="171">
        <v>36679</v>
      </c>
      <c r="H113" s="172">
        <v>68</v>
      </c>
      <c r="I113" s="172">
        <v>61.93</v>
      </c>
      <c r="K113" s="171">
        <v>36710</v>
      </c>
      <c r="L113" s="172">
        <v>69.430000000000007</v>
      </c>
      <c r="M113" s="172">
        <v>70.64</v>
      </c>
      <c r="P113" s="171">
        <v>36739</v>
      </c>
      <c r="Q113" s="172">
        <v>50.03</v>
      </c>
      <c r="R113" s="172">
        <v>47.66</v>
      </c>
    </row>
    <row r="114" spans="2:18" x14ac:dyDescent="0.2">
      <c r="B114" s="171">
        <v>36649</v>
      </c>
      <c r="C114" s="172">
        <v>31.77</v>
      </c>
      <c r="D114" s="172">
        <v>27.24</v>
      </c>
      <c r="G114" s="171">
        <v>36682</v>
      </c>
      <c r="H114" s="172">
        <v>43.68</v>
      </c>
      <c r="I114" s="172">
        <v>29.19</v>
      </c>
      <c r="K114" s="171">
        <v>36712</v>
      </c>
      <c r="L114" s="172">
        <v>55.54</v>
      </c>
      <c r="M114" s="172">
        <v>63.4</v>
      </c>
      <c r="P114" s="171">
        <v>36740</v>
      </c>
      <c r="Q114" s="172">
        <v>48.85</v>
      </c>
      <c r="R114" s="172">
        <v>47.31</v>
      </c>
    </row>
    <row r="115" spans="2:18" x14ac:dyDescent="0.2">
      <c r="B115" s="171">
        <v>36650</v>
      </c>
      <c r="C115" s="172">
        <v>33.79</v>
      </c>
      <c r="D115" s="172">
        <v>31.91</v>
      </c>
      <c r="G115" s="171">
        <v>36683</v>
      </c>
      <c r="H115" s="172">
        <v>39.229999999999997</v>
      </c>
      <c r="I115" s="172">
        <v>24.85</v>
      </c>
      <c r="K115" s="171">
        <v>36713</v>
      </c>
      <c r="L115" s="172">
        <v>52.58</v>
      </c>
      <c r="M115" s="172">
        <v>43.62</v>
      </c>
      <c r="P115" s="171">
        <v>36741</v>
      </c>
      <c r="Q115" s="172">
        <v>48.89</v>
      </c>
      <c r="R115" s="172">
        <v>52.99</v>
      </c>
    </row>
    <row r="116" spans="2:18" x14ac:dyDescent="0.2">
      <c r="B116" s="171">
        <v>36651</v>
      </c>
      <c r="C116" s="172">
        <v>50.62</v>
      </c>
      <c r="D116" s="172">
        <v>53.93</v>
      </c>
      <c r="G116" s="171">
        <v>36684</v>
      </c>
      <c r="H116" s="172">
        <v>39.39</v>
      </c>
      <c r="I116" s="172">
        <v>24.59</v>
      </c>
      <c r="K116" s="171">
        <v>36714</v>
      </c>
      <c r="L116" s="172">
        <v>54.48</v>
      </c>
      <c r="M116" s="172">
        <v>45.79</v>
      </c>
      <c r="P116" s="171">
        <v>36742</v>
      </c>
      <c r="Q116" s="172">
        <v>48</v>
      </c>
      <c r="R116" s="172">
        <v>46.7</v>
      </c>
    </row>
    <row r="117" spans="2:18" x14ac:dyDescent="0.2">
      <c r="B117" s="171">
        <v>36654</v>
      </c>
      <c r="C117" s="172">
        <v>54.24</v>
      </c>
      <c r="D117" s="172">
        <v>56.47</v>
      </c>
      <c r="G117" s="171">
        <v>36685</v>
      </c>
      <c r="H117" s="172">
        <v>47.36</v>
      </c>
      <c r="I117" s="172">
        <v>30.47</v>
      </c>
      <c r="K117" s="171">
        <v>36717</v>
      </c>
      <c r="L117" s="172">
        <v>98.92</v>
      </c>
      <c r="M117" s="172">
        <v>98.67</v>
      </c>
      <c r="P117" s="171">
        <v>36745</v>
      </c>
      <c r="Q117" s="172">
        <v>64.239999999999995</v>
      </c>
      <c r="R117" s="172">
        <v>67.03</v>
      </c>
    </row>
    <row r="118" spans="2:18" x14ac:dyDescent="0.2">
      <c r="B118" s="171">
        <v>36655</v>
      </c>
      <c r="C118" s="172">
        <v>139.65</v>
      </c>
      <c r="D118" s="172">
        <v>104.63</v>
      </c>
      <c r="G118" s="171">
        <v>36686</v>
      </c>
      <c r="H118" s="172">
        <v>57.01</v>
      </c>
      <c r="I118" s="172">
        <v>56.51</v>
      </c>
      <c r="K118" s="171">
        <v>36718</v>
      </c>
      <c r="L118" s="172">
        <v>64.12</v>
      </c>
      <c r="M118" s="172">
        <v>60.32</v>
      </c>
      <c r="P118" s="171">
        <v>36746</v>
      </c>
      <c r="Q118" s="172">
        <v>94.41</v>
      </c>
      <c r="R118" s="172">
        <v>100.88</v>
      </c>
    </row>
    <row r="119" spans="2:18" x14ac:dyDescent="0.2">
      <c r="B119" s="171">
        <v>36656</v>
      </c>
      <c r="C119" s="172">
        <v>96.44</v>
      </c>
      <c r="D119" s="172">
        <v>77.72</v>
      </c>
      <c r="G119" s="171">
        <v>36689</v>
      </c>
      <c r="H119" s="172">
        <v>67.459999999999994</v>
      </c>
      <c r="I119" s="172">
        <v>70.09</v>
      </c>
      <c r="K119" s="171">
        <v>36719</v>
      </c>
      <c r="L119" s="172">
        <v>68.58</v>
      </c>
      <c r="M119" s="172">
        <v>61.72</v>
      </c>
      <c r="P119" s="171">
        <v>36747</v>
      </c>
      <c r="Q119" s="172">
        <v>119.8</v>
      </c>
      <c r="R119" s="172">
        <v>120.92</v>
      </c>
    </row>
    <row r="120" spans="2:18" x14ac:dyDescent="0.2">
      <c r="B120" s="171">
        <v>36657</v>
      </c>
      <c r="C120" s="172">
        <v>58.39</v>
      </c>
      <c r="D120" s="172">
        <v>48.72</v>
      </c>
      <c r="G120" s="171">
        <v>36690</v>
      </c>
      <c r="H120" s="172">
        <v>53.16</v>
      </c>
      <c r="I120" s="172">
        <v>51.06</v>
      </c>
      <c r="K120" s="171">
        <v>36720</v>
      </c>
      <c r="L120" s="172">
        <v>90.93</v>
      </c>
      <c r="M120" s="172">
        <v>54.48</v>
      </c>
      <c r="P120" s="171">
        <v>36748</v>
      </c>
      <c r="Q120" s="172">
        <v>84.29</v>
      </c>
      <c r="R120" s="172">
        <v>72.95</v>
      </c>
    </row>
    <row r="121" spans="2:18" x14ac:dyDescent="0.2">
      <c r="B121" s="171">
        <v>36658</v>
      </c>
      <c r="C121" s="172">
        <v>81.209999999999994</v>
      </c>
      <c r="D121" s="172">
        <v>72.680000000000007</v>
      </c>
      <c r="G121" s="171">
        <v>36691</v>
      </c>
      <c r="H121" s="172">
        <v>52.67</v>
      </c>
      <c r="I121" s="172">
        <v>48.93</v>
      </c>
      <c r="K121" s="171">
        <v>36721</v>
      </c>
      <c r="L121" s="172">
        <v>81.209999999999994</v>
      </c>
      <c r="M121" s="172">
        <v>52.57</v>
      </c>
      <c r="P121" s="171">
        <v>36749</v>
      </c>
      <c r="Q121" s="172">
        <v>75.010000000000005</v>
      </c>
      <c r="R121" s="172">
        <v>48.79</v>
      </c>
    </row>
    <row r="122" spans="2:18" x14ac:dyDescent="0.2">
      <c r="B122" s="171">
        <v>36661</v>
      </c>
      <c r="C122" s="172">
        <v>44.69</v>
      </c>
      <c r="D122" s="172">
        <v>33.4</v>
      </c>
      <c r="G122" s="171">
        <v>36692</v>
      </c>
      <c r="H122" s="172">
        <v>46.25</v>
      </c>
      <c r="I122" s="172">
        <v>44.21</v>
      </c>
      <c r="K122" s="171">
        <v>36724</v>
      </c>
      <c r="L122" s="172">
        <v>107.21</v>
      </c>
      <c r="M122" s="172">
        <v>90.86</v>
      </c>
      <c r="P122" s="171">
        <v>36752</v>
      </c>
      <c r="Q122" s="172">
        <v>84.36</v>
      </c>
      <c r="R122" s="172">
        <v>64.22</v>
      </c>
    </row>
    <row r="123" spans="2:18" x14ac:dyDescent="0.2">
      <c r="B123" s="171">
        <v>36662</v>
      </c>
      <c r="C123" s="172">
        <v>32.65</v>
      </c>
      <c r="D123" s="172">
        <v>24.3</v>
      </c>
      <c r="G123" s="171">
        <v>36693</v>
      </c>
      <c r="H123" s="172">
        <v>44.07</v>
      </c>
      <c r="I123" s="172">
        <v>45.11</v>
      </c>
      <c r="K123" s="171">
        <v>36725</v>
      </c>
      <c r="L123" s="172">
        <v>164.61</v>
      </c>
      <c r="M123" s="172">
        <v>104.99</v>
      </c>
      <c r="P123" s="171">
        <v>36753</v>
      </c>
      <c r="Q123" s="172">
        <v>84.34</v>
      </c>
      <c r="R123" s="172">
        <v>61.26</v>
      </c>
    </row>
    <row r="124" spans="2:18" x14ac:dyDescent="0.2">
      <c r="B124" s="171">
        <v>36663</v>
      </c>
      <c r="C124" s="172">
        <v>33.54</v>
      </c>
      <c r="D124" s="172">
        <v>27.07</v>
      </c>
      <c r="G124" s="171">
        <v>36696</v>
      </c>
      <c r="H124" s="172">
        <v>43.28</v>
      </c>
      <c r="I124" s="172">
        <v>38.19</v>
      </c>
      <c r="K124" s="171">
        <v>36726</v>
      </c>
      <c r="L124" s="172">
        <v>68.650000000000006</v>
      </c>
      <c r="M124" s="172">
        <v>54.98</v>
      </c>
      <c r="P124" s="171">
        <v>36754</v>
      </c>
      <c r="Q124" s="172">
        <v>63.27</v>
      </c>
      <c r="R124" s="172">
        <v>50.03</v>
      </c>
    </row>
    <row r="125" spans="2:18" x14ac:dyDescent="0.2">
      <c r="B125" s="171">
        <v>36664</v>
      </c>
      <c r="C125" s="172">
        <v>54.55</v>
      </c>
      <c r="D125" s="172">
        <v>48.15</v>
      </c>
      <c r="G125" s="171">
        <v>36697</v>
      </c>
      <c r="H125" s="172">
        <v>43.4</v>
      </c>
      <c r="I125" s="172">
        <v>37.159999999999997</v>
      </c>
      <c r="K125" s="171">
        <v>36727</v>
      </c>
      <c r="L125" s="172">
        <v>54.98</v>
      </c>
      <c r="M125" s="172">
        <v>38.71</v>
      </c>
      <c r="P125" s="171">
        <v>36755</v>
      </c>
      <c r="Q125" s="172">
        <v>74.98</v>
      </c>
      <c r="R125" s="172">
        <v>54.03</v>
      </c>
    </row>
    <row r="126" spans="2:18" x14ac:dyDescent="0.2">
      <c r="B126" s="171">
        <v>36665</v>
      </c>
      <c r="C126" s="172">
        <v>49.35</v>
      </c>
      <c r="D126" s="172">
        <v>40.729999999999997</v>
      </c>
      <c r="G126" s="171">
        <v>36698</v>
      </c>
      <c r="H126" s="172">
        <v>43.99</v>
      </c>
      <c r="I126" s="172">
        <v>34.700000000000003</v>
      </c>
      <c r="K126" s="171">
        <v>36728</v>
      </c>
      <c r="L126" s="172">
        <v>55.26</v>
      </c>
      <c r="M126" s="172">
        <v>28.27</v>
      </c>
      <c r="P126" s="171">
        <v>36756</v>
      </c>
      <c r="Q126" s="172">
        <v>88.17</v>
      </c>
      <c r="R126" s="172">
        <v>52.96</v>
      </c>
    </row>
    <row r="127" spans="2:18" x14ac:dyDescent="0.2">
      <c r="B127" s="171">
        <v>36668</v>
      </c>
      <c r="C127" s="172">
        <v>50.43</v>
      </c>
      <c r="D127" s="172">
        <v>44.74</v>
      </c>
      <c r="G127" s="171">
        <v>36699</v>
      </c>
      <c r="H127" s="172">
        <v>52.55</v>
      </c>
      <c r="I127" s="172">
        <v>45.47</v>
      </c>
      <c r="K127" s="171">
        <v>36731</v>
      </c>
      <c r="L127" s="172">
        <v>53.43</v>
      </c>
      <c r="M127" s="172">
        <v>28.54</v>
      </c>
      <c r="P127" s="171">
        <v>36759</v>
      </c>
      <c r="Q127" s="172">
        <v>62.4</v>
      </c>
      <c r="R127" s="172">
        <v>37.04</v>
      </c>
    </row>
    <row r="128" spans="2:18" x14ac:dyDescent="0.2">
      <c r="B128" s="171">
        <v>36669</v>
      </c>
      <c r="C128" s="172">
        <v>51.13</v>
      </c>
      <c r="D128" s="172">
        <v>43.28</v>
      </c>
      <c r="G128" s="171">
        <v>36700</v>
      </c>
      <c r="H128" s="172">
        <v>58.31</v>
      </c>
      <c r="I128" s="172">
        <v>52.58</v>
      </c>
      <c r="K128" s="171">
        <v>36732</v>
      </c>
      <c r="L128" s="172">
        <v>45.04</v>
      </c>
      <c r="M128" s="172">
        <v>24.53</v>
      </c>
      <c r="P128" s="171">
        <v>36760</v>
      </c>
      <c r="Q128" s="172">
        <v>53.83</v>
      </c>
      <c r="R128" s="172">
        <v>32.31</v>
      </c>
    </row>
    <row r="129" spans="2:19" x14ac:dyDescent="0.2">
      <c r="B129" s="171">
        <v>36670</v>
      </c>
      <c r="C129" s="172">
        <v>64.209999999999994</v>
      </c>
      <c r="D129" s="172">
        <v>57.38</v>
      </c>
      <c r="G129" s="171">
        <v>36703</v>
      </c>
      <c r="H129" s="172">
        <v>52.09</v>
      </c>
      <c r="I129" s="172">
        <v>52.55</v>
      </c>
      <c r="K129" s="171">
        <v>36733</v>
      </c>
      <c r="L129" s="172">
        <v>41.92</v>
      </c>
      <c r="M129" s="172">
        <v>24.21</v>
      </c>
      <c r="P129" s="171">
        <v>36761</v>
      </c>
      <c r="Q129" s="172">
        <v>64.099999999999994</v>
      </c>
      <c r="R129" s="172">
        <v>30.29</v>
      </c>
    </row>
    <row r="130" spans="2:19" x14ac:dyDescent="0.2">
      <c r="B130" s="171">
        <v>36671</v>
      </c>
      <c r="C130" s="172">
        <v>52.67</v>
      </c>
      <c r="D130" s="172">
        <v>40.86</v>
      </c>
      <c r="G130" s="171">
        <v>36704</v>
      </c>
      <c r="H130" s="172">
        <v>53.13</v>
      </c>
      <c r="I130" s="172">
        <v>47.19</v>
      </c>
      <c r="K130" s="171">
        <v>36734</v>
      </c>
      <c r="L130" s="172">
        <v>45.48</v>
      </c>
      <c r="M130" s="172">
        <v>31.33</v>
      </c>
      <c r="P130" s="171">
        <v>36762</v>
      </c>
      <c r="Q130" s="172">
        <v>60.24</v>
      </c>
      <c r="R130" s="172">
        <v>37.36</v>
      </c>
    </row>
    <row r="131" spans="2:19" x14ac:dyDescent="0.2">
      <c r="B131" s="171">
        <v>36672</v>
      </c>
      <c r="C131" s="172">
        <v>65.63</v>
      </c>
      <c r="D131" s="172">
        <v>47.08</v>
      </c>
      <c r="G131" s="171">
        <v>36705</v>
      </c>
      <c r="H131" s="172">
        <v>47.84</v>
      </c>
      <c r="I131" s="172">
        <v>33.450000000000003</v>
      </c>
      <c r="K131" s="171">
        <v>36735</v>
      </c>
      <c r="L131" s="172">
        <v>49.47</v>
      </c>
      <c r="M131" s="172">
        <v>43.63</v>
      </c>
      <c r="P131" s="171">
        <v>36763</v>
      </c>
      <c r="Q131" s="172">
        <v>71.45</v>
      </c>
      <c r="R131" s="172">
        <v>49.37</v>
      </c>
    </row>
    <row r="132" spans="2:19" x14ac:dyDescent="0.2">
      <c r="B132" s="171">
        <v>36676</v>
      </c>
      <c r="C132" s="172">
        <v>58.65</v>
      </c>
      <c r="D132" s="172">
        <v>35.4</v>
      </c>
      <c r="G132" s="171">
        <v>36706</v>
      </c>
      <c r="H132" s="172">
        <v>43.38</v>
      </c>
      <c r="I132" s="172">
        <v>27.19</v>
      </c>
      <c r="K132" s="175">
        <v>36738</v>
      </c>
      <c r="L132" s="174">
        <v>52.67</v>
      </c>
      <c r="M132" s="174">
        <v>51.26</v>
      </c>
      <c r="N132" s="4"/>
      <c r="P132" s="171">
        <v>36766</v>
      </c>
      <c r="Q132" s="172">
        <v>78.39</v>
      </c>
      <c r="R132" s="172">
        <v>61.66</v>
      </c>
    </row>
    <row r="133" spans="2:19" x14ac:dyDescent="0.2">
      <c r="B133" s="175">
        <v>36677</v>
      </c>
      <c r="C133" s="174">
        <v>53.02</v>
      </c>
      <c r="D133" s="174">
        <v>43.98</v>
      </c>
      <c r="E133" s="4"/>
      <c r="F133" s="4"/>
      <c r="G133" s="175">
        <v>36707</v>
      </c>
      <c r="H133" s="174">
        <v>42.73</v>
      </c>
      <c r="I133" s="174">
        <v>24.51</v>
      </c>
      <c r="J133" s="4"/>
      <c r="L133" s="173">
        <f>AVERAGE(L111:L132)</f>
        <v>68.725500000000011</v>
      </c>
      <c r="M133" s="173">
        <f>AVERAGE(M111:M132)</f>
        <v>53.626000000000012</v>
      </c>
      <c r="N133" s="173">
        <f>L133-M133</f>
        <v>15.099499999999999</v>
      </c>
      <c r="P133" s="171">
        <v>36767</v>
      </c>
      <c r="Q133" s="172">
        <v>109.07</v>
      </c>
      <c r="R133" s="172">
        <v>74.150000000000006</v>
      </c>
    </row>
    <row r="134" spans="2:19" x14ac:dyDescent="0.2">
      <c r="C134" s="173">
        <f>AVERAGE(C112:C133)</f>
        <v>55.528181818181835</v>
      </c>
      <c r="D134" s="173">
        <f>AVERAGE(D112:D133)</f>
        <v>45.935454545454547</v>
      </c>
      <c r="E134" s="173">
        <f>C134-D134</f>
        <v>9.5927272727272879</v>
      </c>
      <c r="H134" s="173">
        <f>AVERAGE(H112:H133)</f>
        <v>50.883636363636363</v>
      </c>
      <c r="I134" s="173">
        <f>AVERAGE(I112:I133)</f>
        <v>43.128636363636367</v>
      </c>
      <c r="J134" s="173">
        <f>H134-I134</f>
        <v>7.7549999999999955</v>
      </c>
      <c r="P134" s="171">
        <v>36768</v>
      </c>
      <c r="Q134" s="172">
        <v>77.41</v>
      </c>
      <c r="R134" s="172">
        <v>59.2</v>
      </c>
    </row>
    <row r="135" spans="2:19" ht="12.75" customHeight="1" x14ac:dyDescent="0.2">
      <c r="P135" s="175">
        <v>36769</v>
      </c>
      <c r="Q135" s="174">
        <v>88.33</v>
      </c>
      <c r="R135" s="174">
        <v>67.739999999999995</v>
      </c>
      <c r="S135" s="4"/>
    </row>
    <row r="136" spans="2:19" x14ac:dyDescent="0.2">
      <c r="Q136" s="173">
        <f>AVERAGE(Q114:Q135)</f>
        <v>74.719545454545454</v>
      </c>
      <c r="R136" s="173">
        <f>AVERAGE(R114:R135)</f>
        <v>58.599545454545456</v>
      </c>
      <c r="S136" s="173">
        <f>Q136-R136</f>
        <v>16.119999999999997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1"/>
  <sheetViews>
    <sheetView workbookViewId="0">
      <selection activeCell="K14" sqref="K14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2" max="12" width="14.85546875" bestFit="1" customWidth="1"/>
  </cols>
  <sheetData>
    <row r="2" spans="3:14" ht="15.75" x14ac:dyDescent="0.25">
      <c r="D2" s="24"/>
      <c r="F2" s="7" t="s">
        <v>46</v>
      </c>
      <c r="L2" s="8" t="s">
        <v>9</v>
      </c>
    </row>
    <row r="3" spans="3:14" x14ac:dyDescent="0.2">
      <c r="D3" s="6" t="s">
        <v>0</v>
      </c>
      <c r="E3" s="58">
        <v>35.78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-400</v>
      </c>
      <c r="N5" s="4"/>
    </row>
    <row r="6" spans="3:14" ht="15.75" x14ac:dyDescent="0.25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-300</v>
      </c>
      <c r="N7" s="43" t="s">
        <v>25</v>
      </c>
    </row>
    <row r="8" spans="3:14" x14ac:dyDescent="0.2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">
      <c r="C14" s="3"/>
      <c r="E14" s="1"/>
      <c r="F14" s="2"/>
      <c r="H14" s="10"/>
      <c r="I14" s="53"/>
    </row>
    <row r="15" spans="3:14" x14ac:dyDescent="0.2">
      <c r="C15" s="3"/>
      <c r="E15" s="1"/>
      <c r="F15" s="2"/>
      <c r="H15" s="10"/>
      <c r="I15" s="53"/>
    </row>
    <row r="16" spans="3:14" x14ac:dyDescent="0.2">
      <c r="C16" s="3"/>
      <c r="E16" s="1"/>
      <c r="F16" s="2"/>
      <c r="H16" s="10"/>
      <c r="I16" s="53"/>
    </row>
    <row r="17" spans="3:10" x14ac:dyDescent="0.2">
      <c r="C17" s="3"/>
      <c r="E17" s="1"/>
      <c r="F17" s="2"/>
      <c r="H17" s="10"/>
      <c r="I17" s="53"/>
    </row>
    <row r="18" spans="3:10" x14ac:dyDescent="0.2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">
      <c r="D20" s="1">
        <f>D19+D18</f>
        <v>0</v>
      </c>
      <c r="E20" s="1"/>
      <c r="F20" s="2"/>
      <c r="H20" s="10"/>
      <c r="I20" s="53"/>
    </row>
    <row r="21" spans="3:10" x14ac:dyDescent="0.2">
      <c r="D21" s="1"/>
      <c r="E21" s="1"/>
      <c r="F21" s="2"/>
      <c r="H21" s="10"/>
      <c r="I21" s="53"/>
    </row>
    <row r="22" spans="3:10" x14ac:dyDescent="0.2">
      <c r="C22" s="3"/>
      <c r="E22" s="1"/>
      <c r="F22" s="2"/>
      <c r="H22" s="10"/>
      <c r="I22" s="53"/>
    </row>
    <row r="23" spans="3:10" x14ac:dyDescent="0.2">
      <c r="C23" s="3"/>
      <c r="E23" s="1"/>
      <c r="F23" s="2"/>
      <c r="H23" s="10"/>
      <c r="I23" s="9"/>
      <c r="J23" s="9"/>
    </row>
    <row r="24" spans="3:10" ht="15.75" x14ac:dyDescent="0.25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ht="15.75" x14ac:dyDescent="0.25">
      <c r="C25" s="3"/>
      <c r="E25" s="11"/>
      <c r="F25" s="6"/>
      <c r="H25" s="11"/>
      <c r="I25" s="6"/>
    </row>
    <row r="26" spans="3:10" x14ac:dyDescent="0.2">
      <c r="C26" s="3"/>
      <c r="D26">
        <v>1</v>
      </c>
      <c r="E26" s="56">
        <v>35</v>
      </c>
      <c r="F26" s="57">
        <v>50</v>
      </c>
      <c r="G26">
        <v>1</v>
      </c>
      <c r="H26" s="56">
        <v>34.5</v>
      </c>
      <c r="I26" s="63">
        <v>50</v>
      </c>
    </row>
    <row r="27" spans="3:10" x14ac:dyDescent="0.2">
      <c r="C27" s="3"/>
      <c r="D27">
        <v>2</v>
      </c>
      <c r="E27" s="56">
        <v>34.5</v>
      </c>
      <c r="F27" s="57">
        <v>50</v>
      </c>
      <c r="G27">
        <v>2</v>
      </c>
      <c r="H27" s="56">
        <v>35.25</v>
      </c>
      <c r="I27" s="63">
        <v>50</v>
      </c>
    </row>
    <row r="28" spans="3:10" ht="12" customHeight="1" x14ac:dyDescent="0.2">
      <c r="C28" s="3"/>
      <c r="D28">
        <v>3</v>
      </c>
      <c r="E28" s="56">
        <v>36</v>
      </c>
      <c r="F28" s="57">
        <v>50</v>
      </c>
      <c r="G28">
        <v>3</v>
      </c>
      <c r="H28" s="56">
        <v>35.5</v>
      </c>
      <c r="I28" s="63">
        <v>50</v>
      </c>
    </row>
    <row r="29" spans="3:10" ht="12.75" customHeight="1" x14ac:dyDescent="0.2">
      <c r="C29" s="3"/>
      <c r="D29">
        <v>4</v>
      </c>
      <c r="E29" s="56">
        <v>36.5</v>
      </c>
      <c r="F29" s="57">
        <v>50</v>
      </c>
      <c r="G29">
        <v>4</v>
      </c>
      <c r="H29" s="56">
        <v>36</v>
      </c>
      <c r="I29" s="63">
        <v>50</v>
      </c>
    </row>
    <row r="30" spans="3:10" ht="15.75" customHeight="1" x14ac:dyDescent="0.25">
      <c r="C30" s="60" t="s">
        <v>40</v>
      </c>
      <c r="D30">
        <v>5</v>
      </c>
      <c r="E30" s="56">
        <v>36.5</v>
      </c>
      <c r="F30" s="57">
        <v>50</v>
      </c>
      <c r="G30">
        <v>5</v>
      </c>
      <c r="H30" s="56">
        <v>35.5</v>
      </c>
      <c r="I30" s="63">
        <v>50</v>
      </c>
    </row>
    <row r="31" spans="3:10" x14ac:dyDescent="0.2">
      <c r="C31" s="3"/>
      <c r="D31">
        <v>6</v>
      </c>
      <c r="E31" s="56">
        <v>36.25</v>
      </c>
      <c r="F31" s="57">
        <v>50</v>
      </c>
      <c r="G31">
        <v>6</v>
      </c>
      <c r="H31" s="56">
        <v>35.5</v>
      </c>
      <c r="I31" s="63">
        <v>50</v>
      </c>
    </row>
    <row r="32" spans="3:10" x14ac:dyDescent="0.2">
      <c r="C32" s="3"/>
      <c r="D32">
        <v>7</v>
      </c>
      <c r="E32" s="56">
        <v>36.25</v>
      </c>
      <c r="F32" s="57">
        <v>50</v>
      </c>
      <c r="G32">
        <v>7</v>
      </c>
      <c r="H32" s="56">
        <v>35.75</v>
      </c>
      <c r="I32" s="63">
        <v>50</v>
      </c>
    </row>
    <row r="33" spans="3:10" x14ac:dyDescent="0.2">
      <c r="C33" s="3"/>
      <c r="D33">
        <v>8</v>
      </c>
      <c r="E33" s="56">
        <v>36</v>
      </c>
      <c r="F33" s="57">
        <v>50</v>
      </c>
      <c r="G33">
        <v>8</v>
      </c>
      <c r="H33" s="56">
        <v>36.5</v>
      </c>
      <c r="I33" s="63">
        <v>50</v>
      </c>
    </row>
    <row r="34" spans="3:10" x14ac:dyDescent="0.2">
      <c r="C34" s="3"/>
      <c r="D34">
        <v>9</v>
      </c>
      <c r="E34" s="56">
        <v>35.5</v>
      </c>
      <c r="F34" s="57">
        <v>50</v>
      </c>
      <c r="G34">
        <v>9</v>
      </c>
      <c r="H34" s="49">
        <v>35.75</v>
      </c>
      <c r="I34" s="64">
        <v>50</v>
      </c>
      <c r="J34" s="4"/>
    </row>
    <row r="35" spans="3:10" x14ac:dyDescent="0.2">
      <c r="C35" s="3"/>
      <c r="D35">
        <v>10</v>
      </c>
      <c r="E35" s="56">
        <v>35</v>
      </c>
      <c r="F35" s="57">
        <v>50</v>
      </c>
      <c r="H35" s="10">
        <f>AVERAGE(H26:H34)</f>
        <v>35.583333333333336</v>
      </c>
      <c r="I35" s="53">
        <f>SUM(I28:I34)</f>
        <v>350</v>
      </c>
    </row>
    <row r="36" spans="3:10" x14ac:dyDescent="0.2">
      <c r="C36" s="3"/>
      <c r="D36">
        <v>11</v>
      </c>
      <c r="E36" s="56">
        <v>35.5</v>
      </c>
      <c r="F36" s="57">
        <v>50</v>
      </c>
      <c r="H36" s="10"/>
      <c r="I36" s="53"/>
    </row>
    <row r="37" spans="3:10" x14ac:dyDescent="0.2">
      <c r="C37" s="3"/>
      <c r="D37">
        <v>21</v>
      </c>
      <c r="E37" s="56">
        <v>35.25</v>
      </c>
      <c r="F37" s="57">
        <v>50</v>
      </c>
      <c r="H37" s="10"/>
      <c r="I37" s="53"/>
    </row>
    <row r="38" spans="3:10" x14ac:dyDescent="0.2">
      <c r="C38" s="3"/>
      <c r="D38">
        <v>13</v>
      </c>
      <c r="E38" s="56">
        <v>36</v>
      </c>
      <c r="F38" s="57">
        <v>50</v>
      </c>
      <c r="H38" s="10"/>
      <c r="I38" s="53"/>
    </row>
    <row r="39" spans="3:10" x14ac:dyDescent="0.2">
      <c r="C39" s="3"/>
      <c r="D39">
        <v>14</v>
      </c>
      <c r="E39" s="56">
        <v>36.5</v>
      </c>
      <c r="F39" s="57">
        <v>50</v>
      </c>
      <c r="H39" s="10"/>
      <c r="I39" s="53"/>
    </row>
    <row r="40" spans="3:10" x14ac:dyDescent="0.2">
      <c r="C40" s="3"/>
      <c r="D40">
        <v>15</v>
      </c>
      <c r="E40" s="49">
        <v>36</v>
      </c>
      <c r="F40" s="50">
        <v>50</v>
      </c>
      <c r="G40" s="4"/>
      <c r="H40" s="10"/>
      <c r="I40" s="53"/>
    </row>
    <row r="41" spans="3:10" x14ac:dyDescent="0.2">
      <c r="C41" s="3"/>
      <c r="E41" s="1">
        <f>AVERAGE(E26:E40)</f>
        <v>35.783333333333331</v>
      </c>
      <c r="F41" s="2">
        <f>SUM(F28:F40)</f>
        <v>650</v>
      </c>
      <c r="H41" s="56"/>
      <c r="I41" s="57"/>
    </row>
    <row r="42" spans="3:10" x14ac:dyDescent="0.2">
      <c r="C42" s="3"/>
      <c r="E42" s="1"/>
      <c r="F42" s="2"/>
      <c r="H42" s="56"/>
      <c r="I42" s="57"/>
    </row>
    <row r="43" spans="3:10" x14ac:dyDescent="0.2">
      <c r="H43" s="56"/>
      <c r="I43" s="57"/>
    </row>
    <row r="45" spans="3:10" x14ac:dyDescent="0.2">
      <c r="E45" s="10"/>
    </row>
    <row r="46" spans="3:10" x14ac:dyDescent="0.2">
      <c r="C46" s="3" t="s">
        <v>19</v>
      </c>
      <c r="D46" s="14">
        <f>-(E41*F41)*16</f>
        <v>-372146.66666666663</v>
      </c>
      <c r="E46" s="10"/>
    </row>
    <row r="47" spans="3:10" x14ac:dyDescent="0.2">
      <c r="C47" s="3" t="s">
        <v>20</v>
      </c>
      <c r="D47" s="15">
        <f>(H35*I35)*16</f>
        <v>199266.66666666669</v>
      </c>
      <c r="E47" s="10"/>
    </row>
    <row r="48" spans="3:10" ht="13.5" thickBot="1" x14ac:dyDescent="0.25">
      <c r="D48" s="1">
        <f>D47+D46</f>
        <v>-172879.99999999994</v>
      </c>
      <c r="E48" s="10"/>
    </row>
    <row r="49" spans="1:13" x14ac:dyDescent="0.2">
      <c r="D49" s="1"/>
      <c r="E49" s="10"/>
      <c r="L49" s="17"/>
      <c r="M49" s="18"/>
    </row>
    <row r="50" spans="1:13" x14ac:dyDescent="0.2">
      <c r="D50" s="1"/>
      <c r="E50" s="10"/>
      <c r="L50" s="19" t="s">
        <v>13</v>
      </c>
      <c r="M50" s="20"/>
    </row>
    <row r="51" spans="1:13" ht="16.5" thickBot="1" x14ac:dyDescent="0.3">
      <c r="B51" s="7" t="s">
        <v>8</v>
      </c>
      <c r="C51" s="7"/>
      <c r="D51" s="24" t="s">
        <v>10</v>
      </c>
      <c r="E51">
        <f>M4</f>
        <v>100</v>
      </c>
      <c r="G51" s="51">
        <f>E3-0.25</f>
        <v>35.53</v>
      </c>
      <c r="H51" s="1">
        <f>(G51*E51)*-16</f>
        <v>-56848</v>
      </c>
      <c r="L51" s="22">
        <f>H53+D48</f>
        <v>864.00000000005821</v>
      </c>
      <c r="M51" s="21"/>
    </row>
    <row r="52" spans="1:13" x14ac:dyDescent="0.2">
      <c r="D52" s="24" t="s">
        <v>11</v>
      </c>
      <c r="E52" s="4">
        <f>M5</f>
        <v>-400</v>
      </c>
      <c r="F52" s="4"/>
      <c r="G52" s="52">
        <f>E3+0.25</f>
        <v>36.03</v>
      </c>
      <c r="H52" s="5">
        <f>(G52*E52)*-16</f>
        <v>230592</v>
      </c>
      <c r="I52" s="4"/>
      <c r="J52" s="9"/>
    </row>
    <row r="53" spans="1:13" x14ac:dyDescent="0.2">
      <c r="E53">
        <f>E52+E51</f>
        <v>-300</v>
      </c>
      <c r="H53" s="1">
        <f>SUM(H51:H52)</f>
        <v>173744</v>
      </c>
      <c r="J53" s="9"/>
    </row>
    <row r="54" spans="1:13" x14ac:dyDescent="0.2">
      <c r="E54" s="1"/>
      <c r="L54" s="31" t="s">
        <v>16</v>
      </c>
      <c r="M54" s="30"/>
    </row>
    <row r="55" spans="1:13" ht="15.75" x14ac:dyDescent="0.25">
      <c r="L55" s="32"/>
      <c r="M55" s="27"/>
    </row>
    <row r="56" spans="1:13" x14ac:dyDescent="0.2">
      <c r="L56" s="28"/>
      <c r="M56" s="29"/>
    </row>
    <row r="59" spans="1:13" x14ac:dyDescent="0.2">
      <c r="A59" s="54" t="s">
        <v>30</v>
      </c>
      <c r="B59" s="55"/>
      <c r="C59" s="55"/>
      <c r="D59" s="55"/>
      <c r="L59" s="31" t="s">
        <v>17</v>
      </c>
      <c r="M59" s="30"/>
    </row>
    <row r="60" spans="1:13" ht="15.75" x14ac:dyDescent="0.25">
      <c r="L60" s="32"/>
      <c r="M60" s="27"/>
    </row>
    <row r="61" spans="1:13" x14ac:dyDescent="0.2">
      <c r="L61" s="28"/>
      <c r="M61" s="29"/>
    </row>
    <row r="65" spans="1:1" x14ac:dyDescent="0.2">
      <c r="A65" s="7" t="s">
        <v>50</v>
      </c>
    </row>
    <row r="66" spans="1:1" x14ac:dyDescent="0.2">
      <c r="A66" s="7"/>
    </row>
    <row r="67" spans="1:1" ht="13.5" customHeight="1" x14ac:dyDescent="0.2">
      <c r="A67" s="7" t="s">
        <v>47</v>
      </c>
    </row>
    <row r="68" spans="1:1" x14ac:dyDescent="0.2">
      <c r="A68" s="7" t="s">
        <v>48</v>
      </c>
    </row>
    <row r="69" spans="1:1" x14ac:dyDescent="0.2">
      <c r="A69" s="7" t="s">
        <v>52</v>
      </c>
    </row>
    <row r="70" spans="1:1" x14ac:dyDescent="0.2">
      <c r="A70" s="7" t="s">
        <v>49</v>
      </c>
    </row>
    <row r="71" spans="1:1" x14ac:dyDescent="0.2">
      <c r="A71" s="7" t="s">
        <v>51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9"/>
  <sheetViews>
    <sheetView workbookViewId="0">
      <selection activeCell="G20" sqref="G20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2" max="12" width="14.85546875" bestFit="1" customWidth="1"/>
  </cols>
  <sheetData>
    <row r="2" spans="3:14" ht="15.75" x14ac:dyDescent="0.25">
      <c r="D2" s="24"/>
      <c r="F2" s="7" t="s">
        <v>53</v>
      </c>
      <c r="L2" s="8" t="s">
        <v>9</v>
      </c>
    </row>
    <row r="3" spans="3:14" x14ac:dyDescent="0.2">
      <c r="D3" s="6" t="s">
        <v>0</v>
      </c>
      <c r="E3" s="58">
        <v>35.25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-400</v>
      </c>
      <c r="N5" s="4"/>
    </row>
    <row r="6" spans="3:14" ht="15.75" x14ac:dyDescent="0.25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-300</v>
      </c>
      <c r="N7" s="43" t="s">
        <v>25</v>
      </c>
    </row>
    <row r="8" spans="3:14" x14ac:dyDescent="0.2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">
      <c r="C14" s="3"/>
      <c r="E14" s="1"/>
      <c r="F14" s="2"/>
      <c r="H14" s="10"/>
      <c r="I14" s="53"/>
    </row>
    <row r="15" spans="3:14" x14ac:dyDescent="0.2">
      <c r="C15" s="3"/>
      <c r="E15" s="1"/>
      <c r="F15" s="2"/>
      <c r="H15" s="10"/>
      <c r="I15" s="53"/>
    </row>
    <row r="16" spans="3:14" x14ac:dyDescent="0.2">
      <c r="C16" s="3"/>
      <c r="E16" s="1"/>
      <c r="F16" s="2"/>
      <c r="H16" s="10"/>
      <c r="I16" s="53"/>
    </row>
    <row r="17" spans="3:10" x14ac:dyDescent="0.2">
      <c r="C17" s="3"/>
      <c r="E17" s="1"/>
      <c r="F17" s="2"/>
      <c r="H17" s="10"/>
      <c r="I17" s="53"/>
    </row>
    <row r="18" spans="3:10" x14ac:dyDescent="0.2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">
      <c r="D20" s="1">
        <f>D19+D18</f>
        <v>0</v>
      </c>
      <c r="E20" s="1"/>
      <c r="F20" s="2"/>
      <c r="H20" s="10"/>
      <c r="I20" s="53"/>
    </row>
    <row r="21" spans="3:10" x14ac:dyDescent="0.2">
      <c r="D21" s="1"/>
      <c r="E21" s="1"/>
      <c r="F21" s="2"/>
      <c r="H21" s="10"/>
      <c r="I21" s="53"/>
    </row>
    <row r="22" spans="3:10" x14ac:dyDescent="0.2">
      <c r="C22" s="3"/>
      <c r="E22" s="1"/>
      <c r="F22" s="2"/>
      <c r="H22" s="10"/>
      <c r="I22" s="53"/>
    </row>
    <row r="23" spans="3:10" x14ac:dyDescent="0.2">
      <c r="C23" s="3"/>
      <c r="E23" s="1"/>
      <c r="F23" s="2"/>
      <c r="H23" s="10"/>
      <c r="I23" s="9"/>
      <c r="J23" s="9"/>
    </row>
    <row r="24" spans="3:10" ht="15.75" x14ac:dyDescent="0.25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ht="15.75" x14ac:dyDescent="0.25">
      <c r="C25" s="3"/>
      <c r="E25" s="11"/>
      <c r="F25" s="6"/>
      <c r="H25" s="11"/>
      <c r="I25" s="6"/>
    </row>
    <row r="26" spans="3:10" x14ac:dyDescent="0.2">
      <c r="C26" s="3"/>
      <c r="D26">
        <v>1</v>
      </c>
      <c r="E26" s="56">
        <v>34</v>
      </c>
      <c r="F26" s="57">
        <v>50</v>
      </c>
      <c r="G26">
        <v>1</v>
      </c>
      <c r="H26" s="56">
        <v>35</v>
      </c>
      <c r="I26" s="63">
        <v>50</v>
      </c>
    </row>
    <row r="27" spans="3:10" x14ac:dyDescent="0.2">
      <c r="C27" s="3"/>
      <c r="D27">
        <v>2</v>
      </c>
      <c r="E27" s="56">
        <v>34</v>
      </c>
      <c r="F27" s="57">
        <v>50</v>
      </c>
      <c r="G27">
        <v>2</v>
      </c>
      <c r="H27" s="56">
        <v>35.5</v>
      </c>
      <c r="I27" s="63">
        <v>50</v>
      </c>
    </row>
    <row r="28" spans="3:10" ht="12" customHeight="1" x14ac:dyDescent="0.2">
      <c r="C28" s="3"/>
      <c r="D28">
        <v>3</v>
      </c>
      <c r="E28" s="56">
        <v>35</v>
      </c>
      <c r="F28" s="57">
        <v>50</v>
      </c>
      <c r="G28">
        <v>3</v>
      </c>
      <c r="H28" s="56">
        <v>36</v>
      </c>
      <c r="I28" s="63">
        <v>50</v>
      </c>
    </row>
    <row r="29" spans="3:10" ht="12.75" customHeight="1" x14ac:dyDescent="0.2">
      <c r="C29" s="3"/>
      <c r="D29">
        <v>4</v>
      </c>
      <c r="E29" s="56">
        <v>34</v>
      </c>
      <c r="F29" s="57">
        <v>50</v>
      </c>
      <c r="G29">
        <v>4</v>
      </c>
      <c r="H29" s="56">
        <v>36.25</v>
      </c>
      <c r="I29" s="63">
        <v>50</v>
      </c>
    </row>
    <row r="30" spans="3:10" ht="15.75" customHeight="1" x14ac:dyDescent="0.25">
      <c r="C30" s="60" t="s">
        <v>40</v>
      </c>
      <c r="D30">
        <v>5</v>
      </c>
      <c r="E30" s="56">
        <v>34</v>
      </c>
      <c r="F30" s="57">
        <v>50</v>
      </c>
      <c r="G30">
        <v>5</v>
      </c>
      <c r="H30" s="56">
        <v>36</v>
      </c>
      <c r="I30" s="63">
        <v>50</v>
      </c>
    </row>
    <row r="31" spans="3:10" x14ac:dyDescent="0.2">
      <c r="C31" s="3"/>
      <c r="D31">
        <v>6</v>
      </c>
      <c r="E31" s="56">
        <v>36</v>
      </c>
      <c r="F31" s="57">
        <v>50</v>
      </c>
      <c r="G31">
        <v>6</v>
      </c>
      <c r="H31" s="47">
        <v>35.75</v>
      </c>
      <c r="I31" s="69">
        <v>50</v>
      </c>
    </row>
    <row r="32" spans="3:10" x14ac:dyDescent="0.2">
      <c r="C32" s="3"/>
      <c r="D32">
        <v>7</v>
      </c>
      <c r="E32" s="56">
        <v>36.25</v>
      </c>
      <c r="F32" s="57">
        <v>50</v>
      </c>
      <c r="G32">
        <v>7</v>
      </c>
      <c r="H32" s="56">
        <v>33.5</v>
      </c>
      <c r="I32" s="63">
        <v>50</v>
      </c>
    </row>
    <row r="33" spans="3:13" ht="13.5" thickBot="1" x14ac:dyDescent="0.25">
      <c r="C33" s="3"/>
      <c r="D33">
        <v>8</v>
      </c>
      <c r="E33" s="56">
        <v>36.25</v>
      </c>
      <c r="F33" s="57">
        <v>50</v>
      </c>
      <c r="G33">
        <v>8</v>
      </c>
      <c r="H33" s="65">
        <v>34.5</v>
      </c>
      <c r="I33" s="66">
        <v>50</v>
      </c>
      <c r="J33" s="67"/>
    </row>
    <row r="34" spans="3:13" x14ac:dyDescent="0.2">
      <c r="C34" s="3"/>
      <c r="D34">
        <v>9</v>
      </c>
      <c r="E34" s="56">
        <v>36</v>
      </c>
      <c r="F34" s="57">
        <v>50</v>
      </c>
      <c r="H34" s="10">
        <f>AVERAGE(H26:H33)</f>
        <v>35.3125</v>
      </c>
      <c r="I34" s="53">
        <f>SUM(I26:I33)</f>
        <v>400</v>
      </c>
      <c r="J34" s="9"/>
    </row>
    <row r="35" spans="3:13" x14ac:dyDescent="0.2">
      <c r="C35" s="3"/>
      <c r="D35">
        <v>10</v>
      </c>
      <c r="E35" s="56">
        <v>35.75</v>
      </c>
      <c r="F35" s="57">
        <v>50</v>
      </c>
      <c r="H35" s="10"/>
      <c r="I35" s="53"/>
    </row>
    <row r="36" spans="3:13" x14ac:dyDescent="0.2">
      <c r="C36" s="3"/>
      <c r="D36">
        <v>11</v>
      </c>
      <c r="E36" s="56">
        <v>35.75</v>
      </c>
      <c r="F36" s="57">
        <v>50</v>
      </c>
      <c r="H36" s="10"/>
      <c r="I36" s="53"/>
      <c r="J36" s="9"/>
    </row>
    <row r="37" spans="3:13" x14ac:dyDescent="0.2">
      <c r="C37" s="3"/>
      <c r="D37">
        <v>21</v>
      </c>
      <c r="E37" s="56">
        <v>35.5</v>
      </c>
      <c r="F37" s="57">
        <v>50</v>
      </c>
      <c r="H37" s="10"/>
      <c r="I37" s="53"/>
    </row>
    <row r="38" spans="3:13" x14ac:dyDescent="0.2">
      <c r="C38" s="3"/>
      <c r="D38">
        <v>13</v>
      </c>
      <c r="E38" s="56">
        <v>35.5</v>
      </c>
      <c r="F38" s="57">
        <v>50</v>
      </c>
      <c r="H38" s="10"/>
      <c r="I38" s="53"/>
    </row>
    <row r="39" spans="3:13" ht="13.5" thickBot="1" x14ac:dyDescent="0.25">
      <c r="C39" s="3"/>
      <c r="D39">
        <v>14</v>
      </c>
      <c r="E39" s="65">
        <v>35.5</v>
      </c>
      <c r="F39" s="68">
        <v>50</v>
      </c>
      <c r="G39" s="67"/>
      <c r="H39" s="56"/>
      <c r="I39" s="57"/>
    </row>
    <row r="40" spans="3:13" x14ac:dyDescent="0.2">
      <c r="C40" s="3"/>
      <c r="E40" s="1">
        <f>AVERAGE(E26:E39)</f>
        <v>35.25</v>
      </c>
      <c r="F40" s="2">
        <f>SUM(F26:F39)</f>
        <v>700</v>
      </c>
      <c r="H40" s="56"/>
      <c r="I40" s="57"/>
    </row>
    <row r="41" spans="3:13" x14ac:dyDescent="0.2">
      <c r="C41" s="3"/>
      <c r="E41" s="1"/>
      <c r="F41" s="2"/>
      <c r="H41" s="56"/>
      <c r="I41" s="57"/>
    </row>
    <row r="44" spans="3:13" x14ac:dyDescent="0.2">
      <c r="E44" s="10"/>
    </row>
    <row r="45" spans="3:13" x14ac:dyDescent="0.2">
      <c r="C45" s="3" t="s">
        <v>19</v>
      </c>
      <c r="D45" s="14">
        <f>-(E40*F40)*16</f>
        <v>-394800</v>
      </c>
      <c r="E45" s="10"/>
    </row>
    <row r="46" spans="3:13" x14ac:dyDescent="0.2">
      <c r="C46" s="3" t="s">
        <v>20</v>
      </c>
      <c r="D46" s="15">
        <f>(H34*I34)*16</f>
        <v>226000</v>
      </c>
      <c r="E46" s="10"/>
    </row>
    <row r="47" spans="3:13" ht="13.5" thickBot="1" x14ac:dyDescent="0.25">
      <c r="D47" s="1">
        <f>D46+D45</f>
        <v>-168800</v>
      </c>
      <c r="E47" s="10"/>
    </row>
    <row r="48" spans="3:13" x14ac:dyDescent="0.2">
      <c r="D48" s="1"/>
      <c r="E48" s="10"/>
      <c r="L48" s="17"/>
      <c r="M48" s="18"/>
    </row>
    <row r="49" spans="1:13" x14ac:dyDescent="0.2">
      <c r="D49" s="1"/>
      <c r="E49" s="10"/>
      <c r="L49" s="19" t="s">
        <v>13</v>
      </c>
      <c r="M49" s="20"/>
    </row>
    <row r="50" spans="1:13" ht="16.5" thickBot="1" x14ac:dyDescent="0.3">
      <c r="B50" s="7" t="s">
        <v>8</v>
      </c>
      <c r="C50" s="7"/>
      <c r="D50" s="24" t="s">
        <v>10</v>
      </c>
      <c r="E50">
        <f>M4</f>
        <v>100</v>
      </c>
      <c r="G50" s="51">
        <f>E3-0.25</f>
        <v>35</v>
      </c>
      <c r="L50" s="22">
        <f>H54+D47</f>
        <v>2400</v>
      </c>
      <c r="M50" s="21"/>
    </row>
    <row r="51" spans="1:13" x14ac:dyDescent="0.2">
      <c r="D51" s="24" t="s">
        <v>11</v>
      </c>
      <c r="E51" s="4">
        <f>M5</f>
        <v>-400</v>
      </c>
      <c r="F51" s="4"/>
      <c r="G51" s="52">
        <f>E3+0.25</f>
        <v>35.5</v>
      </c>
    </row>
    <row r="52" spans="1:13" x14ac:dyDescent="0.2">
      <c r="E52">
        <f>E51+E50</f>
        <v>-300</v>
      </c>
      <c r="H52" s="1">
        <f>(G50*E50)*-16</f>
        <v>-56000</v>
      </c>
    </row>
    <row r="53" spans="1:13" x14ac:dyDescent="0.2">
      <c r="E53" s="1"/>
      <c r="H53" s="5">
        <f>(G51*E51)*-16</f>
        <v>227200</v>
      </c>
      <c r="I53" s="4"/>
      <c r="J53" s="9"/>
      <c r="L53" s="31" t="s">
        <v>16</v>
      </c>
      <c r="M53" s="30"/>
    </row>
    <row r="54" spans="1:13" ht="15.75" x14ac:dyDescent="0.25">
      <c r="H54" s="1">
        <f>SUM(H52:H53)</f>
        <v>171200</v>
      </c>
      <c r="J54" s="9"/>
      <c r="L54" s="32"/>
      <c r="M54" s="27"/>
    </row>
    <row r="55" spans="1:13" x14ac:dyDescent="0.2">
      <c r="L55" s="28"/>
      <c r="M55" s="29"/>
    </row>
    <row r="58" spans="1:13" x14ac:dyDescent="0.2">
      <c r="A58" s="54" t="s">
        <v>30</v>
      </c>
      <c r="B58" s="55"/>
      <c r="C58" s="55"/>
      <c r="D58" s="55"/>
      <c r="L58" s="31" t="s">
        <v>17</v>
      </c>
      <c r="M58" s="30"/>
    </row>
    <row r="59" spans="1:13" ht="15.75" x14ac:dyDescent="0.25">
      <c r="L59" s="32"/>
      <c r="M59" s="27"/>
    </row>
    <row r="60" spans="1:13" x14ac:dyDescent="0.2">
      <c r="L60" s="28"/>
      <c r="M60" s="29"/>
    </row>
    <row r="64" spans="1:13" x14ac:dyDescent="0.2">
      <c r="A64" s="7" t="s">
        <v>50</v>
      </c>
    </row>
    <row r="65" spans="1:1" x14ac:dyDescent="0.2">
      <c r="A65" s="7"/>
    </row>
    <row r="66" spans="1:1" ht="13.5" customHeight="1" x14ac:dyDescent="0.2">
      <c r="A66" s="7" t="s">
        <v>56</v>
      </c>
    </row>
    <row r="67" spans="1:1" x14ac:dyDescent="0.2">
      <c r="A67" s="7" t="s">
        <v>48</v>
      </c>
    </row>
    <row r="68" spans="1:1" x14ac:dyDescent="0.2">
      <c r="A68" s="7" t="s">
        <v>55</v>
      </c>
    </row>
    <row r="69" spans="1:1" x14ac:dyDescent="0.2">
      <c r="A6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workbookViewId="0">
      <selection activeCell="G46" sqref="G46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2" max="12" width="14.85546875" bestFit="1" customWidth="1"/>
  </cols>
  <sheetData>
    <row r="2" spans="3:14" ht="15.75" x14ac:dyDescent="0.25">
      <c r="D2" s="24"/>
      <c r="F2" s="7" t="s">
        <v>57</v>
      </c>
      <c r="L2" s="8" t="s">
        <v>9</v>
      </c>
    </row>
    <row r="3" spans="3:14" x14ac:dyDescent="0.2">
      <c r="D3" s="6" t="s">
        <v>0</v>
      </c>
      <c r="E3" s="58">
        <v>44.53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ht="15.75" x14ac:dyDescent="0.25">
      <c r="C6" s="60"/>
      <c r="D6">
        <v>1</v>
      </c>
      <c r="E6" s="25">
        <v>33.5</v>
      </c>
      <c r="F6" s="26">
        <v>50</v>
      </c>
      <c r="G6" s="33" t="s">
        <v>36</v>
      </c>
      <c r="H6" s="25">
        <v>33.5</v>
      </c>
      <c r="I6" s="26">
        <v>50</v>
      </c>
      <c r="J6" s="33" t="s">
        <v>36</v>
      </c>
      <c r="M6" s="9"/>
      <c r="N6" s="9"/>
    </row>
    <row r="7" spans="3:14" x14ac:dyDescent="0.2">
      <c r="C7" s="3"/>
      <c r="D7">
        <v>2</v>
      </c>
      <c r="E7" s="25">
        <v>33.5</v>
      </c>
      <c r="F7" s="26">
        <v>50</v>
      </c>
      <c r="G7" s="33" t="s">
        <v>36</v>
      </c>
      <c r="H7" s="25">
        <v>33.5</v>
      </c>
      <c r="I7" s="26">
        <v>50</v>
      </c>
      <c r="J7" s="33" t="s">
        <v>36</v>
      </c>
      <c r="M7">
        <f>SUM(M3:M6)</f>
        <v>-700</v>
      </c>
      <c r="N7" s="43" t="s">
        <v>25</v>
      </c>
    </row>
    <row r="8" spans="3:14" x14ac:dyDescent="0.2">
      <c r="C8" s="3"/>
      <c r="D8">
        <v>3</v>
      </c>
      <c r="E8" s="25">
        <v>33.5</v>
      </c>
      <c r="F8" s="26">
        <v>50</v>
      </c>
      <c r="G8" s="33" t="s">
        <v>36</v>
      </c>
      <c r="H8" s="25">
        <v>33.5</v>
      </c>
      <c r="I8" s="26">
        <v>50</v>
      </c>
      <c r="J8" s="33" t="s">
        <v>36</v>
      </c>
    </row>
    <row r="9" spans="3:14" x14ac:dyDescent="0.2">
      <c r="C9" s="3"/>
      <c r="D9">
        <v>4</v>
      </c>
      <c r="E9" s="25">
        <v>33.5</v>
      </c>
      <c r="F9" s="44">
        <v>50</v>
      </c>
      <c r="G9" s="33" t="s">
        <v>36</v>
      </c>
      <c r="H9" s="25">
        <v>33.5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33.5</v>
      </c>
      <c r="F10" s="44">
        <v>50</v>
      </c>
      <c r="G10" s="33" t="s">
        <v>37</v>
      </c>
      <c r="H10" s="25">
        <v>33.5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61">
        <v>33.5</v>
      </c>
      <c r="F11" s="62">
        <v>50</v>
      </c>
      <c r="G11" s="46" t="s">
        <v>37</v>
      </c>
      <c r="H11" s="61">
        <v>33.5</v>
      </c>
      <c r="I11" s="62">
        <v>50</v>
      </c>
      <c r="J11" s="46" t="s">
        <v>36</v>
      </c>
      <c r="K11" s="4"/>
    </row>
    <row r="12" spans="3:14" x14ac:dyDescent="0.2">
      <c r="C12" s="3"/>
      <c r="E12" s="1">
        <f>AVERAGE(E6:E11)</f>
        <v>33.5</v>
      </c>
      <c r="F12" s="2">
        <f>SUM(F6:F11)</f>
        <v>300</v>
      </c>
      <c r="H12" s="10"/>
      <c r="I12" s="53"/>
      <c r="J12" s="45"/>
    </row>
    <row r="13" spans="3:14" x14ac:dyDescent="0.2">
      <c r="C13" s="3"/>
      <c r="E13" s="1"/>
      <c r="F13" s="2"/>
      <c r="H13" s="10">
        <f>AVERAGE(H6:H11)</f>
        <v>33.5</v>
      </c>
      <c r="I13" s="53">
        <f>SUM(I6:I11)</f>
        <v>300</v>
      </c>
    </row>
    <row r="14" spans="3:14" x14ac:dyDescent="0.2">
      <c r="C14" s="3"/>
      <c r="E14" s="1"/>
      <c r="F14" s="2"/>
      <c r="H14" s="10"/>
      <c r="I14" s="53"/>
    </row>
    <row r="15" spans="3:14" x14ac:dyDescent="0.2">
      <c r="C15" s="3"/>
      <c r="E15" s="1"/>
      <c r="F15" s="2"/>
      <c r="H15" s="10"/>
      <c r="I15" s="53"/>
    </row>
    <row r="16" spans="3:14" x14ac:dyDescent="0.2">
      <c r="C16" s="3"/>
      <c r="E16" s="1"/>
      <c r="F16" s="2"/>
      <c r="H16" s="10"/>
      <c r="I16" s="53"/>
    </row>
    <row r="17" spans="3:10" x14ac:dyDescent="0.2">
      <c r="C17" s="3"/>
      <c r="E17" s="1"/>
      <c r="F17" s="2"/>
      <c r="H17" s="10"/>
      <c r="I17" s="53"/>
    </row>
    <row r="18" spans="3:10" x14ac:dyDescent="0.2">
      <c r="C18" s="3" t="s">
        <v>19</v>
      </c>
      <c r="D18" s="14">
        <f>-(E12*F12)*16</f>
        <v>-160800</v>
      </c>
      <c r="E18" s="1"/>
      <c r="F18" s="2"/>
      <c r="H18" s="10"/>
      <c r="I18" s="53"/>
    </row>
    <row r="19" spans="3:10" x14ac:dyDescent="0.2">
      <c r="C19" s="3" t="s">
        <v>20</v>
      </c>
      <c r="D19" s="15">
        <f>(H13*I13)*16</f>
        <v>160800</v>
      </c>
      <c r="E19" s="1"/>
      <c r="F19" s="2"/>
      <c r="H19" s="10"/>
      <c r="I19" s="53"/>
    </row>
    <row r="20" spans="3:10" x14ac:dyDescent="0.2">
      <c r="D20" s="1">
        <f>D19+D18</f>
        <v>0</v>
      </c>
      <c r="E20" s="1"/>
      <c r="F20" s="2"/>
      <c r="H20" s="10"/>
      <c r="I20" s="53"/>
    </row>
    <row r="21" spans="3:10" x14ac:dyDescent="0.2">
      <c r="D21" s="1"/>
      <c r="E21" s="1"/>
      <c r="F21" s="2"/>
      <c r="H21" s="10"/>
      <c r="I21" s="53"/>
    </row>
    <row r="22" spans="3:10" x14ac:dyDescent="0.2">
      <c r="C22" s="3"/>
      <c r="E22" s="1"/>
      <c r="F22" s="2"/>
      <c r="H22" s="10"/>
      <c r="I22" s="53"/>
    </row>
    <row r="23" spans="3:10" x14ac:dyDescent="0.2">
      <c r="C23" s="3"/>
      <c r="E23" s="1"/>
      <c r="F23" s="2"/>
      <c r="H23" s="10"/>
      <c r="I23" s="9"/>
      <c r="J23" s="9"/>
    </row>
    <row r="24" spans="3:10" ht="15.75" x14ac:dyDescent="0.25">
      <c r="C24" s="3"/>
      <c r="E24" s="11" t="s">
        <v>1</v>
      </c>
      <c r="F24" s="6" t="s">
        <v>5</v>
      </c>
      <c r="H24" s="11" t="s">
        <v>2</v>
      </c>
      <c r="I24" s="6" t="s">
        <v>5</v>
      </c>
    </row>
    <row r="25" spans="3:10" x14ac:dyDescent="0.2">
      <c r="C25" s="3"/>
      <c r="D25">
        <v>1</v>
      </c>
      <c r="E25" s="56">
        <v>43</v>
      </c>
      <c r="F25" s="57">
        <v>50</v>
      </c>
      <c r="G25">
        <v>1</v>
      </c>
      <c r="H25" s="56">
        <v>44</v>
      </c>
      <c r="I25" s="63">
        <v>50</v>
      </c>
    </row>
    <row r="26" spans="3:10" x14ac:dyDescent="0.2">
      <c r="C26" s="3"/>
      <c r="D26">
        <v>2</v>
      </c>
      <c r="E26" s="56">
        <v>43</v>
      </c>
      <c r="F26" s="57">
        <v>50</v>
      </c>
      <c r="G26">
        <v>2</v>
      </c>
      <c r="H26" s="56">
        <v>45</v>
      </c>
      <c r="I26" s="63">
        <v>50</v>
      </c>
    </row>
    <row r="27" spans="3:10" x14ac:dyDescent="0.2">
      <c r="C27" s="3"/>
      <c r="D27">
        <v>3</v>
      </c>
      <c r="E27" s="56">
        <v>43</v>
      </c>
      <c r="F27" s="57">
        <v>50</v>
      </c>
      <c r="G27">
        <v>3</v>
      </c>
      <c r="H27" s="49">
        <v>45</v>
      </c>
      <c r="I27" s="64">
        <v>50</v>
      </c>
      <c r="J27" s="4"/>
    </row>
    <row r="28" spans="3:10" x14ac:dyDescent="0.2">
      <c r="C28" s="3"/>
      <c r="D28">
        <v>4</v>
      </c>
      <c r="E28" s="56">
        <v>44.25</v>
      </c>
      <c r="F28" s="57">
        <v>50</v>
      </c>
      <c r="H28" s="10">
        <f>AVERAGE(H25:H27)</f>
        <v>44.666666666666664</v>
      </c>
      <c r="I28" s="53">
        <f>SUM(I18:I27)</f>
        <v>150</v>
      </c>
      <c r="J28" s="9"/>
    </row>
    <row r="29" spans="3:10" x14ac:dyDescent="0.2">
      <c r="C29" s="3"/>
      <c r="D29">
        <v>5</v>
      </c>
      <c r="E29" s="56">
        <v>44.25</v>
      </c>
      <c r="F29" s="57">
        <v>50</v>
      </c>
      <c r="H29" s="10"/>
      <c r="I29" s="53"/>
    </row>
    <row r="30" spans="3:10" x14ac:dyDescent="0.2">
      <c r="C30" s="3"/>
      <c r="D30">
        <v>6</v>
      </c>
      <c r="E30" s="56">
        <v>44.5</v>
      </c>
      <c r="F30" s="57">
        <v>50</v>
      </c>
      <c r="H30" s="10"/>
      <c r="I30" s="53"/>
      <c r="J30" s="9"/>
    </row>
    <row r="31" spans="3:10" x14ac:dyDescent="0.2">
      <c r="C31" s="3"/>
      <c r="D31">
        <v>7</v>
      </c>
      <c r="E31" s="56">
        <v>44.5</v>
      </c>
      <c r="F31" s="57">
        <v>50</v>
      </c>
      <c r="H31" s="10"/>
      <c r="I31" s="53"/>
    </row>
    <row r="32" spans="3:10" x14ac:dyDescent="0.2">
      <c r="C32" s="3"/>
      <c r="D32">
        <v>8</v>
      </c>
      <c r="E32" s="56">
        <v>44.5</v>
      </c>
      <c r="F32" s="57">
        <v>50</v>
      </c>
      <c r="H32" s="10"/>
      <c r="I32" s="53"/>
    </row>
    <row r="33" spans="3:9" x14ac:dyDescent="0.2">
      <c r="C33" s="3"/>
      <c r="D33">
        <v>9</v>
      </c>
      <c r="E33" s="56">
        <v>44.5</v>
      </c>
      <c r="F33" s="57">
        <v>50</v>
      </c>
      <c r="H33" s="56"/>
      <c r="I33" s="57"/>
    </row>
    <row r="34" spans="3:9" x14ac:dyDescent="0.2">
      <c r="C34" s="3"/>
      <c r="D34">
        <v>10</v>
      </c>
      <c r="E34" s="56">
        <v>45</v>
      </c>
      <c r="F34" s="57">
        <v>50</v>
      </c>
      <c r="H34" s="56"/>
      <c r="I34" s="57"/>
    </row>
    <row r="35" spans="3:9" ht="12" customHeight="1" x14ac:dyDescent="0.2">
      <c r="C35" s="3"/>
      <c r="D35">
        <v>11</v>
      </c>
      <c r="E35" s="56">
        <v>45.25</v>
      </c>
      <c r="F35" s="57">
        <v>50</v>
      </c>
      <c r="H35" s="56"/>
      <c r="I35" s="57"/>
    </row>
    <row r="36" spans="3:9" ht="12.75" customHeight="1" x14ac:dyDescent="0.2">
      <c r="C36" s="3"/>
      <c r="D36">
        <v>12</v>
      </c>
      <c r="E36" s="56">
        <v>45</v>
      </c>
      <c r="F36" s="57">
        <v>50</v>
      </c>
      <c r="H36" s="56"/>
      <c r="I36" s="57"/>
    </row>
    <row r="37" spans="3:9" ht="15.75" customHeight="1" x14ac:dyDescent="0.25">
      <c r="C37" s="60" t="s">
        <v>40</v>
      </c>
      <c r="D37">
        <v>13</v>
      </c>
      <c r="E37" s="56">
        <v>44.75</v>
      </c>
      <c r="F37" s="57">
        <v>50</v>
      </c>
      <c r="H37" s="56"/>
      <c r="I37" s="57"/>
    </row>
    <row r="38" spans="3:9" x14ac:dyDescent="0.2">
      <c r="C38" s="3"/>
      <c r="D38">
        <v>14</v>
      </c>
      <c r="E38" s="56">
        <v>44.25</v>
      </c>
      <c r="F38" s="57">
        <v>50</v>
      </c>
      <c r="H38" s="56"/>
      <c r="I38" s="57"/>
    </row>
    <row r="39" spans="3:9" x14ac:dyDescent="0.2">
      <c r="C39" s="3"/>
      <c r="D39">
        <v>15</v>
      </c>
      <c r="E39" s="56">
        <v>44.25</v>
      </c>
      <c r="F39" s="57">
        <v>50</v>
      </c>
      <c r="H39" s="56"/>
      <c r="I39" s="57"/>
    </row>
    <row r="40" spans="3:9" x14ac:dyDescent="0.2">
      <c r="C40" s="3"/>
      <c r="D40">
        <v>16</v>
      </c>
      <c r="E40" s="56">
        <v>45</v>
      </c>
      <c r="F40" s="57">
        <v>50</v>
      </c>
      <c r="H40" s="56"/>
      <c r="I40" s="57"/>
    </row>
    <row r="41" spans="3:9" x14ac:dyDescent="0.2">
      <c r="C41" s="3"/>
      <c r="D41">
        <v>17</v>
      </c>
      <c r="E41" s="49">
        <v>48</v>
      </c>
      <c r="F41" s="50">
        <v>50</v>
      </c>
      <c r="G41" s="4"/>
      <c r="H41" s="56"/>
      <c r="I41" s="57"/>
    </row>
    <row r="42" spans="3:9" x14ac:dyDescent="0.2">
      <c r="C42" s="3"/>
      <c r="E42" s="10">
        <f>AVERAGE(E24:E41)</f>
        <v>44.529411764705884</v>
      </c>
      <c r="F42" s="53">
        <f>SUM(F24:F41)</f>
        <v>850</v>
      </c>
      <c r="G42" s="9"/>
      <c r="H42" s="56"/>
      <c r="I42" s="57"/>
    </row>
    <row r="43" spans="3:9" x14ac:dyDescent="0.2">
      <c r="C43" s="3"/>
      <c r="E43" s="1"/>
      <c r="F43" s="2"/>
      <c r="H43" s="56"/>
      <c r="I43" s="57"/>
    </row>
    <row r="44" spans="3:9" x14ac:dyDescent="0.2">
      <c r="C44" s="3"/>
      <c r="H44" s="56"/>
      <c r="I44" s="57"/>
    </row>
    <row r="45" spans="3:9" x14ac:dyDescent="0.2">
      <c r="C45" s="3"/>
      <c r="H45" s="56"/>
      <c r="I45" s="57"/>
    </row>
    <row r="46" spans="3:9" x14ac:dyDescent="0.2">
      <c r="C46" s="3"/>
      <c r="E46" s="10"/>
    </row>
    <row r="47" spans="3:9" x14ac:dyDescent="0.2">
      <c r="C47" s="3"/>
      <c r="E47" s="10"/>
    </row>
    <row r="48" spans="3:9" x14ac:dyDescent="0.2">
      <c r="C48" s="3"/>
      <c r="E48" s="10"/>
    </row>
    <row r="49" spans="2:13" x14ac:dyDescent="0.2">
      <c r="E49" s="10"/>
    </row>
    <row r="50" spans="2:13" x14ac:dyDescent="0.2">
      <c r="E50" s="10"/>
    </row>
    <row r="51" spans="2:13" x14ac:dyDescent="0.2">
      <c r="E51" s="10"/>
    </row>
    <row r="52" spans="2:13" x14ac:dyDescent="0.2">
      <c r="C52" s="3" t="s">
        <v>19</v>
      </c>
      <c r="D52" s="14">
        <f>-(E42*F42)*16</f>
        <v>-605600</v>
      </c>
    </row>
    <row r="53" spans="2:13" x14ac:dyDescent="0.2">
      <c r="C53" s="3" t="s">
        <v>20</v>
      </c>
      <c r="D53" s="15">
        <f>(H28*I28)*16</f>
        <v>107200</v>
      </c>
    </row>
    <row r="54" spans="2:13" ht="13.5" thickBot="1" x14ac:dyDescent="0.25">
      <c r="D54" s="1">
        <f>D53+D52</f>
        <v>-498400</v>
      </c>
    </row>
    <row r="55" spans="2:13" x14ac:dyDescent="0.2">
      <c r="D55" s="1"/>
      <c r="E55" s="1"/>
      <c r="L55" s="17"/>
      <c r="M55" s="18"/>
    </row>
    <row r="56" spans="2:13" x14ac:dyDescent="0.2">
      <c r="D56" s="1"/>
      <c r="L56" s="19" t="s">
        <v>13</v>
      </c>
      <c r="M56" s="20"/>
    </row>
    <row r="57" spans="2:13" ht="16.5" thickBot="1" x14ac:dyDescent="0.3">
      <c r="B57" s="7" t="s">
        <v>8</v>
      </c>
      <c r="C57" s="7"/>
      <c r="D57" s="24" t="s">
        <v>10</v>
      </c>
      <c r="E57">
        <f>M4</f>
        <v>100</v>
      </c>
      <c r="G57" s="51">
        <f>E3-0.25</f>
        <v>44.28</v>
      </c>
      <c r="H57" s="1">
        <f>(G57*E57)*-16</f>
        <v>-70848</v>
      </c>
      <c r="J57" s="9"/>
      <c r="L57" s="22">
        <f>H59+D54</f>
        <v>-139360</v>
      </c>
      <c r="M57" s="21"/>
    </row>
    <row r="58" spans="2:13" x14ac:dyDescent="0.2">
      <c r="D58" s="24" t="s">
        <v>11</v>
      </c>
      <c r="E58" s="4">
        <f>M5</f>
        <v>-600</v>
      </c>
      <c r="F58" s="4"/>
      <c r="G58" s="52">
        <f>E3+0.25</f>
        <v>44.78</v>
      </c>
      <c r="H58" s="5">
        <f>(G58*E58)*-16</f>
        <v>429888</v>
      </c>
      <c r="I58" s="4"/>
      <c r="J58" s="9"/>
    </row>
    <row r="59" spans="2:13" x14ac:dyDescent="0.2">
      <c r="E59">
        <f>E58+E57</f>
        <v>-500</v>
      </c>
      <c r="H59" s="1">
        <f>SUM(H57:H58)</f>
        <v>359040</v>
      </c>
    </row>
    <row r="60" spans="2:13" x14ac:dyDescent="0.2">
      <c r="L60" s="31" t="s">
        <v>16</v>
      </c>
      <c r="M60" s="30"/>
    </row>
    <row r="61" spans="2:13" ht="15.75" x14ac:dyDescent="0.25">
      <c r="L61" s="32"/>
      <c r="M61" s="27"/>
    </row>
    <row r="62" spans="2:13" x14ac:dyDescent="0.2">
      <c r="L62" s="28"/>
      <c r="M62" s="29"/>
    </row>
    <row r="65" spans="1:13" x14ac:dyDescent="0.2">
      <c r="A65" s="54" t="s">
        <v>30</v>
      </c>
      <c r="B65" s="55"/>
      <c r="C65" s="55"/>
      <c r="D65" s="55"/>
      <c r="L65" s="31" t="s">
        <v>17</v>
      </c>
      <c r="M65" s="30"/>
    </row>
    <row r="66" spans="1:13" ht="15.75" x14ac:dyDescent="0.25">
      <c r="L66" s="32"/>
      <c r="M66" s="27"/>
    </row>
    <row r="67" spans="1:13" x14ac:dyDescent="0.2">
      <c r="L67" s="28"/>
      <c r="M67" s="29"/>
    </row>
    <row r="71" spans="1:13" x14ac:dyDescent="0.2">
      <c r="A71" s="7" t="s">
        <v>50</v>
      </c>
    </row>
    <row r="72" spans="1:13" x14ac:dyDescent="0.2">
      <c r="A72" s="7"/>
    </row>
    <row r="73" spans="1:13" ht="13.5" customHeight="1" x14ac:dyDescent="0.2">
      <c r="A73" s="7" t="s">
        <v>56</v>
      </c>
    </row>
    <row r="74" spans="1:13" x14ac:dyDescent="0.2">
      <c r="A74" s="7" t="s">
        <v>48</v>
      </c>
    </row>
    <row r="75" spans="1:13" x14ac:dyDescent="0.2">
      <c r="A75" s="7" t="s">
        <v>55</v>
      </c>
    </row>
    <row r="76" spans="1:13" x14ac:dyDescent="0.2">
      <c r="A76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workbookViewId="0">
      <selection activeCell="F7" sqref="F7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57</v>
      </c>
      <c r="L2" s="8" t="s">
        <v>9</v>
      </c>
    </row>
    <row r="3" spans="3:14" x14ac:dyDescent="0.2">
      <c r="D3" s="6" t="s">
        <v>0</v>
      </c>
      <c r="E3" s="58">
        <v>43.71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-550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-650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D11">
        <v>1</v>
      </c>
      <c r="E11" s="56">
        <v>44</v>
      </c>
      <c r="F11" s="57">
        <v>50</v>
      </c>
      <c r="G11">
        <v>1</v>
      </c>
      <c r="H11" s="71">
        <f>'FEB119'!E3</f>
        <v>44.53</v>
      </c>
      <c r="I11" s="6">
        <v>200</v>
      </c>
    </row>
    <row r="12" spans="3:14" x14ac:dyDescent="0.2">
      <c r="C12" s="3"/>
      <c r="D12">
        <v>2</v>
      </c>
      <c r="E12" s="56">
        <v>44</v>
      </c>
      <c r="F12" s="57">
        <v>50</v>
      </c>
      <c r="G12">
        <v>2</v>
      </c>
      <c r="H12" s="56">
        <v>44</v>
      </c>
      <c r="I12" s="63">
        <v>50</v>
      </c>
    </row>
    <row r="13" spans="3:14" x14ac:dyDescent="0.2">
      <c r="C13" s="3"/>
      <c r="D13">
        <v>3</v>
      </c>
      <c r="E13" s="56">
        <v>44</v>
      </c>
      <c r="F13" s="57">
        <v>50</v>
      </c>
      <c r="G13">
        <v>3</v>
      </c>
      <c r="H13" s="56">
        <v>45</v>
      </c>
      <c r="I13" s="63">
        <v>50</v>
      </c>
    </row>
    <row r="14" spans="3:14" x14ac:dyDescent="0.2">
      <c r="C14" s="3"/>
      <c r="D14">
        <v>4</v>
      </c>
      <c r="E14" s="56">
        <v>44</v>
      </c>
      <c r="F14" s="57">
        <v>50</v>
      </c>
      <c r="G14">
        <v>4</v>
      </c>
      <c r="H14" s="56">
        <v>44</v>
      </c>
      <c r="I14" s="63">
        <v>50</v>
      </c>
      <c r="J14" s="9"/>
      <c r="K14" s="9"/>
    </row>
    <row r="15" spans="3:14" x14ac:dyDescent="0.2">
      <c r="C15" s="3"/>
      <c r="D15">
        <v>5</v>
      </c>
      <c r="E15" s="56">
        <v>43.5</v>
      </c>
      <c r="F15" s="57">
        <v>50</v>
      </c>
      <c r="G15">
        <v>5</v>
      </c>
      <c r="H15" s="49">
        <v>43.75</v>
      </c>
      <c r="I15" s="64">
        <v>50</v>
      </c>
      <c r="J15" s="9"/>
    </row>
    <row r="16" spans="3:14" x14ac:dyDescent="0.2">
      <c r="D16">
        <v>6</v>
      </c>
      <c r="E16" s="56">
        <v>43.75</v>
      </c>
      <c r="F16" s="57">
        <v>50</v>
      </c>
      <c r="H16" s="10">
        <f>AVERAGE(H12:H15)</f>
        <v>44.1875</v>
      </c>
      <c r="I16" s="53">
        <f>SUM(I8:I15)</f>
        <v>400</v>
      </c>
    </row>
    <row r="17" spans="3:11" x14ac:dyDescent="0.2">
      <c r="C17" s="3"/>
      <c r="D17">
        <v>7</v>
      </c>
      <c r="E17" s="56">
        <v>43.5</v>
      </c>
      <c r="F17" s="57">
        <v>50</v>
      </c>
      <c r="H17" s="10"/>
      <c r="I17" s="53"/>
      <c r="J17" s="9"/>
    </row>
    <row r="18" spans="3:11" x14ac:dyDescent="0.2">
      <c r="C18" s="3"/>
      <c r="D18">
        <v>8</v>
      </c>
      <c r="E18" s="56">
        <v>44</v>
      </c>
      <c r="F18" s="57">
        <v>50</v>
      </c>
      <c r="H18" s="10"/>
      <c r="I18" s="53"/>
    </row>
    <row r="19" spans="3:11" x14ac:dyDescent="0.2">
      <c r="C19" s="3"/>
      <c r="D19">
        <v>9</v>
      </c>
      <c r="E19" s="56">
        <v>43.75</v>
      </c>
      <c r="F19" s="57">
        <v>50</v>
      </c>
      <c r="H19" s="10"/>
      <c r="I19" s="53"/>
    </row>
    <row r="20" spans="3:11" x14ac:dyDescent="0.2">
      <c r="C20" s="3"/>
      <c r="D20">
        <v>10</v>
      </c>
      <c r="E20" s="56">
        <v>43.75</v>
      </c>
      <c r="F20" s="57">
        <v>50</v>
      </c>
      <c r="H20" s="10"/>
      <c r="I20" s="53"/>
    </row>
    <row r="21" spans="3:11" x14ac:dyDescent="0.2">
      <c r="C21" s="3"/>
      <c r="D21">
        <v>11</v>
      </c>
      <c r="E21" s="56">
        <v>43.75</v>
      </c>
      <c r="F21" s="57">
        <v>50</v>
      </c>
      <c r="H21" s="56"/>
      <c r="I21" s="57"/>
    </row>
    <row r="22" spans="3:11" x14ac:dyDescent="0.2">
      <c r="C22" s="3"/>
      <c r="D22">
        <v>12</v>
      </c>
      <c r="E22" s="56">
        <v>43.5</v>
      </c>
      <c r="F22" s="57">
        <v>50</v>
      </c>
      <c r="H22" s="56"/>
      <c r="I22" s="57"/>
    </row>
    <row r="23" spans="3:11" x14ac:dyDescent="0.2">
      <c r="C23" s="3"/>
      <c r="D23">
        <v>13</v>
      </c>
      <c r="E23" s="56">
        <v>43.5</v>
      </c>
      <c r="F23" s="57">
        <v>50</v>
      </c>
      <c r="H23" s="56"/>
      <c r="I23" s="57"/>
    </row>
    <row r="24" spans="3:11" x14ac:dyDescent="0.2">
      <c r="C24" s="3"/>
      <c r="D24">
        <v>14</v>
      </c>
      <c r="E24" s="56">
        <v>43.75</v>
      </c>
      <c r="F24" s="57">
        <v>50</v>
      </c>
      <c r="H24" s="56"/>
      <c r="I24" s="57"/>
    </row>
    <row r="25" spans="3:11" x14ac:dyDescent="0.2">
      <c r="C25" s="3"/>
      <c r="D25">
        <v>15</v>
      </c>
      <c r="E25" s="56">
        <v>43.5</v>
      </c>
      <c r="F25" s="57">
        <v>50</v>
      </c>
      <c r="H25" s="56"/>
      <c r="I25" s="57"/>
    </row>
    <row r="26" spans="3:11" ht="13.5" thickBot="1" x14ac:dyDescent="0.25">
      <c r="C26" s="3"/>
      <c r="D26">
        <v>16</v>
      </c>
      <c r="E26" s="56">
        <v>43.5</v>
      </c>
      <c r="F26" s="57">
        <v>50</v>
      </c>
      <c r="H26" s="56"/>
      <c r="I26" s="57"/>
    </row>
    <row r="27" spans="3:11" x14ac:dyDescent="0.2">
      <c r="C27" s="3"/>
      <c r="D27">
        <v>17</v>
      </c>
      <c r="E27" s="49">
        <v>43.25</v>
      </c>
      <c r="F27" s="50">
        <v>50</v>
      </c>
      <c r="G27" s="9"/>
      <c r="H27" s="56"/>
      <c r="I27" s="57"/>
      <c r="J27" s="17"/>
      <c r="K27" s="18"/>
    </row>
    <row r="28" spans="3:11" x14ac:dyDescent="0.2">
      <c r="C28" s="3"/>
      <c r="E28" s="10">
        <f>AVERAGE(E8:E27)</f>
        <v>43.705882352941174</v>
      </c>
      <c r="F28" s="53">
        <f>SUM(F8:F27)</f>
        <v>850</v>
      </c>
      <c r="G28" s="9"/>
      <c r="H28" s="56"/>
      <c r="I28" s="57"/>
      <c r="J28" s="19" t="s">
        <v>13</v>
      </c>
      <c r="K28" s="20"/>
    </row>
    <row r="29" spans="3:11" ht="16.5" thickBot="1" x14ac:dyDescent="0.3">
      <c r="C29" s="3"/>
      <c r="E29" s="56"/>
      <c r="F29" s="57"/>
      <c r="G29" s="9"/>
      <c r="H29" s="56"/>
      <c r="I29" s="57"/>
      <c r="J29" s="22">
        <f>H42+D37</f>
        <v>5712</v>
      </c>
      <c r="K29" s="21"/>
    </row>
    <row r="30" spans="3:11" x14ac:dyDescent="0.2">
      <c r="C30" s="3"/>
      <c r="E30" s="56"/>
      <c r="F30" s="57"/>
      <c r="H30" s="56"/>
      <c r="I30" s="57"/>
    </row>
    <row r="31" spans="3:11" x14ac:dyDescent="0.2">
      <c r="C31" s="3"/>
      <c r="E31" s="56"/>
      <c r="F31" s="57"/>
      <c r="H31" s="56"/>
      <c r="I31" s="57"/>
    </row>
    <row r="32" spans="3:11" x14ac:dyDescent="0.2">
      <c r="C32" s="3"/>
      <c r="E32" s="1"/>
      <c r="F32" s="2"/>
    </row>
    <row r="33" spans="3:10" ht="12" customHeight="1" x14ac:dyDescent="0.2">
      <c r="C33" s="3"/>
    </row>
    <row r="34" spans="3:10" ht="12.75" customHeight="1" x14ac:dyDescent="0.2">
      <c r="C34" s="3"/>
    </row>
    <row r="35" spans="3:10" ht="15.75" customHeight="1" x14ac:dyDescent="0.2">
      <c r="C35" s="3" t="s">
        <v>6</v>
      </c>
      <c r="D35" s="14">
        <f>-(E28*F28)*16</f>
        <v>-594400</v>
      </c>
    </row>
    <row r="36" spans="3:10" x14ac:dyDescent="0.2">
      <c r="C36" s="3" t="s">
        <v>58</v>
      </c>
      <c r="D36" s="15">
        <f>(H16*I16)*16</f>
        <v>282800</v>
      </c>
    </row>
    <row r="37" spans="3:10" x14ac:dyDescent="0.2">
      <c r="C37" s="3"/>
      <c r="D37" s="1">
        <f>D36+D35</f>
        <v>-311600</v>
      </c>
    </row>
    <row r="38" spans="3:10" x14ac:dyDescent="0.2">
      <c r="C38" s="3"/>
      <c r="D38" s="1"/>
      <c r="E38" s="1"/>
    </row>
    <row r="39" spans="3:10" x14ac:dyDescent="0.2">
      <c r="C39" s="3"/>
      <c r="D39" s="1"/>
    </row>
    <row r="40" spans="3:10" ht="15.75" x14ac:dyDescent="0.25">
      <c r="C40" s="60" t="s">
        <v>40</v>
      </c>
      <c r="D40" s="24" t="s">
        <v>10</v>
      </c>
      <c r="E40">
        <f>M4</f>
        <v>100</v>
      </c>
      <c r="G40" s="51">
        <f>E3-0.25</f>
        <v>43.46</v>
      </c>
      <c r="H40" s="1">
        <f>(G40*E40)*-16</f>
        <v>-69536</v>
      </c>
      <c r="J40" s="9"/>
    </row>
    <row r="41" spans="3:10" x14ac:dyDescent="0.2">
      <c r="C41" s="3"/>
      <c r="D41" s="24" t="s">
        <v>11</v>
      </c>
      <c r="E41" s="4">
        <f>M5</f>
        <v>-550</v>
      </c>
      <c r="F41" s="4"/>
      <c r="G41" s="52">
        <f>E3+0.25</f>
        <v>43.96</v>
      </c>
      <c r="H41" s="5">
        <f>(G41*E41)*-16</f>
        <v>386848</v>
      </c>
      <c r="I41" s="4"/>
      <c r="J41" s="9"/>
    </row>
    <row r="42" spans="3:10" x14ac:dyDescent="0.2">
      <c r="C42" s="3"/>
      <c r="E42">
        <f>E41+E40</f>
        <v>-450</v>
      </c>
      <c r="H42" s="1">
        <f>SUM(H40:H41)</f>
        <v>317312</v>
      </c>
    </row>
    <row r="43" spans="3:10" x14ac:dyDescent="0.2">
      <c r="C43" s="3"/>
    </row>
    <row r="44" spans="3:10" x14ac:dyDescent="0.2">
      <c r="C44" s="3"/>
    </row>
    <row r="45" spans="3:10" x14ac:dyDescent="0.2">
      <c r="C45" s="3"/>
    </row>
    <row r="48" spans="3:10" x14ac:dyDescent="0.2">
      <c r="D48" s="70"/>
    </row>
    <row r="49" spans="1:3" x14ac:dyDescent="0.2">
      <c r="B49" s="7"/>
      <c r="C49" s="7"/>
    </row>
    <row r="57" spans="1:3" x14ac:dyDescent="0.2">
      <c r="B57" s="70"/>
      <c r="C57" s="70"/>
    </row>
    <row r="63" spans="1:3" x14ac:dyDescent="0.2">
      <c r="A63" s="54" t="s">
        <v>30</v>
      </c>
    </row>
    <row r="69" spans="1:1" x14ac:dyDescent="0.2">
      <c r="A69" s="7" t="s">
        <v>50</v>
      </c>
    </row>
    <row r="70" spans="1:1" x14ac:dyDescent="0.2">
      <c r="A70" s="7"/>
    </row>
    <row r="71" spans="1:1" ht="13.5" customHeight="1" x14ac:dyDescent="0.2">
      <c r="A71" s="7" t="s">
        <v>56</v>
      </c>
    </row>
    <row r="72" spans="1:1" x14ac:dyDescent="0.2">
      <c r="A72" s="7" t="s">
        <v>48</v>
      </c>
    </row>
    <row r="73" spans="1:1" x14ac:dyDescent="0.2">
      <c r="A73" s="7" t="s">
        <v>55</v>
      </c>
    </row>
    <row r="74" spans="1:1" x14ac:dyDescent="0.2">
      <c r="A74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workbookViewId="0">
      <selection activeCell="A52" sqref="A52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57</v>
      </c>
      <c r="L2" s="8" t="s">
        <v>9</v>
      </c>
    </row>
    <row r="3" spans="3:14" x14ac:dyDescent="0.2">
      <c r="D3" s="6" t="s">
        <v>0</v>
      </c>
      <c r="E3" s="58">
        <v>46.24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-550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-650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D11">
        <v>1</v>
      </c>
      <c r="E11" s="56">
        <v>49.75</v>
      </c>
      <c r="F11" s="57">
        <v>50</v>
      </c>
      <c r="G11">
        <v>1</v>
      </c>
      <c r="H11" s="72">
        <f>'FEB20'!E3</f>
        <v>43.71</v>
      </c>
      <c r="I11" s="34">
        <v>200</v>
      </c>
    </row>
    <row r="12" spans="3:14" x14ac:dyDescent="0.2">
      <c r="C12" s="3"/>
      <c r="D12">
        <v>2</v>
      </c>
      <c r="E12" s="56">
        <v>48</v>
      </c>
      <c r="F12" s="57">
        <v>50</v>
      </c>
      <c r="G12">
        <v>2</v>
      </c>
      <c r="H12" s="73">
        <v>50</v>
      </c>
      <c r="I12" s="63">
        <v>50</v>
      </c>
    </row>
    <row r="13" spans="3:14" x14ac:dyDescent="0.2">
      <c r="C13" s="3"/>
      <c r="D13">
        <v>3</v>
      </c>
      <c r="E13" s="56">
        <v>48</v>
      </c>
      <c r="F13" s="57">
        <v>50</v>
      </c>
      <c r="G13">
        <v>3</v>
      </c>
      <c r="H13" s="73">
        <v>46</v>
      </c>
      <c r="I13" s="63">
        <v>50</v>
      </c>
    </row>
    <row r="14" spans="3:14" x14ac:dyDescent="0.2">
      <c r="C14" s="3"/>
      <c r="D14">
        <v>4</v>
      </c>
      <c r="E14" s="56">
        <v>47</v>
      </c>
      <c r="F14" s="57">
        <v>50</v>
      </c>
      <c r="G14">
        <v>4</v>
      </c>
      <c r="H14" s="73">
        <v>46</v>
      </c>
      <c r="I14" s="63">
        <v>50</v>
      </c>
    </row>
    <row r="15" spans="3:14" x14ac:dyDescent="0.2">
      <c r="C15" s="3"/>
      <c r="D15">
        <v>5</v>
      </c>
      <c r="E15" s="56">
        <v>46</v>
      </c>
      <c r="F15" s="57">
        <v>50</v>
      </c>
      <c r="G15">
        <v>5</v>
      </c>
      <c r="H15" s="74">
        <v>43.5</v>
      </c>
      <c r="I15" s="64">
        <v>50</v>
      </c>
      <c r="J15" s="4"/>
    </row>
    <row r="16" spans="3:14" x14ac:dyDescent="0.2">
      <c r="C16" s="3"/>
      <c r="D16">
        <v>6</v>
      </c>
      <c r="E16" s="56">
        <v>46</v>
      </c>
      <c r="F16" s="57">
        <v>50</v>
      </c>
      <c r="H16" s="10">
        <f>AVERAGE(H11:H15)</f>
        <v>45.841999999999999</v>
      </c>
      <c r="I16" s="75">
        <f>SUM(I11:I15)</f>
        <v>400</v>
      </c>
    </row>
    <row r="17" spans="3:11" x14ac:dyDescent="0.2">
      <c r="C17" s="3"/>
      <c r="D17">
        <v>7</v>
      </c>
      <c r="E17" s="56">
        <v>46</v>
      </c>
      <c r="F17" s="57">
        <v>50</v>
      </c>
      <c r="H17" s="72"/>
      <c r="I17" s="34"/>
    </row>
    <row r="18" spans="3:11" x14ac:dyDescent="0.2">
      <c r="C18" s="3"/>
      <c r="D18">
        <v>8</v>
      </c>
      <c r="E18" s="56">
        <v>46</v>
      </c>
      <c r="F18" s="57">
        <v>50</v>
      </c>
      <c r="H18" s="72"/>
      <c r="I18" s="34"/>
      <c r="J18" s="9"/>
    </row>
    <row r="19" spans="3:11" x14ac:dyDescent="0.2">
      <c r="C19" s="3"/>
      <c r="D19">
        <v>9</v>
      </c>
      <c r="E19" s="56">
        <v>45.75</v>
      </c>
      <c r="F19" s="57">
        <v>50</v>
      </c>
      <c r="H19" s="72"/>
      <c r="I19" s="34"/>
      <c r="J19" s="9"/>
    </row>
    <row r="20" spans="3:11" x14ac:dyDescent="0.2">
      <c r="C20" s="3"/>
      <c r="D20">
        <v>10</v>
      </c>
      <c r="E20" s="56">
        <v>46</v>
      </c>
      <c r="F20" s="57">
        <v>50</v>
      </c>
      <c r="H20" s="72"/>
      <c r="I20" s="34"/>
    </row>
    <row r="21" spans="3:11" x14ac:dyDescent="0.2">
      <c r="C21" s="3"/>
      <c r="D21">
        <v>11</v>
      </c>
      <c r="E21" s="56">
        <v>46</v>
      </c>
      <c r="F21" s="57">
        <v>50</v>
      </c>
      <c r="H21" s="72"/>
      <c r="I21" s="34"/>
    </row>
    <row r="22" spans="3:11" x14ac:dyDescent="0.2">
      <c r="C22" s="3"/>
      <c r="D22">
        <v>12</v>
      </c>
      <c r="E22" s="56">
        <v>45.75</v>
      </c>
      <c r="F22" s="57">
        <v>50</v>
      </c>
      <c r="H22" s="56"/>
      <c r="I22" s="63"/>
    </row>
    <row r="23" spans="3:11" x14ac:dyDescent="0.2">
      <c r="C23" s="3" t="s">
        <v>19</v>
      </c>
      <c r="D23">
        <v>13</v>
      </c>
      <c r="E23" s="56">
        <v>45.5</v>
      </c>
      <c r="F23" s="57">
        <v>50</v>
      </c>
      <c r="H23" s="56"/>
      <c r="I23" s="63"/>
    </row>
    <row r="24" spans="3:11" x14ac:dyDescent="0.2">
      <c r="C24" s="3" t="s">
        <v>20</v>
      </c>
      <c r="D24">
        <v>14</v>
      </c>
      <c r="E24" s="56">
        <v>45.5</v>
      </c>
      <c r="F24" s="57">
        <v>50</v>
      </c>
      <c r="H24" s="56"/>
      <c r="I24" s="63"/>
      <c r="K24" s="9"/>
    </row>
    <row r="25" spans="3:11" x14ac:dyDescent="0.2">
      <c r="D25">
        <v>15</v>
      </c>
      <c r="E25" s="56">
        <v>45.5</v>
      </c>
      <c r="F25" s="57">
        <v>50</v>
      </c>
      <c r="H25" s="47"/>
      <c r="I25" s="69"/>
    </row>
    <row r="26" spans="3:11" x14ac:dyDescent="0.2">
      <c r="D26">
        <v>16</v>
      </c>
      <c r="E26" s="56">
        <v>45.25</v>
      </c>
      <c r="F26" s="57">
        <v>50</v>
      </c>
      <c r="H26" s="9"/>
      <c r="I26" s="9"/>
    </row>
    <row r="27" spans="3:11" x14ac:dyDescent="0.2">
      <c r="C27" s="3"/>
      <c r="D27">
        <v>17</v>
      </c>
      <c r="E27" s="56">
        <v>44</v>
      </c>
      <c r="F27" s="57">
        <v>50</v>
      </c>
      <c r="H27" s="10"/>
      <c r="I27" s="53"/>
    </row>
    <row r="28" spans="3:11" x14ac:dyDescent="0.2">
      <c r="C28" s="3"/>
      <c r="E28" s="49"/>
      <c r="F28" s="50"/>
      <c r="H28" s="56"/>
      <c r="I28" s="57"/>
    </row>
    <row r="29" spans="3:11" x14ac:dyDescent="0.2">
      <c r="C29" s="3"/>
      <c r="E29" s="10">
        <f>AVERAGE(E11:E27)</f>
        <v>46.235294117647058</v>
      </c>
      <c r="F29" s="53">
        <f>SUM(F11:F27)</f>
        <v>850</v>
      </c>
      <c r="H29" s="56"/>
      <c r="I29" s="57"/>
    </row>
    <row r="30" spans="3:11" x14ac:dyDescent="0.2">
      <c r="C30" s="3"/>
      <c r="E30" s="56"/>
      <c r="F30" s="57"/>
      <c r="H30" s="56"/>
      <c r="I30" s="57"/>
    </row>
    <row r="31" spans="3:11" ht="13.5" thickBot="1" x14ac:dyDescent="0.25">
      <c r="C31" s="3"/>
      <c r="E31" s="56"/>
      <c r="F31" s="57"/>
      <c r="H31" s="56"/>
      <c r="I31" s="57"/>
    </row>
    <row r="32" spans="3:11" x14ac:dyDescent="0.2">
      <c r="C32" s="3"/>
      <c r="E32" s="56"/>
      <c r="F32" s="57"/>
      <c r="H32" s="56"/>
      <c r="I32" s="57"/>
      <c r="J32" s="17"/>
      <c r="K32" s="18"/>
    </row>
    <row r="33" spans="3:11" x14ac:dyDescent="0.2">
      <c r="C33" s="3"/>
      <c r="E33" s="56"/>
      <c r="F33" s="57"/>
      <c r="H33" s="56"/>
      <c r="I33" s="57"/>
      <c r="J33" s="19" t="s">
        <v>13</v>
      </c>
      <c r="K33" s="20"/>
    </row>
    <row r="34" spans="3:11" ht="16.5" thickBot="1" x14ac:dyDescent="0.3">
      <c r="C34" s="3"/>
      <c r="E34" s="56"/>
      <c r="F34" s="57"/>
      <c r="H34" s="56"/>
      <c r="I34" s="57"/>
      <c r="J34" s="22">
        <f>H47+D42</f>
        <v>116.79999999998836</v>
      </c>
      <c r="K34" s="21"/>
    </row>
    <row r="35" spans="3:11" x14ac:dyDescent="0.2">
      <c r="C35" s="3"/>
      <c r="E35" s="47"/>
      <c r="F35" s="48"/>
    </row>
    <row r="36" spans="3:11" x14ac:dyDescent="0.2">
      <c r="C36" s="3"/>
      <c r="E36" s="10"/>
      <c r="F36" s="53"/>
    </row>
    <row r="37" spans="3:11" x14ac:dyDescent="0.2">
      <c r="C37" s="3"/>
      <c r="E37" s="1"/>
      <c r="F37" s="2"/>
    </row>
    <row r="38" spans="3:11" ht="12" customHeight="1" x14ac:dyDescent="0.2">
      <c r="C38" s="3"/>
    </row>
    <row r="39" spans="3:11" ht="12.75" customHeight="1" x14ac:dyDescent="0.2">
      <c r="C39" s="3"/>
    </row>
    <row r="40" spans="3:11" ht="15.75" customHeight="1" x14ac:dyDescent="0.2">
      <c r="C40" s="3" t="s">
        <v>6</v>
      </c>
      <c r="D40" s="14">
        <f>-(E29*F29)*16</f>
        <v>-628800</v>
      </c>
    </row>
    <row r="41" spans="3:11" x14ac:dyDescent="0.2">
      <c r="C41" s="3" t="s">
        <v>58</v>
      </c>
      <c r="D41" s="15">
        <f>(H16*I16)*16</f>
        <v>293388.79999999999</v>
      </c>
    </row>
    <row r="42" spans="3:11" x14ac:dyDescent="0.2">
      <c r="C42" s="3"/>
      <c r="D42" s="1">
        <f>D41+D40</f>
        <v>-335411.20000000001</v>
      </c>
    </row>
    <row r="43" spans="3:11" x14ac:dyDescent="0.2">
      <c r="C43" s="3"/>
      <c r="D43" s="1"/>
      <c r="E43" s="1"/>
    </row>
    <row r="44" spans="3:11" x14ac:dyDescent="0.2">
      <c r="C44" s="3"/>
      <c r="D44" s="1"/>
    </row>
    <row r="45" spans="3:11" ht="15.75" x14ac:dyDescent="0.25">
      <c r="C45" s="60" t="s">
        <v>40</v>
      </c>
      <c r="D45" s="24" t="s">
        <v>10</v>
      </c>
      <c r="E45">
        <f>M4</f>
        <v>100</v>
      </c>
      <c r="G45" s="51">
        <f>E3-0.25</f>
        <v>45.99</v>
      </c>
      <c r="H45" s="1">
        <f>(G45*E45)*-16</f>
        <v>-73584</v>
      </c>
    </row>
    <row r="46" spans="3:11" x14ac:dyDescent="0.2">
      <c r="C46" s="3"/>
      <c r="D46" s="24" t="s">
        <v>11</v>
      </c>
      <c r="E46" s="4">
        <f>M5</f>
        <v>-550</v>
      </c>
      <c r="F46" s="4"/>
      <c r="G46" s="52">
        <f>E3+0.25</f>
        <v>46.49</v>
      </c>
      <c r="H46" s="5">
        <f>(G46*E46)*-16</f>
        <v>409112</v>
      </c>
      <c r="I46" s="4"/>
    </row>
    <row r="47" spans="3:11" x14ac:dyDescent="0.2">
      <c r="C47" s="3"/>
      <c r="E47">
        <f>E46+E45</f>
        <v>-450</v>
      </c>
      <c r="H47" s="1">
        <f>SUM(H45:H46)</f>
        <v>335528</v>
      </c>
    </row>
    <row r="48" spans="3:11" x14ac:dyDescent="0.2">
      <c r="C48" s="3"/>
    </row>
    <row r="49" spans="2:10" x14ac:dyDescent="0.2">
      <c r="C49" s="3"/>
      <c r="J49" s="9"/>
    </row>
    <row r="50" spans="2:10" x14ac:dyDescent="0.2">
      <c r="C50" s="3"/>
      <c r="J50" s="9"/>
    </row>
    <row r="53" spans="2:10" x14ac:dyDescent="0.2">
      <c r="D53" s="70"/>
    </row>
    <row r="54" spans="2:10" x14ac:dyDescent="0.2">
      <c r="B54" s="7"/>
      <c r="C54" s="7"/>
    </row>
    <row r="62" spans="2:10" x14ac:dyDescent="0.2">
      <c r="B62" s="70"/>
      <c r="C62" s="70"/>
    </row>
    <row r="68" spans="1:1" x14ac:dyDescent="0.2">
      <c r="A68" s="54" t="s">
        <v>30</v>
      </c>
    </row>
    <row r="74" spans="1:1" x14ac:dyDescent="0.2">
      <c r="A74" s="7" t="s">
        <v>50</v>
      </c>
    </row>
    <row r="75" spans="1:1" x14ac:dyDescent="0.2">
      <c r="A75" s="7"/>
    </row>
    <row r="76" spans="1:1" ht="13.5" customHeight="1" x14ac:dyDescent="0.2">
      <c r="A76" s="7" t="s">
        <v>56</v>
      </c>
    </row>
    <row r="77" spans="1:1" x14ac:dyDescent="0.2">
      <c r="A77" s="7" t="s">
        <v>48</v>
      </c>
    </row>
    <row r="78" spans="1:1" x14ac:dyDescent="0.2">
      <c r="A78" s="7" t="s">
        <v>55</v>
      </c>
    </row>
    <row r="79" spans="1:1" x14ac:dyDescent="0.2">
      <c r="A7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workbookViewId="0">
      <selection activeCell="G10" sqref="G10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59</v>
      </c>
      <c r="L2" s="8" t="s">
        <v>9</v>
      </c>
    </row>
    <row r="3" spans="3:14" x14ac:dyDescent="0.2">
      <c r="D3" s="6" t="s">
        <v>0</v>
      </c>
      <c r="E3" s="58">
        <v>43.57</v>
      </c>
      <c r="L3" s="34" t="s">
        <v>14</v>
      </c>
      <c r="M3">
        <v>-250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-350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 t="s">
        <v>65</v>
      </c>
      <c r="D11">
        <v>1</v>
      </c>
      <c r="E11" s="56">
        <v>45</v>
      </c>
      <c r="F11" s="57">
        <v>50</v>
      </c>
      <c r="G11" s="7" t="s">
        <v>44</v>
      </c>
      <c r="H11" s="72">
        <f>'FEB21'!E3</f>
        <v>46.24</v>
      </c>
      <c r="I11" s="34">
        <v>0</v>
      </c>
    </row>
    <row r="12" spans="3:14" x14ac:dyDescent="0.2">
      <c r="C12" s="3" t="s">
        <v>65</v>
      </c>
      <c r="D12">
        <v>2</v>
      </c>
      <c r="E12" s="56">
        <v>44.75</v>
      </c>
      <c r="F12" s="57">
        <v>50</v>
      </c>
      <c r="G12" s="7" t="s">
        <v>41</v>
      </c>
      <c r="H12" s="73">
        <v>43.75</v>
      </c>
      <c r="I12" s="63">
        <v>50</v>
      </c>
      <c r="J12" t="s">
        <v>63</v>
      </c>
      <c r="K12" s="3" t="s">
        <v>65</v>
      </c>
    </row>
    <row r="13" spans="3:14" x14ac:dyDescent="0.2">
      <c r="C13" s="3" t="s">
        <v>65</v>
      </c>
      <c r="D13">
        <v>3</v>
      </c>
      <c r="E13" s="56">
        <v>43.5</v>
      </c>
      <c r="F13" s="57">
        <v>50</v>
      </c>
      <c r="G13" s="7" t="s">
        <v>45</v>
      </c>
      <c r="H13" s="73">
        <v>43.25</v>
      </c>
      <c r="I13" s="63">
        <v>50</v>
      </c>
      <c r="J13" t="s">
        <v>43</v>
      </c>
      <c r="K13" s="3" t="s">
        <v>65</v>
      </c>
    </row>
    <row r="14" spans="3:14" x14ac:dyDescent="0.2">
      <c r="C14" s="3" t="s">
        <v>66</v>
      </c>
      <c r="D14">
        <v>4</v>
      </c>
      <c r="E14" s="56">
        <v>43.25</v>
      </c>
      <c r="F14" s="57">
        <v>50</v>
      </c>
      <c r="G14" t="s">
        <v>60</v>
      </c>
      <c r="H14" s="73">
        <v>43.25</v>
      </c>
      <c r="I14" s="63">
        <v>50</v>
      </c>
      <c r="J14" t="s">
        <v>64</v>
      </c>
      <c r="K14" s="3" t="s">
        <v>65</v>
      </c>
    </row>
    <row r="15" spans="3:14" x14ac:dyDescent="0.2">
      <c r="C15" s="3" t="s">
        <v>65</v>
      </c>
      <c r="D15">
        <v>5</v>
      </c>
      <c r="E15" s="56">
        <v>43.25</v>
      </c>
      <c r="F15" s="57">
        <v>50</v>
      </c>
      <c r="G15" s="7" t="s">
        <v>45</v>
      </c>
      <c r="H15" s="76">
        <v>43.5</v>
      </c>
      <c r="I15" s="69">
        <v>50</v>
      </c>
      <c r="J15" t="s">
        <v>44</v>
      </c>
      <c r="K15" s="3" t="s">
        <v>65</v>
      </c>
    </row>
    <row r="16" spans="3:14" x14ac:dyDescent="0.2">
      <c r="C16" s="3" t="s">
        <v>65</v>
      </c>
      <c r="D16">
        <v>6</v>
      </c>
      <c r="E16" s="56">
        <v>43.25</v>
      </c>
      <c r="F16" s="57">
        <v>50</v>
      </c>
      <c r="G16" s="7" t="s">
        <v>45</v>
      </c>
      <c r="H16" s="77">
        <v>43.5</v>
      </c>
      <c r="I16" s="79">
        <v>50</v>
      </c>
      <c r="J16" t="s">
        <v>44</v>
      </c>
      <c r="K16" s="7" t="s">
        <v>67</v>
      </c>
    </row>
    <row r="17" spans="3:11" x14ac:dyDescent="0.2">
      <c r="C17" s="3" t="s">
        <v>67</v>
      </c>
      <c r="D17">
        <v>7</v>
      </c>
      <c r="E17" s="56">
        <v>43.25</v>
      </c>
      <c r="F17" s="57">
        <v>50</v>
      </c>
      <c r="G17" t="s">
        <v>45</v>
      </c>
      <c r="H17" s="78">
        <v>43.5</v>
      </c>
      <c r="I17" s="80">
        <v>50</v>
      </c>
      <c r="J17" s="4" t="s">
        <v>44</v>
      </c>
      <c r="K17" s="3" t="s">
        <v>65</v>
      </c>
    </row>
    <row r="18" spans="3:11" x14ac:dyDescent="0.2">
      <c r="C18" s="82" t="s">
        <v>65</v>
      </c>
      <c r="D18" s="70">
        <v>8</v>
      </c>
      <c r="E18" s="81">
        <v>43.5</v>
      </c>
      <c r="F18" s="57">
        <v>50</v>
      </c>
      <c r="G18" s="83" t="s">
        <v>61</v>
      </c>
      <c r="H18" s="10">
        <f>AVERAGE(H11:H17)</f>
        <v>43.855714285714285</v>
      </c>
      <c r="I18" s="75">
        <f>SUM(I11:I17)</f>
        <v>300</v>
      </c>
    </row>
    <row r="19" spans="3:11" x14ac:dyDescent="0.2">
      <c r="C19" s="82" t="s">
        <v>65</v>
      </c>
      <c r="D19" s="70">
        <v>9</v>
      </c>
      <c r="E19" s="81">
        <v>43.5</v>
      </c>
      <c r="F19" s="57">
        <v>50</v>
      </c>
      <c r="G19" s="83" t="s">
        <v>61</v>
      </c>
      <c r="H19" s="73"/>
      <c r="I19" s="63"/>
    </row>
    <row r="20" spans="3:11" x14ac:dyDescent="0.2">
      <c r="C20" s="3" t="s">
        <v>66</v>
      </c>
      <c r="D20">
        <v>10</v>
      </c>
      <c r="E20" s="56">
        <v>43.25</v>
      </c>
      <c r="F20" s="57">
        <v>50</v>
      </c>
      <c r="G20" t="s">
        <v>45</v>
      </c>
      <c r="H20" s="73"/>
      <c r="I20" s="63"/>
    </row>
    <row r="21" spans="3:11" x14ac:dyDescent="0.2">
      <c r="C21" s="3" t="s">
        <v>67</v>
      </c>
      <c r="D21">
        <v>11</v>
      </c>
      <c r="E21" s="56">
        <v>43.5</v>
      </c>
      <c r="F21" s="57">
        <v>50</v>
      </c>
      <c r="G21" t="s">
        <v>45</v>
      </c>
      <c r="H21" s="73"/>
      <c r="I21" s="63"/>
    </row>
    <row r="22" spans="3:11" x14ac:dyDescent="0.2">
      <c r="C22" s="3" t="s">
        <v>66</v>
      </c>
      <c r="D22">
        <v>12</v>
      </c>
      <c r="E22" s="56">
        <v>43.5</v>
      </c>
      <c r="F22" s="57">
        <v>50</v>
      </c>
      <c r="G22" t="s">
        <v>45</v>
      </c>
    </row>
    <row r="23" spans="3:11" x14ac:dyDescent="0.2">
      <c r="C23" s="3" t="s">
        <v>67</v>
      </c>
      <c r="D23">
        <v>13</v>
      </c>
      <c r="E23" s="56">
        <v>43.5</v>
      </c>
      <c r="F23" s="57">
        <v>50</v>
      </c>
      <c r="G23" t="s">
        <v>44</v>
      </c>
    </row>
    <row r="24" spans="3:11" x14ac:dyDescent="0.2">
      <c r="C24" s="3" t="s">
        <v>68</v>
      </c>
      <c r="D24">
        <v>15</v>
      </c>
      <c r="E24" s="56">
        <v>43.5</v>
      </c>
      <c r="F24" s="57">
        <v>50</v>
      </c>
      <c r="G24" t="s">
        <v>62</v>
      </c>
    </row>
    <row r="25" spans="3:11" x14ac:dyDescent="0.2">
      <c r="C25" s="3" t="s">
        <v>66</v>
      </c>
      <c r="D25">
        <v>16</v>
      </c>
      <c r="E25" s="56">
        <v>43</v>
      </c>
      <c r="F25" s="57">
        <v>50</v>
      </c>
      <c r="G25" t="s">
        <v>45</v>
      </c>
    </row>
    <row r="26" spans="3:11" x14ac:dyDescent="0.2">
      <c r="C26" s="3"/>
      <c r="E26" s="49"/>
      <c r="F26" s="50"/>
      <c r="G26" s="4"/>
      <c r="H26" s="72"/>
      <c r="I26" s="34"/>
    </row>
    <row r="27" spans="3:11" ht="18.75" customHeight="1" x14ac:dyDescent="0.2">
      <c r="C27" s="3"/>
      <c r="E27" s="10">
        <f>AVERAGE(E11:E25)</f>
        <v>43.56666666666667</v>
      </c>
      <c r="F27" s="53">
        <f>SUM(F11:F25)</f>
        <v>750</v>
      </c>
      <c r="H27" s="72"/>
      <c r="I27" s="34"/>
      <c r="J27" s="9"/>
    </row>
    <row r="28" spans="3:11" ht="47.25" customHeight="1" x14ac:dyDescent="0.2">
      <c r="C28" s="3"/>
      <c r="E28" s="56"/>
      <c r="F28" s="57"/>
      <c r="H28" s="72"/>
      <c r="I28" s="34"/>
      <c r="J28" s="9"/>
    </row>
    <row r="29" spans="3:11" x14ac:dyDescent="0.2">
      <c r="C29" s="3"/>
      <c r="H29" s="56"/>
      <c r="I29" s="57"/>
    </row>
    <row r="30" spans="3:11" ht="13.5" thickBot="1" x14ac:dyDescent="0.25">
      <c r="C30" s="3" t="s">
        <v>19</v>
      </c>
      <c r="D30" s="14">
        <f>-(E27*F27)*16</f>
        <v>-522800.00000000006</v>
      </c>
      <c r="H30" s="56"/>
      <c r="I30" s="57"/>
    </row>
    <row r="31" spans="3:11" x14ac:dyDescent="0.2">
      <c r="C31" s="3" t="s">
        <v>20</v>
      </c>
      <c r="D31" s="15">
        <f>(H18*I18)*16</f>
        <v>210507.42857142858</v>
      </c>
      <c r="H31" s="56"/>
      <c r="I31" s="57"/>
      <c r="J31" s="17"/>
      <c r="K31" s="18"/>
    </row>
    <row r="32" spans="3:11" x14ac:dyDescent="0.2">
      <c r="C32" s="3"/>
      <c r="D32" s="1">
        <f>D31+D30</f>
        <v>-312292.57142857148</v>
      </c>
      <c r="H32" s="56"/>
      <c r="I32" s="57"/>
      <c r="J32" s="19" t="s">
        <v>13</v>
      </c>
      <c r="K32" s="20"/>
    </row>
    <row r="33" spans="2:11" ht="16.5" thickBot="1" x14ac:dyDescent="0.3">
      <c r="C33" s="3"/>
      <c r="D33" s="1"/>
      <c r="E33" s="1"/>
      <c r="H33" s="56"/>
      <c r="I33" s="57"/>
      <c r="J33" s="22">
        <f>H37+D32</f>
        <v>-136212.57142857148</v>
      </c>
      <c r="K33" s="21"/>
    </row>
    <row r="34" spans="2:11" ht="41.25" customHeight="1" x14ac:dyDescent="0.2">
      <c r="C34" s="3"/>
      <c r="D34" s="1"/>
      <c r="H34" s="56"/>
      <c r="I34" s="57"/>
    </row>
    <row r="35" spans="2:11" ht="15.75" x14ac:dyDescent="0.25">
      <c r="C35" s="60" t="s">
        <v>40</v>
      </c>
      <c r="D35" s="24" t="s">
        <v>10</v>
      </c>
      <c r="E35">
        <f>M4</f>
        <v>100</v>
      </c>
      <c r="G35" s="51">
        <f>E3-0.25</f>
        <v>43.32</v>
      </c>
      <c r="H35" s="1">
        <f>(G35*E35)*-16</f>
        <v>-69312</v>
      </c>
      <c r="I35" s="57"/>
    </row>
    <row r="36" spans="2:11" x14ac:dyDescent="0.2">
      <c r="C36" s="3"/>
      <c r="D36" s="24" t="s">
        <v>11</v>
      </c>
      <c r="E36" s="4">
        <f>M5</f>
        <v>-350</v>
      </c>
      <c r="F36" s="4"/>
      <c r="G36" s="52">
        <f>E3+0.25</f>
        <v>43.82</v>
      </c>
      <c r="H36" s="5">
        <f>(G36*E36)*-16</f>
        <v>245392</v>
      </c>
    </row>
    <row r="37" spans="2:11" ht="12" customHeight="1" x14ac:dyDescent="0.2">
      <c r="C37" s="3"/>
      <c r="E37">
        <f>E36+E35</f>
        <v>-250</v>
      </c>
      <c r="H37" s="1">
        <f>SUM(H35:H36)</f>
        <v>176080</v>
      </c>
    </row>
    <row r="38" spans="2:11" ht="12.75" customHeight="1" x14ac:dyDescent="0.2">
      <c r="C38" s="3" t="s">
        <v>6</v>
      </c>
    </row>
    <row r="39" spans="2:11" ht="15.75" customHeight="1" x14ac:dyDescent="0.2">
      <c r="C39" s="3" t="s">
        <v>58</v>
      </c>
    </row>
    <row r="40" spans="2:11" ht="15.75" customHeight="1" thickBot="1" x14ac:dyDescent="0.25">
      <c r="C40" s="3"/>
    </row>
    <row r="41" spans="2:11" x14ac:dyDescent="0.2">
      <c r="B41" s="17"/>
      <c r="C41" s="84"/>
      <c r="D41" s="85"/>
      <c r="E41" s="97" t="s">
        <v>77</v>
      </c>
      <c r="F41" s="85"/>
      <c r="G41" s="98" t="s">
        <v>78</v>
      </c>
      <c r="H41" s="85"/>
      <c r="I41" s="85"/>
      <c r="J41" s="18"/>
    </row>
    <row r="42" spans="2:11" x14ac:dyDescent="0.2">
      <c r="B42" s="86"/>
      <c r="C42" s="87"/>
      <c r="D42" s="9"/>
      <c r="E42" s="88" t="s">
        <v>70</v>
      </c>
      <c r="F42" s="9"/>
      <c r="G42" s="88" t="s">
        <v>71</v>
      </c>
      <c r="H42" s="88" t="s">
        <v>72</v>
      </c>
      <c r="I42" s="9"/>
      <c r="J42" s="89" t="s">
        <v>73</v>
      </c>
    </row>
    <row r="43" spans="2:11" x14ac:dyDescent="0.2">
      <c r="B43" s="86"/>
      <c r="C43" s="87" t="s">
        <v>69</v>
      </c>
      <c r="D43" s="9"/>
      <c r="E43" s="90">
        <f>'FEB21'!E3</f>
        <v>46.24</v>
      </c>
      <c r="F43" s="9"/>
      <c r="G43" s="91">
        <f>E3</f>
        <v>43.57</v>
      </c>
      <c r="H43" s="92">
        <v>-250</v>
      </c>
      <c r="I43" s="9"/>
      <c r="J43" s="93">
        <f>((E43-G43)*H43)*16</f>
        <v>-10680.000000000007</v>
      </c>
    </row>
    <row r="44" spans="2:11" x14ac:dyDescent="0.2">
      <c r="B44" s="86"/>
      <c r="C44" s="9"/>
      <c r="D44" s="94"/>
      <c r="E44" s="9"/>
      <c r="F44" s="9"/>
      <c r="G44" s="9"/>
      <c r="H44" s="9"/>
      <c r="I44" s="9"/>
      <c r="J44" s="93"/>
    </row>
    <row r="45" spans="2:11" x14ac:dyDescent="0.2">
      <c r="B45" s="86"/>
      <c r="C45" s="87"/>
      <c r="D45" s="9"/>
      <c r="E45" s="88" t="s">
        <v>75</v>
      </c>
      <c r="F45" s="9"/>
      <c r="G45" s="88" t="s">
        <v>74</v>
      </c>
      <c r="H45" s="92"/>
      <c r="I45" s="9"/>
      <c r="J45" s="93"/>
    </row>
    <row r="46" spans="2:11" x14ac:dyDescent="0.2">
      <c r="B46" s="86"/>
      <c r="C46" s="87"/>
      <c r="D46" s="9"/>
      <c r="E46" s="90">
        <v>49.25</v>
      </c>
      <c r="F46" s="9"/>
      <c r="G46" s="91">
        <v>48.75</v>
      </c>
      <c r="H46" s="92">
        <v>50</v>
      </c>
      <c r="I46" s="9"/>
      <c r="J46" s="93">
        <f>((G46-E46)*16000)</f>
        <v>-8000</v>
      </c>
    </row>
    <row r="47" spans="2:11" x14ac:dyDescent="0.2">
      <c r="B47" s="86"/>
      <c r="C47" s="87"/>
      <c r="D47" s="9"/>
      <c r="E47" s="88" t="s">
        <v>76</v>
      </c>
      <c r="F47" s="9"/>
      <c r="G47" s="88" t="s">
        <v>74</v>
      </c>
      <c r="H47" s="92"/>
      <c r="I47" s="9"/>
      <c r="J47" s="93"/>
    </row>
    <row r="48" spans="2:11" x14ac:dyDescent="0.2">
      <c r="B48" s="86"/>
      <c r="C48" s="87"/>
      <c r="D48" s="9"/>
      <c r="E48" s="90">
        <v>-350</v>
      </c>
      <c r="F48" s="9"/>
      <c r="G48" s="91">
        <v>49.25</v>
      </c>
      <c r="H48" s="92">
        <v>50</v>
      </c>
      <c r="I48" s="9"/>
      <c r="J48" s="93">
        <f>((G48-E48)*16000)</f>
        <v>6388000</v>
      </c>
    </row>
    <row r="49" spans="2:10" x14ac:dyDescent="0.2">
      <c r="B49" s="86"/>
      <c r="C49" s="87"/>
      <c r="D49" s="9"/>
      <c r="E49" s="9"/>
      <c r="F49" s="9"/>
      <c r="G49" s="9"/>
      <c r="H49" s="92"/>
      <c r="I49" s="9"/>
      <c r="J49" s="93"/>
    </row>
    <row r="50" spans="2:10" ht="13.5" thickBot="1" x14ac:dyDescent="0.25">
      <c r="B50" s="95"/>
      <c r="C50" s="67"/>
      <c r="D50" s="67"/>
      <c r="E50" s="67"/>
      <c r="F50" s="67"/>
      <c r="G50" s="67"/>
      <c r="H50" s="96"/>
      <c r="I50" s="67"/>
      <c r="J50" s="21"/>
    </row>
    <row r="53" spans="2:10" x14ac:dyDescent="0.2">
      <c r="C53" s="7"/>
    </row>
    <row r="54" spans="2:10" x14ac:dyDescent="0.2">
      <c r="B54" s="7"/>
    </row>
    <row r="61" spans="2:10" x14ac:dyDescent="0.2">
      <c r="C61" s="70"/>
    </row>
    <row r="62" spans="2:10" x14ac:dyDescent="0.2">
      <c r="B62" s="70"/>
    </row>
    <row r="68" spans="1:1" x14ac:dyDescent="0.2">
      <c r="A68" s="54" t="s">
        <v>30</v>
      </c>
    </row>
    <row r="74" spans="1:1" x14ac:dyDescent="0.2">
      <c r="A74" s="7" t="s">
        <v>50</v>
      </c>
    </row>
    <row r="75" spans="1:1" x14ac:dyDescent="0.2">
      <c r="A75" s="7"/>
    </row>
    <row r="76" spans="1:1" ht="13.5" customHeight="1" x14ac:dyDescent="0.2">
      <c r="A76" s="7" t="s">
        <v>56</v>
      </c>
    </row>
    <row r="77" spans="1:1" x14ac:dyDescent="0.2">
      <c r="A77" s="7" t="s">
        <v>48</v>
      </c>
    </row>
    <row r="78" spans="1:1" x14ac:dyDescent="0.2">
      <c r="A78" s="7" t="s">
        <v>55</v>
      </c>
    </row>
    <row r="79" spans="1:1" x14ac:dyDescent="0.2">
      <c r="A79" s="7" t="s">
        <v>54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2"/>
  <sheetViews>
    <sheetView workbookViewId="0">
      <selection activeCell="E3" sqref="E3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79</v>
      </c>
      <c r="L2" s="8" t="s">
        <v>9</v>
      </c>
    </row>
    <row r="3" spans="3:14" x14ac:dyDescent="0.2">
      <c r="D3" s="6" t="s">
        <v>0</v>
      </c>
      <c r="E3" s="58">
        <f>E29</f>
        <v>45.55</v>
      </c>
      <c r="L3" s="34" t="s">
        <v>14</v>
      </c>
      <c r="M3">
        <v>-150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-250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D11">
        <v>1</v>
      </c>
      <c r="E11" s="56">
        <v>43.15</v>
      </c>
      <c r="F11" s="57">
        <v>50</v>
      </c>
      <c r="H11" s="72"/>
      <c r="I11" s="34"/>
    </row>
    <row r="12" spans="3:14" x14ac:dyDescent="0.2">
      <c r="C12" s="3"/>
      <c r="D12">
        <v>2</v>
      </c>
      <c r="E12" s="56">
        <v>44.75</v>
      </c>
      <c r="F12" s="57">
        <v>50</v>
      </c>
      <c r="H12" s="72">
        <v>44</v>
      </c>
      <c r="I12" s="34">
        <v>200</v>
      </c>
    </row>
    <row r="13" spans="3:14" x14ac:dyDescent="0.2">
      <c r="C13" s="3"/>
      <c r="D13">
        <v>3</v>
      </c>
      <c r="E13" s="56">
        <v>44.25</v>
      </c>
      <c r="F13" s="57">
        <v>50</v>
      </c>
      <c r="H13" s="73">
        <v>43</v>
      </c>
      <c r="I13" s="63">
        <v>50</v>
      </c>
    </row>
    <row r="14" spans="3:14" x14ac:dyDescent="0.2">
      <c r="C14" s="3"/>
      <c r="D14">
        <v>4</v>
      </c>
      <c r="E14" s="56">
        <v>44.25</v>
      </c>
      <c r="F14" s="57">
        <v>50</v>
      </c>
      <c r="H14" s="73">
        <v>43</v>
      </c>
      <c r="I14" s="63">
        <v>50</v>
      </c>
    </row>
    <row r="15" spans="3:14" x14ac:dyDescent="0.2">
      <c r="C15" s="3"/>
      <c r="D15">
        <v>5</v>
      </c>
      <c r="E15" s="56">
        <v>44.25</v>
      </c>
      <c r="F15" s="57">
        <v>50</v>
      </c>
      <c r="H15" s="73">
        <v>43.25</v>
      </c>
      <c r="I15" s="63">
        <v>50</v>
      </c>
    </row>
    <row r="16" spans="3:14" x14ac:dyDescent="0.2">
      <c r="C16" s="3"/>
      <c r="D16">
        <v>6</v>
      </c>
      <c r="E16" s="56">
        <v>44.75</v>
      </c>
      <c r="F16" s="57">
        <v>50</v>
      </c>
      <c r="H16" s="73">
        <v>43.75</v>
      </c>
      <c r="I16" s="63">
        <v>50</v>
      </c>
    </row>
    <row r="17" spans="3:10" x14ac:dyDescent="0.2">
      <c r="C17" s="3"/>
      <c r="D17">
        <v>7</v>
      </c>
      <c r="E17" s="56">
        <v>44.75</v>
      </c>
      <c r="F17" s="57">
        <v>50</v>
      </c>
      <c r="H17" s="73">
        <v>44.25</v>
      </c>
      <c r="I17" s="63">
        <v>50</v>
      </c>
    </row>
    <row r="18" spans="3:10" x14ac:dyDescent="0.2">
      <c r="C18" s="3"/>
      <c r="D18">
        <v>8</v>
      </c>
      <c r="E18" s="56">
        <v>45</v>
      </c>
      <c r="F18" s="57">
        <v>50</v>
      </c>
      <c r="H18" s="73">
        <v>44.5</v>
      </c>
      <c r="I18" s="63">
        <v>50</v>
      </c>
    </row>
    <row r="19" spans="3:10" x14ac:dyDescent="0.2">
      <c r="C19" s="3"/>
      <c r="D19">
        <v>9</v>
      </c>
      <c r="E19" s="56">
        <v>46</v>
      </c>
      <c r="F19" s="57">
        <v>50</v>
      </c>
      <c r="H19" s="73">
        <v>44.75</v>
      </c>
      <c r="I19" s="63">
        <v>50</v>
      </c>
    </row>
    <row r="20" spans="3:10" x14ac:dyDescent="0.2">
      <c r="C20" s="3"/>
      <c r="D20">
        <v>10</v>
      </c>
      <c r="E20" s="56">
        <v>45.75</v>
      </c>
      <c r="F20" s="57">
        <v>50</v>
      </c>
      <c r="H20" s="73">
        <v>44.75</v>
      </c>
      <c r="I20" s="63">
        <v>50</v>
      </c>
    </row>
    <row r="21" spans="3:10" x14ac:dyDescent="0.2">
      <c r="C21" s="3"/>
      <c r="D21">
        <v>11</v>
      </c>
      <c r="E21" s="56">
        <v>46</v>
      </c>
      <c r="F21" s="57">
        <v>50</v>
      </c>
      <c r="H21" s="73">
        <v>45</v>
      </c>
      <c r="I21" s="63">
        <v>50</v>
      </c>
    </row>
    <row r="22" spans="3:10" x14ac:dyDescent="0.2">
      <c r="D22">
        <v>12</v>
      </c>
      <c r="E22" s="56">
        <v>46</v>
      </c>
      <c r="F22" s="57">
        <v>50</v>
      </c>
      <c r="H22" s="73">
        <v>46</v>
      </c>
      <c r="I22" s="63">
        <v>50</v>
      </c>
    </row>
    <row r="23" spans="3:10" x14ac:dyDescent="0.2">
      <c r="C23" s="3"/>
      <c r="D23">
        <v>13</v>
      </c>
      <c r="E23" s="56">
        <v>47</v>
      </c>
      <c r="F23" s="57">
        <v>50</v>
      </c>
      <c r="H23" s="73">
        <v>46</v>
      </c>
      <c r="I23" s="63">
        <v>50</v>
      </c>
      <c r="J23" s="9"/>
    </row>
    <row r="24" spans="3:10" x14ac:dyDescent="0.2">
      <c r="C24" s="3"/>
      <c r="D24">
        <v>14</v>
      </c>
      <c r="E24" s="56">
        <v>46.5</v>
      </c>
      <c r="F24" s="57">
        <v>100</v>
      </c>
      <c r="H24" s="74">
        <v>46</v>
      </c>
      <c r="I24" s="64">
        <v>50</v>
      </c>
    </row>
    <row r="25" spans="3:10" x14ac:dyDescent="0.2">
      <c r="C25" s="3"/>
      <c r="D25">
        <v>15</v>
      </c>
      <c r="E25" s="56">
        <v>46.25</v>
      </c>
      <c r="F25" s="57">
        <v>50</v>
      </c>
      <c r="H25" s="10">
        <f>AVERAGE(H12:H24)</f>
        <v>44.480769230769234</v>
      </c>
      <c r="I25" s="75">
        <f>SUM(I12:I24)</f>
        <v>800</v>
      </c>
    </row>
    <row r="26" spans="3:10" x14ac:dyDescent="0.2">
      <c r="C26" s="3"/>
      <c r="D26">
        <v>16</v>
      </c>
      <c r="E26" s="56">
        <v>46.5</v>
      </c>
      <c r="F26" s="57">
        <v>50</v>
      </c>
      <c r="H26" s="73"/>
      <c r="I26" s="63"/>
    </row>
    <row r="27" spans="3:10" x14ac:dyDescent="0.2">
      <c r="C27" s="3"/>
      <c r="D27">
        <v>17</v>
      </c>
      <c r="E27" s="56">
        <v>48.5</v>
      </c>
      <c r="F27" s="57">
        <v>50</v>
      </c>
      <c r="H27" s="73"/>
      <c r="I27" s="63"/>
    </row>
    <row r="28" spans="3:10" x14ac:dyDescent="0.2">
      <c r="C28" s="3"/>
      <c r="D28">
        <v>18</v>
      </c>
      <c r="E28" s="49">
        <v>46.25</v>
      </c>
      <c r="F28" s="50">
        <v>50</v>
      </c>
      <c r="G28" s="4"/>
      <c r="H28" s="73"/>
      <c r="I28" s="63"/>
    </row>
    <row r="29" spans="3:10" x14ac:dyDescent="0.2">
      <c r="C29" s="3"/>
      <c r="D29" s="70"/>
      <c r="E29" s="10">
        <f>AVERAGE(E11:E28)</f>
        <v>45.55</v>
      </c>
      <c r="F29" s="53">
        <f>SUM(F11:F28)</f>
        <v>950</v>
      </c>
    </row>
    <row r="30" spans="3:10" x14ac:dyDescent="0.2">
      <c r="C30" s="3"/>
      <c r="D30" s="70"/>
      <c r="E30" s="56"/>
      <c r="F30" s="57"/>
      <c r="H30" s="73"/>
      <c r="I30" s="63"/>
    </row>
    <row r="31" spans="3:10" x14ac:dyDescent="0.2">
      <c r="C31" s="3"/>
      <c r="E31" s="56"/>
      <c r="F31" s="57"/>
      <c r="H31" s="73"/>
      <c r="I31" s="63"/>
    </row>
    <row r="32" spans="3:10" x14ac:dyDescent="0.2">
      <c r="C32" s="3"/>
      <c r="E32" s="56"/>
      <c r="F32" s="57"/>
      <c r="H32" s="73"/>
      <c r="I32" s="63"/>
    </row>
    <row r="33" spans="3:11" x14ac:dyDescent="0.2">
      <c r="C33" s="3"/>
      <c r="E33" s="56"/>
      <c r="F33" s="57"/>
    </row>
    <row r="34" spans="3:11" x14ac:dyDescent="0.2">
      <c r="C34" s="3"/>
      <c r="E34" s="56"/>
      <c r="F34" s="57"/>
    </row>
    <row r="35" spans="3:11" x14ac:dyDescent="0.2">
      <c r="C35" s="3"/>
      <c r="E35" s="56"/>
      <c r="F35" s="57"/>
    </row>
    <row r="36" spans="3:11" x14ac:dyDescent="0.2">
      <c r="C36" s="3"/>
      <c r="E36" s="56"/>
      <c r="F36" s="57"/>
    </row>
    <row r="37" spans="3:11" x14ac:dyDescent="0.2">
      <c r="C37" s="3"/>
      <c r="E37" s="47"/>
      <c r="F37" s="48"/>
      <c r="G37" s="9"/>
      <c r="H37" s="72"/>
      <c r="I37" s="34"/>
    </row>
    <row r="38" spans="3:11" ht="18.75" customHeight="1" x14ac:dyDescent="0.2">
      <c r="C38" s="3"/>
      <c r="H38" s="72"/>
      <c r="I38" s="34"/>
      <c r="J38" s="9"/>
    </row>
    <row r="39" spans="3:11" ht="47.25" customHeight="1" x14ac:dyDescent="0.2">
      <c r="C39" s="3"/>
      <c r="E39" s="56"/>
      <c r="F39" s="57"/>
      <c r="H39" s="72"/>
      <c r="I39" s="34"/>
      <c r="J39" s="9"/>
    </row>
    <row r="40" spans="3:11" x14ac:dyDescent="0.2">
      <c r="C40" s="3"/>
      <c r="H40" s="56"/>
      <c r="I40" s="57"/>
    </row>
    <row r="41" spans="3:11" ht="13.5" thickBot="1" x14ac:dyDescent="0.25">
      <c r="C41" s="3" t="s">
        <v>19</v>
      </c>
      <c r="D41" s="14">
        <f>-(E29*F29)*16</f>
        <v>-692360</v>
      </c>
      <c r="H41" s="56"/>
      <c r="I41" s="57"/>
    </row>
    <row r="42" spans="3:11" x14ac:dyDescent="0.2">
      <c r="C42" s="3" t="s">
        <v>20</v>
      </c>
      <c r="D42" s="15">
        <f>(H24*I24)*16</f>
        <v>36800</v>
      </c>
      <c r="H42" s="56"/>
      <c r="I42" s="57"/>
      <c r="J42" s="17"/>
      <c r="K42" s="18"/>
    </row>
    <row r="43" spans="3:11" x14ac:dyDescent="0.2">
      <c r="C43" s="3"/>
      <c r="D43" s="1">
        <f>D42+D41</f>
        <v>-655560</v>
      </c>
      <c r="H43" s="56"/>
      <c r="I43" s="57"/>
      <c r="J43" s="19" t="s">
        <v>13</v>
      </c>
      <c r="K43" s="20"/>
    </row>
    <row r="44" spans="3:11" ht="16.5" thickBot="1" x14ac:dyDescent="0.3">
      <c r="C44" s="3"/>
      <c r="D44" s="1"/>
      <c r="E44" s="1"/>
      <c r="H44" s="56"/>
      <c r="I44" s="57"/>
      <c r="J44" s="22">
        <f>H48+D43</f>
        <v>-544840</v>
      </c>
      <c r="K44" s="21"/>
    </row>
    <row r="45" spans="3:11" ht="41.25" customHeight="1" x14ac:dyDescent="0.2">
      <c r="C45" s="3"/>
      <c r="D45" s="1"/>
      <c r="H45" s="56"/>
      <c r="I45" s="57"/>
    </row>
    <row r="46" spans="3:11" ht="15.75" x14ac:dyDescent="0.25">
      <c r="C46" s="60" t="s">
        <v>40</v>
      </c>
      <c r="D46" s="24" t="s">
        <v>10</v>
      </c>
      <c r="E46">
        <f>M4</f>
        <v>100</v>
      </c>
      <c r="G46" s="51">
        <f>E3-0.25</f>
        <v>45.3</v>
      </c>
      <c r="H46" s="1">
        <f>(G46*E46)*-16</f>
        <v>-72480</v>
      </c>
      <c r="I46" s="57"/>
    </row>
    <row r="47" spans="3:11" x14ac:dyDescent="0.2">
      <c r="C47" s="3"/>
      <c r="D47" s="24" t="s">
        <v>11</v>
      </c>
      <c r="E47" s="4">
        <f>M5</f>
        <v>-250</v>
      </c>
      <c r="F47" s="4"/>
      <c r="G47" s="52">
        <f>E3+0.25</f>
        <v>45.8</v>
      </c>
      <c r="H47" s="5">
        <f>(G47*E47)*-16</f>
        <v>183200</v>
      </c>
    </row>
    <row r="48" spans="3:11" ht="12" customHeight="1" x14ac:dyDescent="0.2">
      <c r="C48" s="3"/>
      <c r="E48">
        <f>E47+E46</f>
        <v>-150</v>
      </c>
      <c r="H48" s="1">
        <f>SUM(H46:H47)</f>
        <v>110720</v>
      </c>
    </row>
    <row r="49" spans="2:10" ht="12.75" customHeight="1" x14ac:dyDescent="0.2">
      <c r="C49" s="3" t="s">
        <v>6</v>
      </c>
    </row>
    <row r="50" spans="2:10" ht="15.75" customHeight="1" x14ac:dyDescent="0.2">
      <c r="C50" s="3" t="s">
        <v>58</v>
      </c>
    </row>
    <row r="51" spans="2:10" ht="15.75" customHeight="1" thickBot="1" x14ac:dyDescent="0.25">
      <c r="C51" s="3"/>
    </row>
    <row r="52" spans="2:10" x14ac:dyDescent="0.2">
      <c r="B52" s="17"/>
      <c r="C52" s="84"/>
      <c r="D52" s="85"/>
      <c r="E52" s="97" t="s">
        <v>77</v>
      </c>
      <c r="F52" s="85"/>
      <c r="G52" s="98" t="s">
        <v>78</v>
      </c>
      <c r="H52" s="85"/>
      <c r="I52" s="85"/>
      <c r="J52" s="18"/>
    </row>
    <row r="53" spans="2:10" x14ac:dyDescent="0.2">
      <c r="B53" s="86"/>
      <c r="C53" s="87"/>
      <c r="D53" s="9"/>
      <c r="E53" s="88" t="s">
        <v>70</v>
      </c>
      <c r="F53" s="9"/>
      <c r="G53" s="88" t="s">
        <v>71</v>
      </c>
      <c r="H53" s="88" t="s">
        <v>72</v>
      </c>
      <c r="I53" s="9"/>
      <c r="J53" s="89" t="s">
        <v>73</v>
      </c>
    </row>
    <row r="54" spans="2:10" x14ac:dyDescent="0.2">
      <c r="B54" s="86"/>
      <c r="C54" s="87" t="s">
        <v>69</v>
      </c>
      <c r="D54" s="9"/>
      <c r="E54" s="90">
        <f>'FEB21'!E3</f>
        <v>46.24</v>
      </c>
      <c r="F54" s="9"/>
      <c r="G54" s="91">
        <f>E3</f>
        <v>45.55</v>
      </c>
      <c r="H54" s="92">
        <v>-250</v>
      </c>
      <c r="I54" s="9"/>
      <c r="J54" s="93">
        <f>((E54-G54)*H54)*16</f>
        <v>-2760.0000000000191</v>
      </c>
    </row>
    <row r="55" spans="2:10" x14ac:dyDescent="0.2">
      <c r="B55" s="86"/>
      <c r="C55" s="9"/>
      <c r="D55" s="94"/>
      <c r="E55" s="9"/>
      <c r="F55" s="9"/>
      <c r="G55" s="9"/>
      <c r="H55" s="9"/>
      <c r="I55" s="9"/>
      <c r="J55" s="93"/>
    </row>
    <row r="56" spans="2:10" x14ac:dyDescent="0.2">
      <c r="B56" s="86"/>
      <c r="C56" s="87"/>
      <c r="D56" s="9"/>
      <c r="E56" s="88" t="s">
        <v>75</v>
      </c>
      <c r="F56" s="9"/>
      <c r="G56" s="88" t="s">
        <v>74</v>
      </c>
      <c r="H56" s="92"/>
      <c r="I56" s="9"/>
      <c r="J56" s="93"/>
    </row>
    <row r="57" spans="2:10" x14ac:dyDescent="0.2">
      <c r="B57" s="86"/>
      <c r="C57" s="87"/>
      <c r="D57" s="9"/>
      <c r="E57" s="90">
        <v>49.25</v>
      </c>
      <c r="F57" s="9"/>
      <c r="G57" s="91">
        <v>48.75</v>
      </c>
      <c r="H57" s="92">
        <v>50</v>
      </c>
      <c r="I57" s="9"/>
      <c r="J57" s="93">
        <f>((G57-E57)*16000)</f>
        <v>-8000</v>
      </c>
    </row>
    <row r="58" spans="2:10" x14ac:dyDescent="0.2">
      <c r="B58" s="86"/>
      <c r="C58" s="87"/>
      <c r="D58" s="9"/>
      <c r="E58" s="88" t="s">
        <v>76</v>
      </c>
      <c r="F58" s="9"/>
      <c r="G58" s="88" t="s">
        <v>74</v>
      </c>
      <c r="H58" s="92"/>
      <c r="I58" s="9"/>
      <c r="J58" s="93"/>
    </row>
    <row r="59" spans="2:10" x14ac:dyDescent="0.2">
      <c r="B59" s="86"/>
      <c r="C59" s="87"/>
      <c r="D59" s="9"/>
      <c r="E59" s="90">
        <v>-350</v>
      </c>
      <c r="F59" s="9"/>
      <c r="G59" s="91">
        <v>49.25</v>
      </c>
      <c r="H59" s="92">
        <v>50</v>
      </c>
      <c r="I59" s="9"/>
      <c r="J59" s="93">
        <f>((G59-E59)*16000)</f>
        <v>6388000</v>
      </c>
    </row>
    <row r="60" spans="2:10" x14ac:dyDescent="0.2">
      <c r="B60" s="86"/>
      <c r="C60" s="87"/>
      <c r="D60" s="9"/>
      <c r="E60" s="9"/>
      <c r="F60" s="9"/>
      <c r="G60" s="9"/>
      <c r="H60" s="92"/>
      <c r="I60" s="9"/>
      <c r="J60" s="93"/>
    </row>
    <row r="61" spans="2:10" ht="13.5" thickBot="1" x14ac:dyDescent="0.25">
      <c r="B61" s="95"/>
      <c r="C61" s="67"/>
      <c r="D61" s="67"/>
      <c r="E61" s="67"/>
      <c r="F61" s="67"/>
      <c r="G61" s="67"/>
      <c r="H61" s="96"/>
      <c r="I61" s="67"/>
      <c r="J61" s="21"/>
    </row>
    <row r="64" spans="2:10" x14ac:dyDescent="0.2">
      <c r="C64" s="7"/>
    </row>
    <row r="65" spans="1:9" x14ac:dyDescent="0.2">
      <c r="B65" s="7"/>
    </row>
    <row r="68" spans="1:9" x14ac:dyDescent="0.2">
      <c r="B68" s="3" t="s">
        <v>81</v>
      </c>
      <c r="G68" s="6" t="s">
        <v>82</v>
      </c>
    </row>
    <row r="69" spans="1:9" x14ac:dyDescent="0.2">
      <c r="A69" s="24" t="s">
        <v>80</v>
      </c>
      <c r="B69" s="1">
        <v>47.5</v>
      </c>
      <c r="C69" t="s">
        <v>88</v>
      </c>
      <c r="D69" s="2">
        <v>50</v>
      </c>
      <c r="G69" s="1">
        <v>47.25</v>
      </c>
      <c r="H69" t="s">
        <v>89</v>
      </c>
      <c r="I69" s="2">
        <v>50</v>
      </c>
    </row>
    <row r="70" spans="1:9" x14ac:dyDescent="0.2">
      <c r="A70" s="24" t="s">
        <v>80</v>
      </c>
      <c r="B70" s="1">
        <v>48.25</v>
      </c>
      <c r="C70" t="s">
        <v>87</v>
      </c>
      <c r="D70" s="2">
        <v>50</v>
      </c>
      <c r="G70" s="1">
        <v>47.25</v>
      </c>
      <c r="H70" t="s">
        <v>89</v>
      </c>
      <c r="I70" s="2">
        <v>50</v>
      </c>
    </row>
    <row r="71" spans="1:9" x14ac:dyDescent="0.2">
      <c r="A71" s="24" t="s">
        <v>80</v>
      </c>
      <c r="B71" s="1">
        <v>48.5</v>
      </c>
      <c r="C71" t="s">
        <v>86</v>
      </c>
      <c r="D71" s="2">
        <v>50</v>
      </c>
      <c r="G71" s="1">
        <v>47.5</v>
      </c>
      <c r="H71" t="s">
        <v>89</v>
      </c>
      <c r="I71" s="2">
        <v>50</v>
      </c>
    </row>
    <row r="72" spans="1:9" x14ac:dyDescent="0.2">
      <c r="A72" s="24" t="s">
        <v>80</v>
      </c>
      <c r="B72" s="1">
        <v>48.5</v>
      </c>
      <c r="C72" s="70" t="s">
        <v>85</v>
      </c>
      <c r="D72" s="2">
        <v>50</v>
      </c>
      <c r="G72" s="1">
        <v>47.5</v>
      </c>
      <c r="H72" t="s">
        <v>89</v>
      </c>
      <c r="I72" s="2">
        <v>50</v>
      </c>
    </row>
    <row r="73" spans="1:9" x14ac:dyDescent="0.2">
      <c r="A73" s="24" t="s">
        <v>80</v>
      </c>
      <c r="B73" s="56">
        <v>48.5</v>
      </c>
      <c r="C73" t="s">
        <v>85</v>
      </c>
      <c r="D73" s="2">
        <v>50</v>
      </c>
      <c r="G73" s="1">
        <v>47.5</v>
      </c>
      <c r="H73" t="s">
        <v>89</v>
      </c>
      <c r="I73" s="2">
        <v>50</v>
      </c>
    </row>
    <row r="74" spans="1:9" x14ac:dyDescent="0.2">
      <c r="A74" s="24" t="s">
        <v>80</v>
      </c>
      <c r="B74" s="1">
        <v>48</v>
      </c>
      <c r="C74" t="s">
        <v>85</v>
      </c>
      <c r="D74" s="2">
        <v>50</v>
      </c>
      <c r="G74" s="1">
        <v>48.55</v>
      </c>
      <c r="H74" t="s">
        <v>89</v>
      </c>
      <c r="I74" s="2">
        <v>50</v>
      </c>
    </row>
    <row r="75" spans="1:9" x14ac:dyDescent="0.2">
      <c r="A75" s="24" t="s">
        <v>80</v>
      </c>
      <c r="B75" s="1">
        <v>48.25</v>
      </c>
      <c r="C75" t="s">
        <v>84</v>
      </c>
      <c r="D75" s="2">
        <v>50</v>
      </c>
      <c r="G75" s="1">
        <v>48.75</v>
      </c>
      <c r="H75" t="s">
        <v>89</v>
      </c>
      <c r="I75" s="2">
        <v>50</v>
      </c>
    </row>
    <row r="76" spans="1:9" x14ac:dyDescent="0.2">
      <c r="A76" s="24" t="s">
        <v>80</v>
      </c>
      <c r="B76" s="10">
        <v>47.75</v>
      </c>
      <c r="C76" s="9" t="s">
        <v>83</v>
      </c>
      <c r="D76" s="53">
        <v>50</v>
      </c>
      <c r="G76" s="10">
        <v>48.5</v>
      </c>
      <c r="H76" s="9" t="s">
        <v>89</v>
      </c>
      <c r="I76" s="53">
        <v>50</v>
      </c>
    </row>
    <row r="77" spans="1:9" x14ac:dyDescent="0.2">
      <c r="A77" s="24" t="s">
        <v>80</v>
      </c>
      <c r="B77" s="10">
        <v>47.75</v>
      </c>
      <c r="C77" s="9" t="s">
        <v>91</v>
      </c>
      <c r="D77" s="53">
        <v>50</v>
      </c>
      <c r="E77" s="10"/>
      <c r="G77" s="10">
        <v>48.25</v>
      </c>
      <c r="H77" s="9" t="s">
        <v>89</v>
      </c>
      <c r="I77" s="53">
        <v>50</v>
      </c>
    </row>
    <row r="78" spans="1:9" x14ac:dyDescent="0.2">
      <c r="A78" s="24" t="s">
        <v>80</v>
      </c>
      <c r="B78" s="10">
        <v>47.75</v>
      </c>
      <c r="C78" s="94" t="s">
        <v>85</v>
      </c>
      <c r="D78" s="53">
        <v>50</v>
      </c>
      <c r="E78" s="1"/>
      <c r="G78" s="10">
        <v>47.5</v>
      </c>
      <c r="H78" s="94" t="s">
        <v>95</v>
      </c>
      <c r="I78" s="53">
        <v>50</v>
      </c>
    </row>
    <row r="79" spans="1:9" x14ac:dyDescent="0.2">
      <c r="A79" s="24" t="s">
        <v>80</v>
      </c>
      <c r="B79" s="10">
        <v>47.5</v>
      </c>
      <c r="C79" s="94" t="s">
        <v>93</v>
      </c>
      <c r="D79" s="53">
        <v>50</v>
      </c>
      <c r="E79" s="1"/>
      <c r="G79" s="5">
        <v>47.75</v>
      </c>
      <c r="H79" s="102" t="s">
        <v>86</v>
      </c>
      <c r="I79" s="13">
        <v>50</v>
      </c>
    </row>
    <row r="80" spans="1:9" x14ac:dyDescent="0.2">
      <c r="A80" s="23">
        <v>36948</v>
      </c>
      <c r="B80" s="10">
        <v>50</v>
      </c>
      <c r="C80" s="94" t="s">
        <v>94</v>
      </c>
      <c r="D80" s="53">
        <v>50</v>
      </c>
      <c r="E80" s="1"/>
      <c r="G80" s="10"/>
      <c r="H80" s="9"/>
      <c r="I80" s="53"/>
    </row>
    <row r="81" spans="1:9" x14ac:dyDescent="0.2">
      <c r="A81" s="103">
        <v>36948</v>
      </c>
      <c r="B81" s="5">
        <v>48.75</v>
      </c>
      <c r="C81" s="102" t="s">
        <v>86</v>
      </c>
      <c r="D81" s="13">
        <v>50</v>
      </c>
      <c r="E81" s="1"/>
      <c r="G81" s="1">
        <f>AVERAGE(G69:G79)</f>
        <v>47.845454545454544</v>
      </c>
      <c r="I81" s="2">
        <f>SUM(I69:I79)</f>
        <v>550</v>
      </c>
    </row>
    <row r="82" spans="1:9" x14ac:dyDescent="0.2">
      <c r="A82" s="23"/>
      <c r="B82" s="10"/>
      <c r="C82" s="94"/>
      <c r="D82" s="53"/>
      <c r="E82" s="1"/>
    </row>
    <row r="83" spans="1:9" x14ac:dyDescent="0.2">
      <c r="A83" s="7" t="s">
        <v>90</v>
      </c>
      <c r="B83" s="1">
        <f>AVERAGE(B69:B81)</f>
        <v>48.230769230769234</v>
      </c>
      <c r="D83" s="2">
        <f>SUM(D69:D81)</f>
        <v>650</v>
      </c>
      <c r="E83" s="1"/>
    </row>
    <row r="84" spans="1:9" x14ac:dyDescent="0.2">
      <c r="B84" s="1"/>
      <c r="E84" s="1"/>
    </row>
    <row r="85" spans="1:9" x14ac:dyDescent="0.2">
      <c r="B85" s="1"/>
      <c r="E85" s="1"/>
    </row>
    <row r="86" spans="1:9" x14ac:dyDescent="0.2">
      <c r="B86" s="1"/>
    </row>
    <row r="87" spans="1:9" x14ac:dyDescent="0.2">
      <c r="A87" s="7"/>
      <c r="B87" s="100">
        <f>(I81*16)*3</f>
        <v>26400</v>
      </c>
      <c r="D87" s="99">
        <f>(G81-B83)*B87</f>
        <v>-10172.307692307806</v>
      </c>
    </row>
    <row r="88" spans="1:9" x14ac:dyDescent="0.2">
      <c r="A88" s="7"/>
      <c r="B88" s="101" t="s">
        <v>92</v>
      </c>
    </row>
    <row r="89" spans="1:9" ht="13.5" customHeight="1" x14ac:dyDescent="0.2">
      <c r="A89" s="7"/>
      <c r="B89" s="1"/>
    </row>
    <row r="90" spans="1:9" x14ac:dyDescent="0.2">
      <c r="A90" s="7"/>
    </row>
    <row r="91" spans="1:9" x14ac:dyDescent="0.2">
      <c r="A91" s="7"/>
    </row>
    <row r="92" spans="1:9" x14ac:dyDescent="0.2">
      <c r="A92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5"/>
  <sheetViews>
    <sheetView workbookViewId="0">
      <selection activeCell="E12" sqref="E12:E21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96</v>
      </c>
      <c r="L2" s="8" t="s">
        <v>9</v>
      </c>
    </row>
    <row r="3" spans="3:14" x14ac:dyDescent="0.2">
      <c r="D3" s="6" t="s">
        <v>0</v>
      </c>
      <c r="E3" s="58">
        <f>E22</f>
        <v>46.524999999999999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46</v>
      </c>
      <c r="F12" s="57">
        <v>50</v>
      </c>
      <c r="G12">
        <v>1</v>
      </c>
      <c r="H12" s="73">
        <v>46.75</v>
      </c>
      <c r="I12" s="63">
        <v>100</v>
      </c>
    </row>
    <row r="13" spans="3:14" x14ac:dyDescent="0.2">
      <c r="C13" s="3"/>
      <c r="D13">
        <v>2</v>
      </c>
      <c r="E13" s="56">
        <v>46.25</v>
      </c>
      <c r="F13" s="57">
        <v>50</v>
      </c>
      <c r="G13">
        <v>2</v>
      </c>
      <c r="H13" s="73">
        <v>47</v>
      </c>
      <c r="I13" s="63">
        <v>50</v>
      </c>
    </row>
    <row r="14" spans="3:14" x14ac:dyDescent="0.2">
      <c r="C14" s="3"/>
      <c r="D14">
        <v>3</v>
      </c>
      <c r="E14" s="56">
        <v>46</v>
      </c>
      <c r="F14" s="57">
        <v>50</v>
      </c>
      <c r="G14">
        <v>3</v>
      </c>
      <c r="H14" s="73">
        <v>47.75</v>
      </c>
      <c r="I14" s="63">
        <v>50</v>
      </c>
    </row>
    <row r="15" spans="3:14" x14ac:dyDescent="0.2">
      <c r="C15" s="3"/>
      <c r="D15">
        <v>4</v>
      </c>
      <c r="E15" s="56">
        <v>47.25</v>
      </c>
      <c r="F15" s="57">
        <v>50</v>
      </c>
      <c r="G15">
        <v>4</v>
      </c>
      <c r="H15" s="73">
        <v>47.5</v>
      </c>
      <c r="I15" s="63">
        <v>50</v>
      </c>
    </row>
    <row r="16" spans="3:14" x14ac:dyDescent="0.2">
      <c r="C16" s="3"/>
      <c r="D16">
        <v>5</v>
      </c>
      <c r="E16" s="56">
        <v>47</v>
      </c>
      <c r="F16" s="57">
        <v>50</v>
      </c>
      <c r="G16">
        <v>5</v>
      </c>
      <c r="H16" s="73">
        <v>46.5</v>
      </c>
      <c r="I16" s="63">
        <v>50</v>
      </c>
    </row>
    <row r="17" spans="3:10" x14ac:dyDescent="0.2">
      <c r="C17" s="3"/>
      <c r="D17">
        <v>6</v>
      </c>
      <c r="E17" s="56">
        <v>46.25</v>
      </c>
      <c r="F17" s="57">
        <v>50</v>
      </c>
      <c r="G17">
        <v>6</v>
      </c>
      <c r="H17" s="73">
        <v>46.25</v>
      </c>
      <c r="I17" s="63">
        <v>50</v>
      </c>
    </row>
    <row r="18" spans="3:10" x14ac:dyDescent="0.2">
      <c r="C18" s="3"/>
      <c r="D18">
        <v>7</v>
      </c>
      <c r="E18" s="56">
        <v>47.5</v>
      </c>
      <c r="F18" s="57">
        <v>50</v>
      </c>
      <c r="G18">
        <v>7</v>
      </c>
      <c r="H18" s="73">
        <v>45.75</v>
      </c>
      <c r="I18" s="63">
        <v>50</v>
      </c>
    </row>
    <row r="19" spans="3:10" x14ac:dyDescent="0.2">
      <c r="C19" s="3"/>
      <c r="D19">
        <v>8</v>
      </c>
      <c r="E19" s="56">
        <v>47.25</v>
      </c>
      <c r="F19" s="57">
        <v>50</v>
      </c>
      <c r="G19">
        <v>8</v>
      </c>
      <c r="H19" s="73">
        <v>45.5</v>
      </c>
      <c r="I19" s="63">
        <v>50</v>
      </c>
    </row>
    <row r="20" spans="3:10" x14ac:dyDescent="0.2">
      <c r="C20" s="3"/>
      <c r="D20">
        <v>9</v>
      </c>
      <c r="E20" s="56">
        <v>46</v>
      </c>
      <c r="F20" s="57">
        <v>50</v>
      </c>
      <c r="G20">
        <v>9</v>
      </c>
      <c r="H20" s="73">
        <v>45.25</v>
      </c>
      <c r="I20" s="63">
        <v>50</v>
      </c>
    </row>
    <row r="21" spans="3:10" x14ac:dyDescent="0.2">
      <c r="C21" s="3"/>
      <c r="D21">
        <v>10</v>
      </c>
      <c r="E21" s="49">
        <v>45.75</v>
      </c>
      <c r="F21" s="50">
        <v>50</v>
      </c>
      <c r="G21">
        <v>10</v>
      </c>
      <c r="H21" s="73">
        <v>45.25</v>
      </c>
      <c r="I21" s="63">
        <v>50</v>
      </c>
    </row>
    <row r="22" spans="3:10" x14ac:dyDescent="0.2">
      <c r="C22" s="3"/>
      <c r="E22" s="10">
        <f>AVERAGE(E11:E21)</f>
        <v>46.524999999999999</v>
      </c>
      <c r="F22" s="53">
        <f>SUM(F11:F21)</f>
        <v>500</v>
      </c>
      <c r="G22">
        <v>11</v>
      </c>
      <c r="H22" s="73">
        <v>45.5</v>
      </c>
      <c r="I22" s="63">
        <v>50</v>
      </c>
    </row>
    <row r="23" spans="3:10" x14ac:dyDescent="0.2">
      <c r="C23" s="3"/>
      <c r="E23" s="56"/>
      <c r="F23" s="57"/>
      <c r="G23">
        <v>12</v>
      </c>
      <c r="H23" s="73">
        <v>45.15</v>
      </c>
      <c r="I23" s="63">
        <v>50</v>
      </c>
    </row>
    <row r="24" spans="3:10" x14ac:dyDescent="0.2">
      <c r="C24" s="3"/>
      <c r="E24" s="56"/>
      <c r="F24" s="57"/>
      <c r="G24">
        <v>13</v>
      </c>
      <c r="H24" s="73">
        <v>46.5</v>
      </c>
      <c r="I24" s="63">
        <v>50</v>
      </c>
    </row>
    <row r="25" spans="3:10" x14ac:dyDescent="0.2">
      <c r="C25" s="3"/>
      <c r="E25" s="56"/>
      <c r="F25" s="57"/>
      <c r="H25" s="74"/>
      <c r="I25" s="64"/>
      <c r="J25" s="4"/>
    </row>
    <row r="26" spans="3:10" x14ac:dyDescent="0.2">
      <c r="C26" s="3"/>
      <c r="E26" s="56"/>
      <c r="F26" s="57"/>
      <c r="H26" s="10">
        <f>AVERAGE(H11:H25)</f>
        <v>46.20384615384615</v>
      </c>
      <c r="I26" s="75">
        <f>SUM(I11:I25)</f>
        <v>700</v>
      </c>
    </row>
    <row r="27" spans="3:10" x14ac:dyDescent="0.2">
      <c r="C27" s="3"/>
      <c r="E27" s="56"/>
      <c r="F27" s="57"/>
      <c r="H27" s="73"/>
      <c r="I27" s="63"/>
    </row>
    <row r="28" spans="3:10" x14ac:dyDescent="0.2">
      <c r="C28" s="3"/>
      <c r="E28" s="56"/>
      <c r="F28" s="57"/>
      <c r="H28" s="73"/>
      <c r="I28" s="63"/>
    </row>
    <row r="29" spans="3:10" x14ac:dyDescent="0.2">
      <c r="C29" s="3"/>
      <c r="E29" s="56"/>
      <c r="F29" s="57"/>
      <c r="H29" s="73"/>
      <c r="I29" s="63"/>
    </row>
    <row r="30" spans="3:10" x14ac:dyDescent="0.2">
      <c r="C30" s="3"/>
      <c r="E30" s="47"/>
      <c r="F30" s="48"/>
      <c r="G30" s="9"/>
      <c r="H30" s="73"/>
      <c r="I30" s="63"/>
    </row>
    <row r="31" spans="3:10" x14ac:dyDescent="0.2">
      <c r="C31" s="3"/>
    </row>
    <row r="32" spans="3:10" x14ac:dyDescent="0.2">
      <c r="C32" s="3"/>
      <c r="D32" s="70"/>
      <c r="E32" s="56"/>
      <c r="F32" s="57"/>
      <c r="H32" s="73"/>
      <c r="I32" s="63"/>
    </row>
    <row r="33" spans="3:11" x14ac:dyDescent="0.2">
      <c r="C33" s="3"/>
      <c r="E33" s="56"/>
      <c r="F33" s="57"/>
      <c r="H33" s="73"/>
      <c r="I33" s="63"/>
    </row>
    <row r="34" spans="3:11" x14ac:dyDescent="0.2">
      <c r="C34" s="3"/>
      <c r="E34" s="56"/>
      <c r="F34" s="57"/>
      <c r="H34" s="73"/>
      <c r="I34" s="63"/>
    </row>
    <row r="35" spans="3:11" x14ac:dyDescent="0.2">
      <c r="C35" s="3"/>
      <c r="E35" s="56"/>
      <c r="F35" s="57"/>
    </row>
    <row r="36" spans="3:11" x14ac:dyDescent="0.2">
      <c r="C36" s="3"/>
      <c r="E36" s="56"/>
      <c r="F36" s="57"/>
    </row>
    <row r="37" spans="3:11" x14ac:dyDescent="0.2">
      <c r="C37" s="3"/>
      <c r="E37" s="56"/>
      <c r="F37" s="57"/>
    </row>
    <row r="38" spans="3:11" x14ac:dyDescent="0.2">
      <c r="C38" s="3"/>
      <c r="E38" s="56"/>
      <c r="F38" s="57"/>
    </row>
    <row r="39" spans="3:11" x14ac:dyDescent="0.2">
      <c r="C39" s="3"/>
      <c r="E39" s="47"/>
      <c r="F39" s="48"/>
      <c r="G39" s="9"/>
      <c r="H39" s="72"/>
      <c r="I39" s="34"/>
    </row>
    <row r="40" spans="3:11" ht="18.75" customHeight="1" x14ac:dyDescent="0.2">
      <c r="C40" s="3"/>
      <c r="H40" s="72"/>
      <c r="I40" s="34"/>
      <c r="J40" s="9"/>
    </row>
    <row r="41" spans="3:11" ht="47.25" customHeight="1" x14ac:dyDescent="0.2">
      <c r="C41" s="3"/>
      <c r="E41" s="56"/>
      <c r="F41" s="57"/>
      <c r="H41" s="72"/>
      <c r="I41" s="34"/>
      <c r="J41" s="9"/>
    </row>
    <row r="42" spans="3:11" x14ac:dyDescent="0.2">
      <c r="C42" s="3"/>
      <c r="H42" s="56"/>
      <c r="I42" s="57"/>
    </row>
    <row r="43" spans="3:11" ht="13.5" thickBot="1" x14ac:dyDescent="0.25">
      <c r="C43" s="3" t="s">
        <v>19</v>
      </c>
      <c r="D43" s="14">
        <f>-(E22*F22)*16</f>
        <v>-372200</v>
      </c>
      <c r="H43" s="56"/>
      <c r="I43" s="57"/>
    </row>
    <row r="44" spans="3:11" x14ac:dyDescent="0.2">
      <c r="C44" s="3" t="s">
        <v>20</v>
      </c>
      <c r="D44" s="15">
        <f>(H26*I26)*16</f>
        <v>517483.07692307688</v>
      </c>
      <c r="H44" s="56"/>
      <c r="I44" s="57"/>
      <c r="J44" s="17"/>
      <c r="K44" s="18"/>
    </row>
    <row r="45" spans="3:11" x14ac:dyDescent="0.2">
      <c r="C45" s="3"/>
      <c r="D45" s="1">
        <f>D44+D43</f>
        <v>145283.07692307688</v>
      </c>
      <c r="H45" s="56"/>
      <c r="I45" s="57"/>
      <c r="J45" s="19" t="s">
        <v>13</v>
      </c>
      <c r="K45" s="20"/>
    </row>
    <row r="46" spans="3:11" ht="16.5" thickBot="1" x14ac:dyDescent="0.3">
      <c r="C46" s="3"/>
      <c r="D46" s="1"/>
      <c r="E46" s="1"/>
      <c r="H46" s="56"/>
      <c r="I46" s="57"/>
      <c r="J46" s="22">
        <f>H50+D45</f>
        <v>71243.076923076878</v>
      </c>
      <c r="K46" s="21"/>
    </row>
    <row r="47" spans="3:11" ht="41.25" customHeight="1" x14ac:dyDescent="0.2">
      <c r="C47" s="3"/>
      <c r="D47" s="1"/>
      <c r="H47" s="56"/>
      <c r="I47" s="57"/>
    </row>
    <row r="48" spans="3:11" ht="15.75" x14ac:dyDescent="0.25">
      <c r="C48" s="60" t="s">
        <v>40</v>
      </c>
      <c r="D48" s="24" t="s">
        <v>10</v>
      </c>
      <c r="E48">
        <f>M4</f>
        <v>100</v>
      </c>
      <c r="G48" s="51">
        <f>E3-0.25</f>
        <v>46.274999999999999</v>
      </c>
      <c r="H48" s="1">
        <f>(G48*E48)*-16</f>
        <v>-74040</v>
      </c>
      <c r="I48" s="57"/>
    </row>
    <row r="49" spans="2:10" x14ac:dyDescent="0.2">
      <c r="C49" s="3"/>
      <c r="D49" s="24" t="s">
        <v>11</v>
      </c>
      <c r="E49" s="4">
        <f>M5</f>
        <v>0</v>
      </c>
      <c r="F49" s="4"/>
      <c r="G49" s="52">
        <f>E3+0.25</f>
        <v>46.774999999999999</v>
      </c>
      <c r="H49" s="5">
        <f>(G49*E49)*-16</f>
        <v>0</v>
      </c>
    </row>
    <row r="50" spans="2:10" ht="12" customHeight="1" x14ac:dyDescent="0.2">
      <c r="C50" s="3"/>
      <c r="E50">
        <f>E49+E48</f>
        <v>100</v>
      </c>
      <c r="H50" s="1">
        <f>SUM(H48:H49)</f>
        <v>-74040</v>
      </c>
    </row>
    <row r="51" spans="2:10" ht="12.75" customHeight="1" x14ac:dyDescent="0.2">
      <c r="C51" s="3" t="s">
        <v>6</v>
      </c>
    </row>
    <row r="52" spans="2:10" ht="15.75" customHeight="1" x14ac:dyDescent="0.2">
      <c r="C52" s="3" t="s">
        <v>58</v>
      </c>
    </row>
    <row r="53" spans="2:10" ht="15.75" customHeight="1" thickBot="1" x14ac:dyDescent="0.25">
      <c r="C53" s="3"/>
    </row>
    <row r="54" spans="2:10" x14ac:dyDescent="0.2">
      <c r="B54" s="17"/>
      <c r="C54" s="84"/>
      <c r="D54" s="85"/>
      <c r="E54" s="97" t="s">
        <v>77</v>
      </c>
      <c r="F54" s="85"/>
      <c r="G54" s="98" t="s">
        <v>78</v>
      </c>
      <c r="H54" s="85"/>
      <c r="I54" s="85"/>
      <c r="J54" s="18"/>
    </row>
    <row r="55" spans="2:10" x14ac:dyDescent="0.2">
      <c r="B55" s="86"/>
      <c r="C55" s="87"/>
      <c r="D55" s="9"/>
      <c r="E55" s="88" t="s">
        <v>70</v>
      </c>
      <c r="F55" s="9"/>
      <c r="G55" s="88" t="s">
        <v>71</v>
      </c>
      <c r="H55" s="88" t="s">
        <v>72</v>
      </c>
      <c r="I55" s="9"/>
      <c r="J55" s="89" t="s">
        <v>73</v>
      </c>
    </row>
    <row r="56" spans="2:10" x14ac:dyDescent="0.2">
      <c r="B56" s="86"/>
      <c r="C56" s="87" t="s">
        <v>69</v>
      </c>
      <c r="D56" s="9"/>
      <c r="E56" s="90">
        <f>'FEB21'!E3</f>
        <v>46.24</v>
      </c>
      <c r="F56" s="9"/>
      <c r="G56" s="91">
        <f>E3</f>
        <v>46.524999999999999</v>
      </c>
      <c r="H56" s="92">
        <v>-250</v>
      </c>
      <c r="I56" s="9"/>
      <c r="J56" s="93">
        <f>((E56-G56)*H56)*16</f>
        <v>1139.9999999999864</v>
      </c>
    </row>
    <row r="57" spans="2:10" x14ac:dyDescent="0.2">
      <c r="B57" s="86"/>
      <c r="C57" s="9"/>
      <c r="D57" s="94"/>
      <c r="E57" s="9"/>
      <c r="F57" s="9"/>
      <c r="G57" s="9"/>
      <c r="H57" s="9"/>
      <c r="I57" s="9"/>
      <c r="J57" s="93"/>
    </row>
    <row r="58" spans="2:10" x14ac:dyDescent="0.2">
      <c r="B58" s="86"/>
      <c r="C58" s="87"/>
      <c r="D58" s="9"/>
      <c r="E58" s="88" t="s">
        <v>75</v>
      </c>
      <c r="F58" s="9"/>
      <c r="G58" s="88" t="s">
        <v>74</v>
      </c>
      <c r="H58" s="92"/>
      <c r="I58" s="9"/>
      <c r="J58" s="93"/>
    </row>
    <row r="59" spans="2:10" x14ac:dyDescent="0.2">
      <c r="B59" s="86"/>
      <c r="C59" s="87"/>
      <c r="D59" s="9"/>
      <c r="E59" s="90">
        <v>49.25</v>
      </c>
      <c r="F59" s="9"/>
      <c r="G59" s="91">
        <v>48.75</v>
      </c>
      <c r="H59" s="92">
        <v>50</v>
      </c>
      <c r="I59" s="9"/>
      <c r="J59" s="93">
        <f>((G59-E59)*16000)</f>
        <v>-8000</v>
      </c>
    </row>
    <row r="60" spans="2:10" x14ac:dyDescent="0.2">
      <c r="B60" s="86"/>
      <c r="C60" s="87"/>
      <c r="D60" s="9"/>
      <c r="E60" s="88" t="s">
        <v>76</v>
      </c>
      <c r="F60" s="9"/>
      <c r="G60" s="88" t="s">
        <v>74</v>
      </c>
      <c r="H60" s="92"/>
      <c r="I60" s="9"/>
      <c r="J60" s="93"/>
    </row>
    <row r="61" spans="2:10" x14ac:dyDescent="0.2">
      <c r="B61" s="86"/>
      <c r="C61" s="87"/>
      <c r="D61" s="9"/>
      <c r="E61" s="90">
        <v>-350</v>
      </c>
      <c r="F61" s="9"/>
      <c r="G61" s="91">
        <v>49.25</v>
      </c>
      <c r="H61" s="92">
        <v>50</v>
      </c>
      <c r="I61" s="9"/>
      <c r="J61" s="93">
        <f>((G61-E61)*16000)</f>
        <v>6388000</v>
      </c>
    </row>
    <row r="62" spans="2:10" x14ac:dyDescent="0.2">
      <c r="B62" s="86"/>
      <c r="C62" s="87"/>
      <c r="D62" s="9"/>
      <c r="E62" s="9"/>
      <c r="F62" s="9"/>
      <c r="G62" s="9"/>
      <c r="H62" s="92"/>
      <c r="I62" s="9"/>
      <c r="J62" s="93"/>
    </row>
    <row r="63" spans="2:10" ht="13.5" thickBot="1" x14ac:dyDescent="0.25">
      <c r="B63" s="95"/>
      <c r="C63" s="67"/>
      <c r="D63" s="67"/>
      <c r="E63" s="67"/>
      <c r="F63" s="67"/>
      <c r="G63" s="67"/>
      <c r="H63" s="96"/>
      <c r="I63" s="67"/>
      <c r="J63" s="21"/>
    </row>
    <row r="66" spans="1:9" x14ac:dyDescent="0.2">
      <c r="C66" s="7"/>
    </row>
    <row r="67" spans="1:9" x14ac:dyDescent="0.2">
      <c r="B67" s="7"/>
    </row>
    <row r="70" spans="1:9" x14ac:dyDescent="0.2">
      <c r="B70" s="3" t="s">
        <v>81</v>
      </c>
      <c r="G70" s="6" t="s">
        <v>82</v>
      </c>
    </row>
    <row r="71" spans="1:9" x14ac:dyDescent="0.2">
      <c r="A71" s="24" t="s">
        <v>80</v>
      </c>
      <c r="B71" s="1">
        <v>47.5</v>
      </c>
      <c r="C71" t="s">
        <v>88</v>
      </c>
      <c r="D71" s="2">
        <v>50</v>
      </c>
      <c r="G71" s="1">
        <v>47.25</v>
      </c>
      <c r="H71" t="s">
        <v>89</v>
      </c>
      <c r="I71" s="2">
        <v>50</v>
      </c>
    </row>
    <row r="72" spans="1:9" x14ac:dyDescent="0.2">
      <c r="A72" s="24" t="s">
        <v>80</v>
      </c>
      <c r="B72" s="1">
        <v>48.25</v>
      </c>
      <c r="C72" t="s">
        <v>87</v>
      </c>
      <c r="D72" s="2">
        <v>50</v>
      </c>
      <c r="G72" s="1">
        <v>47.25</v>
      </c>
      <c r="H72" t="s">
        <v>89</v>
      </c>
      <c r="I72" s="2">
        <v>50</v>
      </c>
    </row>
    <row r="73" spans="1:9" x14ac:dyDescent="0.2">
      <c r="A73" s="24" t="s">
        <v>80</v>
      </c>
      <c r="B73" s="1">
        <v>48.5</v>
      </c>
      <c r="C73" t="s">
        <v>86</v>
      </c>
      <c r="D73" s="2">
        <v>50</v>
      </c>
      <c r="G73" s="1">
        <v>47.5</v>
      </c>
      <c r="H73" t="s">
        <v>89</v>
      </c>
      <c r="I73" s="2">
        <v>50</v>
      </c>
    </row>
    <row r="74" spans="1:9" x14ac:dyDescent="0.2">
      <c r="A74" s="24" t="s">
        <v>80</v>
      </c>
      <c r="B74" s="1">
        <v>48.5</v>
      </c>
      <c r="C74" s="70" t="s">
        <v>85</v>
      </c>
      <c r="D74" s="2">
        <v>50</v>
      </c>
      <c r="G74" s="1">
        <v>47.5</v>
      </c>
      <c r="H74" t="s">
        <v>89</v>
      </c>
      <c r="I74" s="2">
        <v>50</v>
      </c>
    </row>
    <row r="75" spans="1:9" x14ac:dyDescent="0.2">
      <c r="A75" s="24" t="s">
        <v>80</v>
      </c>
      <c r="B75" s="56">
        <v>48.5</v>
      </c>
      <c r="C75" t="s">
        <v>85</v>
      </c>
      <c r="D75" s="2">
        <v>50</v>
      </c>
      <c r="G75" s="1">
        <v>47.5</v>
      </c>
      <c r="H75" t="s">
        <v>89</v>
      </c>
      <c r="I75" s="2">
        <v>50</v>
      </c>
    </row>
    <row r="76" spans="1:9" x14ac:dyDescent="0.2">
      <c r="A76" s="24" t="s">
        <v>80</v>
      </c>
      <c r="B76" s="1">
        <v>48</v>
      </c>
      <c r="C76" t="s">
        <v>85</v>
      </c>
      <c r="D76" s="2">
        <v>50</v>
      </c>
      <c r="G76" s="1">
        <v>48.55</v>
      </c>
      <c r="H76" t="s">
        <v>89</v>
      </c>
      <c r="I76" s="2">
        <v>50</v>
      </c>
    </row>
    <row r="77" spans="1:9" x14ac:dyDescent="0.2">
      <c r="A77" s="24" t="s">
        <v>80</v>
      </c>
      <c r="B77" s="1">
        <v>48.25</v>
      </c>
      <c r="C77" t="s">
        <v>84</v>
      </c>
      <c r="D77" s="2">
        <v>50</v>
      </c>
      <c r="G77" s="1">
        <v>48.75</v>
      </c>
      <c r="H77" t="s">
        <v>89</v>
      </c>
      <c r="I77" s="2">
        <v>50</v>
      </c>
    </row>
    <row r="78" spans="1:9" x14ac:dyDescent="0.2">
      <c r="A78" s="24" t="s">
        <v>80</v>
      </c>
      <c r="B78" s="10">
        <v>47.75</v>
      </c>
      <c r="C78" s="9" t="s">
        <v>83</v>
      </c>
      <c r="D78" s="53">
        <v>50</v>
      </c>
      <c r="G78" s="10">
        <v>48.5</v>
      </c>
      <c r="H78" s="9" t="s">
        <v>89</v>
      </c>
      <c r="I78" s="53">
        <v>50</v>
      </c>
    </row>
    <row r="79" spans="1:9" x14ac:dyDescent="0.2">
      <c r="A79" s="24" t="s">
        <v>80</v>
      </c>
      <c r="B79" s="10">
        <v>47.75</v>
      </c>
      <c r="C79" s="9" t="s">
        <v>91</v>
      </c>
      <c r="D79" s="53">
        <v>50</v>
      </c>
      <c r="E79" s="10"/>
      <c r="G79" s="10">
        <v>48.25</v>
      </c>
      <c r="H79" s="9" t="s">
        <v>89</v>
      </c>
      <c r="I79" s="53">
        <v>50</v>
      </c>
    </row>
    <row r="80" spans="1:9" x14ac:dyDescent="0.2">
      <c r="A80" s="24" t="s">
        <v>80</v>
      </c>
      <c r="B80" s="10">
        <v>47.75</v>
      </c>
      <c r="C80" s="94" t="s">
        <v>85</v>
      </c>
      <c r="D80" s="53">
        <v>50</v>
      </c>
      <c r="E80" s="1"/>
      <c r="G80" s="10">
        <v>47.5</v>
      </c>
      <c r="H80" s="94" t="s">
        <v>95</v>
      </c>
      <c r="I80" s="53">
        <v>50</v>
      </c>
    </row>
    <row r="81" spans="1:9" x14ac:dyDescent="0.2">
      <c r="A81" s="24" t="s">
        <v>80</v>
      </c>
      <c r="B81" s="10">
        <v>47.5</v>
      </c>
      <c r="C81" s="94" t="s">
        <v>93</v>
      </c>
      <c r="D81" s="53">
        <v>50</v>
      </c>
      <c r="E81" s="1"/>
      <c r="G81" s="5">
        <v>47.75</v>
      </c>
      <c r="H81" s="102" t="s">
        <v>86</v>
      </c>
      <c r="I81" s="13">
        <v>50</v>
      </c>
    </row>
    <row r="82" spans="1:9" x14ac:dyDescent="0.2">
      <c r="A82" s="24" t="s">
        <v>80</v>
      </c>
      <c r="B82" s="10">
        <v>47.25</v>
      </c>
      <c r="C82" s="94" t="s">
        <v>97</v>
      </c>
      <c r="D82" s="53">
        <v>50</v>
      </c>
      <c r="E82" s="1"/>
      <c r="G82" s="10"/>
      <c r="H82" s="9"/>
      <c r="I82" s="53"/>
    </row>
    <row r="83" spans="1:9" x14ac:dyDescent="0.2">
      <c r="A83" s="23">
        <v>36948</v>
      </c>
      <c r="B83" s="10">
        <v>50</v>
      </c>
      <c r="C83" s="94" t="s">
        <v>94</v>
      </c>
      <c r="D83" s="53">
        <v>50</v>
      </c>
      <c r="E83" s="1"/>
      <c r="G83" s="1">
        <f>AVERAGE(G71:G81)</f>
        <v>47.845454545454544</v>
      </c>
      <c r="I83" s="2">
        <f>SUM(I71:I81)</f>
        <v>550</v>
      </c>
    </row>
    <row r="84" spans="1:9" x14ac:dyDescent="0.2">
      <c r="A84" s="104">
        <v>36948</v>
      </c>
      <c r="B84" s="10">
        <v>48.75</v>
      </c>
      <c r="C84" s="94" t="s">
        <v>86</v>
      </c>
      <c r="D84" s="53">
        <v>50</v>
      </c>
      <c r="E84" s="1"/>
    </row>
    <row r="85" spans="1:9" x14ac:dyDescent="0.2">
      <c r="A85" s="23"/>
      <c r="B85" s="10"/>
      <c r="C85" s="94"/>
      <c r="D85" s="53"/>
      <c r="E85" s="1"/>
    </row>
    <row r="86" spans="1:9" x14ac:dyDescent="0.2">
      <c r="A86" s="7" t="s">
        <v>90</v>
      </c>
      <c r="B86" s="1">
        <f>AVERAGE(B71:B84)</f>
        <v>48.160714285714285</v>
      </c>
      <c r="D86" s="2">
        <f>SUM(D71:D84)</f>
        <v>700</v>
      </c>
      <c r="E86" s="1"/>
    </row>
    <row r="87" spans="1:9" x14ac:dyDescent="0.2">
      <c r="B87" s="1"/>
      <c r="E87" s="1"/>
    </row>
    <row r="88" spans="1:9" x14ac:dyDescent="0.2">
      <c r="B88" s="1"/>
    </row>
    <row r="89" spans="1:9" x14ac:dyDescent="0.2">
      <c r="B89" s="1"/>
    </row>
    <row r="90" spans="1:9" x14ac:dyDescent="0.2">
      <c r="A90" s="7"/>
      <c r="B90" s="100">
        <f>(I83*16)*3</f>
        <v>26400</v>
      </c>
      <c r="D90" s="99">
        <f>(G83-B86)*B90</f>
        <v>-8322.8571428571577</v>
      </c>
    </row>
    <row r="91" spans="1:9" ht="13.5" customHeight="1" x14ac:dyDescent="0.2">
      <c r="A91" s="7"/>
      <c r="B91" s="101" t="s">
        <v>92</v>
      </c>
    </row>
    <row r="92" spans="1:9" x14ac:dyDescent="0.2">
      <c r="A92" s="7"/>
      <c r="B92" s="1"/>
    </row>
    <row r="93" spans="1:9" x14ac:dyDescent="0.2">
      <c r="A93" s="7"/>
    </row>
    <row r="94" spans="1:9" x14ac:dyDescent="0.2">
      <c r="A94" s="7"/>
    </row>
    <row r="95" spans="1:9" x14ac:dyDescent="0.2">
      <c r="A9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0"/>
  <sheetViews>
    <sheetView workbookViewId="0">
      <selection activeCell="H26" sqref="H2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98</v>
      </c>
      <c r="L2" s="8" t="s">
        <v>9</v>
      </c>
    </row>
    <row r="3" spans="3:14" x14ac:dyDescent="0.2">
      <c r="D3" s="6" t="s">
        <v>0</v>
      </c>
      <c r="E3" s="58">
        <v>44.81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46</v>
      </c>
      <c r="F12" s="57">
        <v>50</v>
      </c>
      <c r="G12" t="s">
        <v>60</v>
      </c>
      <c r="H12" s="73">
        <v>45</v>
      </c>
      <c r="I12" s="57">
        <v>50</v>
      </c>
      <c r="J12" t="s">
        <v>44</v>
      </c>
    </row>
    <row r="13" spans="3:14" x14ac:dyDescent="0.2">
      <c r="C13" s="3"/>
      <c r="D13">
        <v>2</v>
      </c>
      <c r="E13" s="56">
        <v>46</v>
      </c>
      <c r="F13" s="57">
        <v>50</v>
      </c>
      <c r="G13" t="s">
        <v>99</v>
      </c>
      <c r="H13" s="73">
        <v>45</v>
      </c>
      <c r="I13" s="57">
        <v>50</v>
      </c>
      <c r="J13" t="s">
        <v>60</v>
      </c>
    </row>
    <row r="14" spans="3:14" x14ac:dyDescent="0.2">
      <c r="C14" s="3"/>
      <c r="D14">
        <v>3</v>
      </c>
      <c r="E14" s="56">
        <v>45.75</v>
      </c>
      <c r="F14" s="57">
        <v>50</v>
      </c>
      <c r="G14" t="s">
        <v>100</v>
      </c>
      <c r="H14" s="73">
        <v>44.55</v>
      </c>
      <c r="I14" s="57">
        <v>50</v>
      </c>
      <c r="J14" t="s">
        <v>62</v>
      </c>
    </row>
    <row r="15" spans="3:14" x14ac:dyDescent="0.2">
      <c r="C15" s="3"/>
      <c r="D15">
        <v>4</v>
      </c>
      <c r="E15" s="56">
        <v>45.75</v>
      </c>
      <c r="F15" s="57">
        <v>50</v>
      </c>
      <c r="G15" t="s">
        <v>101</v>
      </c>
      <c r="H15" s="73">
        <v>44.75</v>
      </c>
      <c r="I15" s="57">
        <v>50</v>
      </c>
      <c r="J15" t="s">
        <v>102</v>
      </c>
    </row>
    <row r="16" spans="3:14" x14ac:dyDescent="0.2">
      <c r="C16" s="3"/>
      <c r="D16">
        <v>5</v>
      </c>
      <c r="E16" s="56">
        <v>45.5</v>
      </c>
      <c r="F16" s="57">
        <v>50</v>
      </c>
      <c r="G16" t="s">
        <v>100</v>
      </c>
      <c r="H16" s="73">
        <v>44.5</v>
      </c>
      <c r="I16" s="57">
        <v>50</v>
      </c>
      <c r="J16" t="s">
        <v>43</v>
      </c>
    </row>
    <row r="17" spans="3:11" x14ac:dyDescent="0.2">
      <c r="C17" s="3"/>
      <c r="D17">
        <v>6</v>
      </c>
      <c r="E17" s="56">
        <v>45.5</v>
      </c>
      <c r="F17" s="57">
        <v>50</v>
      </c>
      <c r="G17" t="s">
        <v>45</v>
      </c>
      <c r="H17" s="73">
        <v>44.75</v>
      </c>
      <c r="I17" s="57">
        <v>50</v>
      </c>
      <c r="J17" t="s">
        <v>103</v>
      </c>
    </row>
    <row r="18" spans="3:11" x14ac:dyDescent="0.2">
      <c r="C18" s="3"/>
      <c r="D18">
        <v>7</v>
      </c>
      <c r="E18" s="56">
        <v>44.5</v>
      </c>
      <c r="F18" s="57">
        <v>50</v>
      </c>
      <c r="G18" t="s">
        <v>45</v>
      </c>
      <c r="H18" s="73">
        <v>43.5</v>
      </c>
      <c r="I18" s="57">
        <v>50</v>
      </c>
      <c r="J18" t="s">
        <v>44</v>
      </c>
    </row>
    <row r="19" spans="3:11" x14ac:dyDescent="0.2">
      <c r="C19" s="3"/>
      <c r="D19">
        <v>8</v>
      </c>
      <c r="E19" s="56">
        <v>44</v>
      </c>
      <c r="F19" s="57">
        <v>50</v>
      </c>
      <c r="G19" t="s">
        <v>101</v>
      </c>
      <c r="H19" s="73">
        <v>43.75</v>
      </c>
      <c r="I19" s="57">
        <v>50</v>
      </c>
      <c r="J19" t="s">
        <v>44</v>
      </c>
    </row>
    <row r="20" spans="3:11" x14ac:dyDescent="0.2">
      <c r="C20" s="3"/>
      <c r="D20">
        <v>9</v>
      </c>
      <c r="E20" s="56">
        <v>43.75</v>
      </c>
      <c r="F20" s="57">
        <v>50</v>
      </c>
      <c r="G20" t="s">
        <v>104</v>
      </c>
      <c r="H20" s="73">
        <v>44</v>
      </c>
      <c r="I20" s="57">
        <v>50</v>
      </c>
      <c r="J20" t="s">
        <v>62</v>
      </c>
    </row>
    <row r="21" spans="3:11" ht="9" customHeight="1" x14ac:dyDescent="0.2">
      <c r="C21" s="3"/>
      <c r="E21" s="49"/>
      <c r="F21" s="50"/>
      <c r="H21" s="74"/>
      <c r="I21" s="64"/>
      <c r="J21" s="4"/>
    </row>
    <row r="22" spans="3:11" x14ac:dyDescent="0.2">
      <c r="C22" s="3"/>
      <c r="E22" s="10">
        <f>AVERAGE(E11:E20)</f>
        <v>45.194444444444443</v>
      </c>
      <c r="F22" s="53">
        <f>SUM(F11:F20)</f>
        <v>450</v>
      </c>
      <c r="H22" s="10">
        <f>AVERAGE(H11:H20)</f>
        <v>44.422222222222224</v>
      </c>
      <c r="I22" s="75">
        <f>SUM(I11:I20)</f>
        <v>450</v>
      </c>
    </row>
    <row r="23" spans="3:11" x14ac:dyDescent="0.2">
      <c r="C23" s="3"/>
      <c r="E23" s="56"/>
      <c r="F23" s="57"/>
    </row>
    <row r="24" spans="3:11" x14ac:dyDescent="0.2">
      <c r="C24" s="3"/>
      <c r="E24" s="56"/>
      <c r="F24" s="57"/>
      <c r="H24" s="73"/>
      <c r="I24" s="63"/>
    </row>
    <row r="25" spans="3:11" x14ac:dyDescent="0.2">
      <c r="C25" s="3"/>
      <c r="E25" s="56"/>
      <c r="F25" s="57"/>
      <c r="H25" s="73"/>
      <c r="I25" s="63"/>
    </row>
    <row r="26" spans="3:11" ht="47.25" customHeight="1" x14ac:dyDescent="0.2">
      <c r="C26" s="3"/>
      <c r="E26" s="56"/>
      <c r="F26" s="57"/>
      <c r="H26" s="72"/>
      <c r="I26" s="34"/>
      <c r="J26" s="9"/>
    </row>
    <row r="27" spans="3:11" x14ac:dyDescent="0.2">
      <c r="C27" s="3"/>
      <c r="H27" s="56"/>
      <c r="I27" s="57"/>
    </row>
    <row r="28" spans="3:11" ht="13.5" thickBot="1" x14ac:dyDescent="0.25">
      <c r="C28" s="3" t="s">
        <v>19</v>
      </c>
      <c r="D28" s="14">
        <f>-(E22*F22)*16</f>
        <v>-325400</v>
      </c>
      <c r="H28" s="56"/>
      <c r="I28" s="57"/>
    </row>
    <row r="29" spans="3:11" x14ac:dyDescent="0.2">
      <c r="C29" s="3" t="s">
        <v>20</v>
      </c>
      <c r="D29" s="15">
        <f>(H22*I22)*16</f>
        <v>319840</v>
      </c>
      <c r="H29" s="56"/>
      <c r="I29" s="57"/>
      <c r="J29" s="17"/>
      <c r="K29" s="18"/>
    </row>
    <row r="30" spans="3:11" x14ac:dyDescent="0.2">
      <c r="C30" s="3"/>
      <c r="D30" s="1">
        <f>D29+D28</f>
        <v>-5560</v>
      </c>
      <c r="H30" s="56"/>
      <c r="I30" s="57"/>
      <c r="J30" s="19" t="s">
        <v>13</v>
      </c>
      <c r="K30" s="20"/>
    </row>
    <row r="31" spans="3:11" ht="16.5" thickBot="1" x14ac:dyDescent="0.3">
      <c r="C31" s="3"/>
      <c r="D31" s="1"/>
      <c r="E31" s="1"/>
      <c r="H31" s="56"/>
      <c r="I31" s="57"/>
      <c r="J31" s="22">
        <f>H35+D30</f>
        <v>-76856</v>
      </c>
      <c r="K31" s="21"/>
    </row>
    <row r="32" spans="3:11" ht="41.25" customHeight="1" x14ac:dyDescent="0.2">
      <c r="C32" s="3"/>
      <c r="D32" s="1"/>
      <c r="H32" s="56"/>
      <c r="I32" s="57"/>
    </row>
    <row r="33" spans="2:10" ht="15.75" x14ac:dyDescent="0.25">
      <c r="C33" s="60" t="s">
        <v>40</v>
      </c>
      <c r="D33" s="24" t="s">
        <v>10</v>
      </c>
      <c r="E33">
        <f>M4</f>
        <v>100</v>
      </c>
      <c r="G33" s="51">
        <f>E3-0.25</f>
        <v>44.56</v>
      </c>
      <c r="H33" s="1">
        <f>(G33*E33)*-16</f>
        <v>-71296</v>
      </c>
      <c r="I33" s="57"/>
    </row>
    <row r="34" spans="2:10" x14ac:dyDescent="0.2">
      <c r="C34" s="3"/>
      <c r="D34" s="24" t="s">
        <v>11</v>
      </c>
      <c r="E34" s="4">
        <f>M5</f>
        <v>0</v>
      </c>
      <c r="F34" s="4"/>
      <c r="G34" s="52">
        <f>E3+0.25</f>
        <v>45.06</v>
      </c>
      <c r="H34" s="5">
        <f>(G34*E34)*-16</f>
        <v>0</v>
      </c>
    </row>
    <row r="35" spans="2:10" ht="12" customHeight="1" x14ac:dyDescent="0.2">
      <c r="C35" s="3"/>
      <c r="E35">
        <f>E34+E33</f>
        <v>100</v>
      </c>
      <c r="H35" s="1">
        <f>SUM(H33:H34)</f>
        <v>-71296</v>
      </c>
    </row>
    <row r="36" spans="2:10" ht="12.75" customHeight="1" x14ac:dyDescent="0.2">
      <c r="C36" s="3" t="s">
        <v>6</v>
      </c>
    </row>
    <row r="37" spans="2:10" ht="15.75" customHeight="1" x14ac:dyDescent="0.2">
      <c r="C37" s="3" t="s">
        <v>58</v>
      </c>
    </row>
    <row r="38" spans="2:10" ht="15.75" customHeight="1" thickBot="1" x14ac:dyDescent="0.25">
      <c r="C38" s="3"/>
    </row>
    <row r="39" spans="2:10" x14ac:dyDescent="0.2">
      <c r="B39" s="17"/>
      <c r="C39" s="84"/>
      <c r="D39" s="85"/>
      <c r="E39" s="97" t="s">
        <v>77</v>
      </c>
      <c r="F39" s="85"/>
      <c r="G39" s="98" t="s">
        <v>78</v>
      </c>
      <c r="H39" s="85"/>
      <c r="I39" s="85"/>
      <c r="J39" s="18"/>
    </row>
    <row r="40" spans="2:10" x14ac:dyDescent="0.2">
      <c r="B40" s="86"/>
      <c r="C40" s="87"/>
      <c r="D40" s="9"/>
      <c r="E40" s="88" t="s">
        <v>70</v>
      </c>
      <c r="F40" s="9"/>
      <c r="G40" s="88" t="s">
        <v>71</v>
      </c>
      <c r="H40" s="88" t="s">
        <v>72</v>
      </c>
      <c r="I40" s="9"/>
      <c r="J40" s="89" t="s">
        <v>73</v>
      </c>
    </row>
    <row r="41" spans="2:10" x14ac:dyDescent="0.2">
      <c r="B41" s="86"/>
      <c r="C41" s="87" t="s">
        <v>69</v>
      </c>
      <c r="D41" s="9"/>
      <c r="E41" s="90">
        <f>'FEB21'!E3</f>
        <v>46.24</v>
      </c>
      <c r="F41" s="9"/>
      <c r="G41" s="91">
        <f>E3</f>
        <v>44.81</v>
      </c>
      <c r="H41" s="92">
        <v>-250</v>
      </c>
      <c r="I41" s="9"/>
      <c r="J41" s="93">
        <f>((E41-G41)*H41)*16</f>
        <v>-5719.9999999999991</v>
      </c>
    </row>
    <row r="42" spans="2:10" x14ac:dyDescent="0.2">
      <c r="B42" s="86"/>
      <c r="C42" s="9"/>
      <c r="D42" s="94"/>
      <c r="E42" s="9"/>
      <c r="F42" s="9"/>
      <c r="G42" s="9"/>
      <c r="H42" s="9"/>
      <c r="I42" s="9"/>
      <c r="J42" s="93"/>
    </row>
    <row r="43" spans="2:10" x14ac:dyDescent="0.2">
      <c r="B43" s="86"/>
      <c r="C43" s="87"/>
      <c r="D43" s="9"/>
      <c r="E43" s="88" t="s">
        <v>75</v>
      </c>
      <c r="F43" s="9"/>
      <c r="G43" s="88" t="s">
        <v>74</v>
      </c>
      <c r="H43" s="92"/>
      <c r="I43" s="9"/>
      <c r="J43" s="93"/>
    </row>
    <row r="44" spans="2:10" x14ac:dyDescent="0.2">
      <c r="B44" s="86"/>
      <c r="C44" s="87"/>
      <c r="D44" s="9"/>
      <c r="E44" s="90">
        <v>49.25</v>
      </c>
      <c r="F44" s="9"/>
      <c r="G44" s="91">
        <v>48.75</v>
      </c>
      <c r="H44" s="92">
        <v>50</v>
      </c>
      <c r="I44" s="9"/>
      <c r="J44" s="93">
        <f>((G44-E44)*16000)</f>
        <v>-8000</v>
      </c>
    </row>
    <row r="45" spans="2:10" x14ac:dyDescent="0.2">
      <c r="B45" s="86"/>
      <c r="C45" s="87"/>
      <c r="D45" s="9"/>
      <c r="E45" s="88" t="s">
        <v>76</v>
      </c>
      <c r="F45" s="9"/>
      <c r="G45" s="88" t="s">
        <v>74</v>
      </c>
      <c r="H45" s="92"/>
      <c r="I45" s="9"/>
      <c r="J45" s="93"/>
    </row>
    <row r="46" spans="2:10" x14ac:dyDescent="0.2">
      <c r="B46" s="86"/>
      <c r="C46" s="87"/>
      <c r="D46" s="9"/>
      <c r="E46" s="90">
        <v>-350</v>
      </c>
      <c r="F46" s="9"/>
      <c r="G46" s="91">
        <v>49.25</v>
      </c>
      <c r="H46" s="92">
        <v>50</v>
      </c>
      <c r="I46" s="9"/>
      <c r="J46" s="93">
        <f>((G46-E46)*16000)</f>
        <v>6388000</v>
      </c>
    </row>
    <row r="47" spans="2:10" x14ac:dyDescent="0.2">
      <c r="B47" s="86"/>
      <c r="C47" s="87"/>
      <c r="D47" s="9"/>
      <c r="E47" s="9"/>
      <c r="F47" s="9"/>
      <c r="G47" s="9"/>
      <c r="H47" s="92"/>
      <c r="I47" s="9"/>
      <c r="J47" s="93"/>
    </row>
    <row r="48" spans="2:10" ht="13.5" thickBot="1" x14ac:dyDescent="0.25">
      <c r="B48" s="95"/>
      <c r="C48" s="67"/>
      <c r="D48" s="67"/>
      <c r="E48" s="67"/>
      <c r="F48" s="67"/>
      <c r="G48" s="67"/>
      <c r="H48" s="96"/>
      <c r="I48" s="67"/>
      <c r="J48" s="21"/>
    </row>
    <row r="51" spans="1:10" x14ac:dyDescent="0.2">
      <c r="C51" s="7"/>
    </row>
    <row r="52" spans="1:10" x14ac:dyDescent="0.2">
      <c r="B52" s="7"/>
    </row>
    <row r="55" spans="1:10" ht="15.75" x14ac:dyDescent="0.25">
      <c r="B55" s="60" t="s">
        <v>81</v>
      </c>
      <c r="G55" s="11" t="s">
        <v>82</v>
      </c>
    </row>
    <row r="56" spans="1:10" x14ac:dyDescent="0.2">
      <c r="A56" s="24" t="s">
        <v>80</v>
      </c>
      <c r="B56" s="1">
        <v>47.5</v>
      </c>
      <c r="C56" t="s">
        <v>88</v>
      </c>
      <c r="D56" s="2">
        <v>50</v>
      </c>
      <c r="G56" s="1">
        <v>47.25</v>
      </c>
      <c r="H56" t="s">
        <v>89</v>
      </c>
      <c r="I56" s="2">
        <v>50</v>
      </c>
      <c r="J56" s="24" t="s">
        <v>80</v>
      </c>
    </row>
    <row r="57" spans="1:10" x14ac:dyDescent="0.2">
      <c r="A57" s="24" t="s">
        <v>80</v>
      </c>
      <c r="B57" s="1">
        <v>48.25</v>
      </c>
      <c r="C57" t="s">
        <v>87</v>
      </c>
      <c r="D57" s="2">
        <v>50</v>
      </c>
      <c r="G57" s="1">
        <v>47.25</v>
      </c>
      <c r="H57" t="s">
        <v>89</v>
      </c>
      <c r="I57" s="2">
        <v>50</v>
      </c>
      <c r="J57" s="24" t="s">
        <v>80</v>
      </c>
    </row>
    <row r="58" spans="1:10" x14ac:dyDescent="0.2">
      <c r="A58" s="24" t="s">
        <v>80</v>
      </c>
      <c r="B58" s="1">
        <v>48.5</v>
      </c>
      <c r="C58" t="s">
        <v>86</v>
      </c>
      <c r="D58" s="2">
        <v>50</v>
      </c>
      <c r="G58" s="1">
        <v>47.5</v>
      </c>
      <c r="H58" t="s">
        <v>89</v>
      </c>
      <c r="I58" s="2">
        <v>50</v>
      </c>
      <c r="J58" s="24" t="s">
        <v>80</v>
      </c>
    </row>
    <row r="59" spans="1:10" x14ac:dyDescent="0.2">
      <c r="A59" s="24" t="s">
        <v>80</v>
      </c>
      <c r="B59" s="1">
        <v>48.5</v>
      </c>
      <c r="C59" s="70" t="s">
        <v>85</v>
      </c>
      <c r="D59" s="2">
        <v>50</v>
      </c>
      <c r="G59" s="1">
        <v>47.5</v>
      </c>
      <c r="H59" t="s">
        <v>89</v>
      </c>
      <c r="I59" s="2">
        <v>50</v>
      </c>
      <c r="J59" s="24" t="s">
        <v>80</v>
      </c>
    </row>
    <row r="60" spans="1:10" x14ac:dyDescent="0.2">
      <c r="A60" s="24" t="s">
        <v>80</v>
      </c>
      <c r="B60" s="56">
        <v>48.5</v>
      </c>
      <c r="C60" t="s">
        <v>85</v>
      </c>
      <c r="D60" s="2">
        <v>50</v>
      </c>
      <c r="G60" s="1">
        <v>47.5</v>
      </c>
      <c r="H60" t="s">
        <v>89</v>
      </c>
      <c r="I60" s="2">
        <v>50</v>
      </c>
      <c r="J60" s="24" t="s">
        <v>80</v>
      </c>
    </row>
    <row r="61" spans="1:10" x14ac:dyDescent="0.2">
      <c r="A61" s="24" t="s">
        <v>80</v>
      </c>
      <c r="B61" s="1">
        <v>48</v>
      </c>
      <c r="C61" t="s">
        <v>85</v>
      </c>
      <c r="D61" s="2">
        <v>50</v>
      </c>
      <c r="G61" s="1">
        <v>48.55</v>
      </c>
      <c r="H61" t="s">
        <v>89</v>
      </c>
      <c r="I61" s="2">
        <v>50</v>
      </c>
      <c r="J61" s="24" t="s">
        <v>80</v>
      </c>
    </row>
    <row r="62" spans="1:10" x14ac:dyDescent="0.2">
      <c r="A62" s="24" t="s">
        <v>80</v>
      </c>
      <c r="B62" s="1">
        <v>48.25</v>
      </c>
      <c r="C62" t="s">
        <v>84</v>
      </c>
      <c r="D62" s="2">
        <v>50</v>
      </c>
      <c r="G62" s="1">
        <v>48.75</v>
      </c>
      <c r="H62" t="s">
        <v>89</v>
      </c>
      <c r="I62" s="2">
        <v>50</v>
      </c>
      <c r="J62" s="24" t="s">
        <v>80</v>
      </c>
    </row>
    <row r="63" spans="1:10" x14ac:dyDescent="0.2">
      <c r="A63" s="24" t="s">
        <v>80</v>
      </c>
      <c r="B63" s="10">
        <v>47.75</v>
      </c>
      <c r="C63" s="9" t="s">
        <v>83</v>
      </c>
      <c r="D63" s="53">
        <v>50</v>
      </c>
      <c r="G63" s="10">
        <v>48.5</v>
      </c>
      <c r="H63" s="9" t="s">
        <v>89</v>
      </c>
      <c r="I63" s="53">
        <v>50</v>
      </c>
      <c r="J63" s="24" t="s">
        <v>80</v>
      </c>
    </row>
    <row r="64" spans="1:10" x14ac:dyDescent="0.2">
      <c r="A64" s="24" t="s">
        <v>80</v>
      </c>
      <c r="B64" s="10">
        <v>47.75</v>
      </c>
      <c r="C64" s="9" t="s">
        <v>91</v>
      </c>
      <c r="D64" s="53">
        <v>50</v>
      </c>
      <c r="E64" s="10"/>
      <c r="G64" s="10">
        <v>48.25</v>
      </c>
      <c r="H64" s="9" t="s">
        <v>89</v>
      </c>
      <c r="I64" s="53">
        <v>50</v>
      </c>
      <c r="J64" s="24" t="s">
        <v>80</v>
      </c>
    </row>
    <row r="65" spans="1:10" x14ac:dyDescent="0.2">
      <c r="A65" s="24" t="s">
        <v>80</v>
      </c>
      <c r="B65" s="10">
        <v>47.75</v>
      </c>
      <c r="C65" s="94" t="s">
        <v>85</v>
      </c>
      <c r="D65" s="53">
        <v>50</v>
      </c>
      <c r="E65" s="1"/>
      <c r="G65" s="10">
        <v>47.5</v>
      </c>
      <c r="H65" s="94" t="s">
        <v>95</v>
      </c>
      <c r="I65" s="53">
        <v>50</v>
      </c>
      <c r="J65" s="24" t="s">
        <v>80</v>
      </c>
    </row>
    <row r="66" spans="1:10" x14ac:dyDescent="0.2">
      <c r="A66" s="24" t="s">
        <v>80</v>
      </c>
      <c r="B66" s="10">
        <v>47.5</v>
      </c>
      <c r="C66" s="94" t="s">
        <v>93</v>
      </c>
      <c r="D66" s="53">
        <v>50</v>
      </c>
      <c r="E66" s="1"/>
      <c r="G66" s="10">
        <v>47.75</v>
      </c>
      <c r="H66" s="94" t="s">
        <v>86</v>
      </c>
      <c r="I66" s="53">
        <v>50</v>
      </c>
      <c r="J66" s="24" t="s">
        <v>80</v>
      </c>
    </row>
    <row r="67" spans="1:10" x14ac:dyDescent="0.2">
      <c r="A67" s="24" t="s">
        <v>80</v>
      </c>
      <c r="B67" s="10">
        <v>47.25</v>
      </c>
      <c r="C67" s="94" t="s">
        <v>97</v>
      </c>
      <c r="D67" s="53">
        <v>50</v>
      </c>
      <c r="E67" s="1"/>
      <c r="G67" s="59">
        <v>48.5</v>
      </c>
      <c r="H67" s="105" t="s">
        <v>89</v>
      </c>
      <c r="I67" s="44">
        <v>50</v>
      </c>
      <c r="J67" s="106" t="s">
        <v>106</v>
      </c>
    </row>
    <row r="68" spans="1:10" x14ac:dyDescent="0.2">
      <c r="A68" s="106" t="s">
        <v>105</v>
      </c>
      <c r="B68" s="59">
        <v>47.5</v>
      </c>
      <c r="C68" s="105" t="s">
        <v>60</v>
      </c>
      <c r="D68" s="44">
        <v>50</v>
      </c>
      <c r="E68" s="1"/>
      <c r="G68" s="59">
        <v>48</v>
      </c>
      <c r="H68" s="105" t="s">
        <v>107</v>
      </c>
      <c r="I68" s="44">
        <v>50</v>
      </c>
      <c r="J68" s="108">
        <v>36950</v>
      </c>
    </row>
    <row r="69" spans="1:10" x14ac:dyDescent="0.2">
      <c r="A69" s="109">
        <v>36950</v>
      </c>
      <c r="B69" s="59">
        <v>48</v>
      </c>
      <c r="C69" s="105" t="s">
        <v>103</v>
      </c>
      <c r="D69" s="44">
        <v>50</v>
      </c>
      <c r="E69" s="1"/>
      <c r="G69" s="47"/>
      <c r="H69" s="94"/>
      <c r="I69" s="48"/>
      <c r="J69" s="107"/>
    </row>
    <row r="70" spans="1:10" x14ac:dyDescent="0.2">
      <c r="A70" s="23"/>
      <c r="B70" s="10"/>
      <c r="C70" s="94"/>
      <c r="D70" s="53"/>
      <c r="E70" s="1"/>
      <c r="G70" s="47"/>
      <c r="H70" s="94"/>
      <c r="I70" s="48"/>
      <c r="J70" s="107"/>
    </row>
    <row r="71" spans="1:10" x14ac:dyDescent="0.2">
      <c r="B71" s="1">
        <f>AVERAGE(B56:B69)</f>
        <v>47.928571428571431</v>
      </c>
      <c r="D71" s="2">
        <f>SUM(D56:D69)</f>
        <v>700</v>
      </c>
      <c r="E71" s="1"/>
      <c r="G71" s="1">
        <f>AVERAGE(G56:G68)</f>
        <v>47.907692307692301</v>
      </c>
      <c r="I71" s="2">
        <f>SUM(I56:I68)</f>
        <v>650</v>
      </c>
    </row>
    <row r="72" spans="1:10" x14ac:dyDescent="0.2">
      <c r="B72" s="1"/>
      <c r="E72" s="1"/>
    </row>
    <row r="73" spans="1:10" x14ac:dyDescent="0.2">
      <c r="B73" s="1"/>
    </row>
    <row r="74" spans="1:10" x14ac:dyDescent="0.2">
      <c r="B74" s="1"/>
    </row>
    <row r="75" spans="1:10" x14ac:dyDescent="0.2">
      <c r="A75" s="7" t="s">
        <v>90</v>
      </c>
      <c r="B75" s="100">
        <f>(I71*16)*3</f>
        <v>31200</v>
      </c>
      <c r="D75" s="99">
        <f>(G71-B71)*B75</f>
        <v>-651.42857142884623</v>
      </c>
    </row>
    <row r="76" spans="1:10" ht="13.5" customHeight="1" x14ac:dyDescent="0.2">
      <c r="A76" s="7"/>
      <c r="B76" s="101" t="s">
        <v>92</v>
      </c>
    </row>
    <row r="77" spans="1:10" x14ac:dyDescent="0.2">
      <c r="A77" s="7"/>
      <c r="B77" s="1"/>
    </row>
    <row r="78" spans="1:10" x14ac:dyDescent="0.2">
      <c r="A78" s="7"/>
    </row>
    <row r="79" spans="1:10" x14ac:dyDescent="0.2">
      <c r="A79" s="7"/>
    </row>
    <row r="80" spans="1:10" x14ac:dyDescent="0.2">
      <c r="A80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8"/>
  <sheetViews>
    <sheetView workbookViewId="0">
      <selection activeCell="F7" sqref="F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7" t="s">
        <v>98</v>
      </c>
      <c r="L2" s="8" t="s">
        <v>9</v>
      </c>
    </row>
    <row r="3" spans="3:14" x14ac:dyDescent="0.2">
      <c r="D3" s="6" t="s">
        <v>0</v>
      </c>
      <c r="E3" s="58">
        <v>47.5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7" t="s">
        <v>85</v>
      </c>
      <c r="D12">
        <v>1</v>
      </c>
      <c r="E12" s="56">
        <v>48</v>
      </c>
      <c r="F12" s="57">
        <v>50</v>
      </c>
      <c r="G12">
        <v>1</v>
      </c>
      <c r="H12" s="73">
        <v>46</v>
      </c>
      <c r="I12" s="57">
        <v>50</v>
      </c>
      <c r="J12" s="7" t="s">
        <v>85</v>
      </c>
    </row>
    <row r="13" spans="3:14" x14ac:dyDescent="0.2">
      <c r="C13" s="7" t="s">
        <v>86</v>
      </c>
      <c r="D13">
        <v>2</v>
      </c>
      <c r="E13" s="56">
        <v>48</v>
      </c>
      <c r="F13" s="57">
        <v>50</v>
      </c>
      <c r="G13">
        <v>2</v>
      </c>
      <c r="H13" s="73">
        <v>45.25</v>
      </c>
      <c r="I13" s="57">
        <v>50</v>
      </c>
      <c r="J13" s="7" t="s">
        <v>109</v>
      </c>
    </row>
    <row r="14" spans="3:14" x14ac:dyDescent="0.2">
      <c r="C14" s="7" t="s">
        <v>94</v>
      </c>
      <c r="D14">
        <v>3</v>
      </c>
      <c r="E14" s="56">
        <v>49</v>
      </c>
      <c r="F14" s="57">
        <v>50</v>
      </c>
      <c r="G14">
        <v>3</v>
      </c>
      <c r="H14" s="73">
        <v>46.5</v>
      </c>
      <c r="I14" s="57">
        <v>50</v>
      </c>
      <c r="J14" s="7" t="s">
        <v>91</v>
      </c>
    </row>
    <row r="15" spans="3:14" x14ac:dyDescent="0.2">
      <c r="C15" s="7" t="s">
        <v>83</v>
      </c>
      <c r="D15">
        <v>4</v>
      </c>
      <c r="E15" s="56">
        <v>48.75</v>
      </c>
      <c r="F15" s="57">
        <v>50</v>
      </c>
      <c r="G15">
        <v>4</v>
      </c>
      <c r="H15" s="73">
        <v>45.5</v>
      </c>
      <c r="I15" s="57">
        <v>50</v>
      </c>
      <c r="J15" s="7" t="s">
        <v>86</v>
      </c>
    </row>
    <row r="16" spans="3:14" x14ac:dyDescent="0.2">
      <c r="C16" s="7" t="s">
        <v>85</v>
      </c>
      <c r="D16">
        <v>5</v>
      </c>
      <c r="E16" s="56">
        <v>48</v>
      </c>
      <c r="F16" s="57">
        <v>50</v>
      </c>
      <c r="G16">
        <v>5</v>
      </c>
      <c r="H16" s="73">
        <v>47.25</v>
      </c>
      <c r="I16" s="57">
        <v>50</v>
      </c>
      <c r="J16" s="7" t="s">
        <v>87</v>
      </c>
    </row>
    <row r="17" spans="3:10" x14ac:dyDescent="0.2">
      <c r="C17" s="7" t="s">
        <v>109</v>
      </c>
      <c r="D17">
        <v>6</v>
      </c>
      <c r="E17" s="56">
        <v>47.75</v>
      </c>
      <c r="F17" s="57">
        <v>50</v>
      </c>
      <c r="G17">
        <v>6</v>
      </c>
      <c r="H17" s="73">
        <v>48</v>
      </c>
      <c r="I17" s="57">
        <v>50</v>
      </c>
      <c r="J17" s="7" t="s">
        <v>108</v>
      </c>
    </row>
    <row r="18" spans="3:10" x14ac:dyDescent="0.2">
      <c r="C18" s="7" t="s">
        <v>85</v>
      </c>
      <c r="D18">
        <v>7</v>
      </c>
      <c r="E18" s="56">
        <v>47</v>
      </c>
      <c r="F18" s="57">
        <v>50</v>
      </c>
      <c r="G18">
        <v>7</v>
      </c>
      <c r="H18" s="73">
        <v>48.25</v>
      </c>
      <c r="I18" s="57">
        <v>50</v>
      </c>
      <c r="J18" s="7" t="s">
        <v>87</v>
      </c>
    </row>
    <row r="19" spans="3:10" x14ac:dyDescent="0.2">
      <c r="C19" s="7" t="s">
        <v>85</v>
      </c>
      <c r="D19">
        <v>8</v>
      </c>
      <c r="E19" s="56">
        <v>46</v>
      </c>
      <c r="F19" s="57">
        <v>50</v>
      </c>
      <c r="G19">
        <v>8</v>
      </c>
      <c r="H19" s="73">
        <v>48.75</v>
      </c>
      <c r="I19" s="57">
        <v>50</v>
      </c>
      <c r="J19" s="7" t="s">
        <v>85</v>
      </c>
    </row>
    <row r="20" spans="3:10" x14ac:dyDescent="0.2">
      <c r="C20" s="7" t="s">
        <v>88</v>
      </c>
      <c r="D20">
        <v>9</v>
      </c>
      <c r="E20" s="56">
        <v>46</v>
      </c>
      <c r="F20" s="57">
        <v>50</v>
      </c>
      <c r="G20">
        <v>9</v>
      </c>
      <c r="H20" s="73">
        <v>48.5</v>
      </c>
      <c r="I20" s="57">
        <v>50</v>
      </c>
      <c r="J20" s="7" t="s">
        <v>94</v>
      </c>
    </row>
    <row r="21" spans="3:10" x14ac:dyDescent="0.2">
      <c r="E21" s="56"/>
      <c r="F21" s="57"/>
      <c r="G21">
        <v>10</v>
      </c>
      <c r="H21" s="73">
        <v>48.75</v>
      </c>
      <c r="I21" s="57">
        <v>50</v>
      </c>
      <c r="J21" s="7" t="s">
        <v>94</v>
      </c>
    </row>
    <row r="22" spans="3:10" x14ac:dyDescent="0.2">
      <c r="E22" s="56"/>
      <c r="F22" s="57"/>
      <c r="G22">
        <v>11</v>
      </c>
      <c r="H22" s="73">
        <v>49.5</v>
      </c>
      <c r="I22" s="57">
        <v>50</v>
      </c>
      <c r="J22" s="7" t="s">
        <v>93</v>
      </c>
    </row>
    <row r="23" spans="3:10" x14ac:dyDescent="0.2">
      <c r="C23" s="3"/>
      <c r="E23" s="56"/>
      <c r="F23" s="57"/>
      <c r="G23">
        <v>12</v>
      </c>
      <c r="H23" s="73">
        <v>46.75</v>
      </c>
      <c r="I23" s="57">
        <v>50</v>
      </c>
      <c r="J23" s="7" t="s">
        <v>94</v>
      </c>
    </row>
    <row r="24" spans="3:10" x14ac:dyDescent="0.2">
      <c r="C24" s="3"/>
      <c r="E24" s="49"/>
      <c r="F24" s="50"/>
      <c r="H24" s="74"/>
      <c r="I24" s="64"/>
      <c r="J24" s="4"/>
    </row>
    <row r="25" spans="3:10" x14ac:dyDescent="0.2">
      <c r="C25" s="3"/>
      <c r="E25" s="10">
        <f>AVERAGE(E11:E20)</f>
        <v>47.611111111111114</v>
      </c>
      <c r="F25" s="53">
        <f>SUM(F11:F20)</f>
        <v>450</v>
      </c>
      <c r="H25" s="10">
        <f>AVERAGE(H12:H23)</f>
        <v>47.416666666666664</v>
      </c>
      <c r="I25" s="75">
        <f>SUM(I12:I23)</f>
        <v>600</v>
      </c>
    </row>
    <row r="26" spans="3:10" x14ac:dyDescent="0.2">
      <c r="C26" s="3"/>
      <c r="E26" s="56"/>
      <c r="F26" s="57"/>
      <c r="H26" s="73"/>
      <c r="I26" s="57"/>
    </row>
    <row r="27" spans="3:10" x14ac:dyDescent="0.2">
      <c r="C27" s="3"/>
      <c r="E27" s="56"/>
      <c r="F27" s="57"/>
      <c r="H27" s="73"/>
      <c r="I27" s="57"/>
    </row>
    <row r="28" spans="3:10" x14ac:dyDescent="0.2">
      <c r="C28" s="3"/>
      <c r="E28" s="56"/>
      <c r="F28" s="57"/>
      <c r="H28" s="73"/>
      <c r="I28" s="57"/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  <c r="E31" s="56"/>
      <c r="F31" s="57"/>
      <c r="H31" s="73"/>
      <c r="I31" s="57"/>
    </row>
    <row r="32" spans="3:10" x14ac:dyDescent="0.2">
      <c r="C32" s="3"/>
      <c r="E32" s="56"/>
      <c r="F32" s="57"/>
      <c r="H32" s="73"/>
      <c r="I32" s="57"/>
    </row>
    <row r="33" spans="3:11" x14ac:dyDescent="0.2">
      <c r="C33" s="3"/>
      <c r="E33" s="56"/>
      <c r="F33" s="57"/>
      <c r="H33" s="73"/>
      <c r="I33" s="57"/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  <c r="E36" s="56"/>
      <c r="F36" s="57"/>
      <c r="H36" s="73"/>
      <c r="I36" s="57"/>
    </row>
    <row r="37" spans="3:11" x14ac:dyDescent="0.2">
      <c r="C37" s="3"/>
      <c r="E37" s="56"/>
      <c r="F37" s="57"/>
      <c r="H37" s="73"/>
      <c r="I37" s="57"/>
    </row>
    <row r="38" spans="3:11" x14ac:dyDescent="0.2">
      <c r="C38" s="3"/>
      <c r="E38" s="56"/>
      <c r="F38" s="57"/>
      <c r="H38" s="73"/>
      <c r="I38" s="57"/>
    </row>
    <row r="39" spans="3:11" ht="9" customHeight="1" x14ac:dyDescent="0.2">
      <c r="C39" s="3"/>
    </row>
    <row r="40" spans="3:11" x14ac:dyDescent="0.2">
      <c r="C40" s="3"/>
    </row>
    <row r="41" spans="3:11" x14ac:dyDescent="0.2">
      <c r="C41" s="3"/>
      <c r="E41" s="56"/>
      <c r="F41" s="57"/>
    </row>
    <row r="42" spans="3:11" x14ac:dyDescent="0.2">
      <c r="C42" s="3"/>
      <c r="E42" s="56"/>
      <c r="F42" s="57"/>
      <c r="H42" s="73"/>
      <c r="I42" s="63"/>
    </row>
    <row r="43" spans="3:11" x14ac:dyDescent="0.2">
      <c r="C43" s="3"/>
      <c r="E43" s="56"/>
      <c r="F43" s="57"/>
      <c r="H43" s="73"/>
      <c r="I43" s="63"/>
    </row>
    <row r="44" spans="3:11" ht="47.25" customHeight="1" x14ac:dyDescent="0.2">
      <c r="C44" s="3"/>
      <c r="E44" s="56"/>
      <c r="F44" s="57"/>
      <c r="H44" s="72"/>
      <c r="I44" s="34"/>
      <c r="J44" s="9"/>
    </row>
    <row r="45" spans="3:11" x14ac:dyDescent="0.2">
      <c r="C45" s="3"/>
      <c r="H45" s="56"/>
      <c r="I45" s="57"/>
    </row>
    <row r="46" spans="3:11" ht="13.5" thickBot="1" x14ac:dyDescent="0.25">
      <c r="C46" s="3" t="s">
        <v>19</v>
      </c>
      <c r="D46" s="14">
        <f>-(E25*F25)*16</f>
        <v>-342800</v>
      </c>
      <c r="H46" s="56"/>
      <c r="I46" s="57"/>
    </row>
    <row r="47" spans="3:11" x14ac:dyDescent="0.2">
      <c r="C47" s="3" t="s">
        <v>20</v>
      </c>
      <c r="D47" s="15">
        <f>(H25*I25)*16</f>
        <v>455200</v>
      </c>
      <c r="H47" s="56"/>
      <c r="I47" s="57"/>
      <c r="J47" s="17"/>
      <c r="K47" s="18"/>
    </row>
    <row r="48" spans="3:11" x14ac:dyDescent="0.2">
      <c r="C48" s="3"/>
      <c r="D48" s="1">
        <f>D47+D46</f>
        <v>112400</v>
      </c>
      <c r="H48" s="56"/>
      <c r="I48" s="57"/>
      <c r="J48" s="19" t="s">
        <v>13</v>
      </c>
      <c r="K48" s="20"/>
    </row>
    <row r="49" spans="2:11" ht="16.5" thickBot="1" x14ac:dyDescent="0.3">
      <c r="C49" s="3"/>
      <c r="D49" s="1"/>
      <c r="E49" s="1"/>
      <c r="H49" s="56"/>
      <c r="I49" s="57"/>
      <c r="J49" s="22">
        <f>H53+D48</f>
        <v>36800</v>
      </c>
      <c r="K49" s="21"/>
    </row>
    <row r="50" spans="2:11" ht="41.25" customHeight="1" x14ac:dyDescent="0.2">
      <c r="C50" s="3"/>
      <c r="D50" s="1"/>
      <c r="H50" s="56"/>
      <c r="I50" s="57"/>
    </row>
    <row r="51" spans="2:11" ht="15.75" x14ac:dyDescent="0.25">
      <c r="C51" s="60" t="s">
        <v>40</v>
      </c>
      <c r="D51" s="24" t="s">
        <v>10</v>
      </c>
      <c r="E51">
        <f>M4</f>
        <v>100</v>
      </c>
      <c r="G51" s="51">
        <f>E3-0.25</f>
        <v>47.25</v>
      </c>
      <c r="H51" s="1">
        <f>(G51*E51)*-16</f>
        <v>-75600</v>
      </c>
      <c r="I51" s="57"/>
    </row>
    <row r="52" spans="2:11" x14ac:dyDescent="0.2">
      <c r="C52" s="3"/>
      <c r="D52" s="24" t="s">
        <v>11</v>
      </c>
      <c r="E52" s="4">
        <v>0</v>
      </c>
      <c r="F52" s="4"/>
      <c r="G52" s="52">
        <f>E3+0.25</f>
        <v>47.75</v>
      </c>
      <c r="H52" s="5">
        <f>(G52*E52)*-16</f>
        <v>0</v>
      </c>
    </row>
    <row r="53" spans="2:11" ht="12" customHeight="1" x14ac:dyDescent="0.2">
      <c r="C53" s="3"/>
      <c r="E53">
        <f>E52+E51</f>
        <v>100</v>
      </c>
      <c r="H53" s="1">
        <f>SUM(H51:H52)</f>
        <v>-75600</v>
      </c>
    </row>
    <row r="54" spans="2:11" ht="12.75" customHeight="1" x14ac:dyDescent="0.2">
      <c r="C54" s="3" t="s">
        <v>6</v>
      </c>
    </row>
    <row r="55" spans="2:11" ht="15.75" customHeight="1" x14ac:dyDescent="0.2">
      <c r="C55" s="3" t="s">
        <v>58</v>
      </c>
    </row>
    <row r="56" spans="2:11" ht="15.75" customHeight="1" thickBot="1" x14ac:dyDescent="0.25">
      <c r="C56" s="3"/>
    </row>
    <row r="57" spans="2:11" x14ac:dyDescent="0.2">
      <c r="B57" s="17"/>
      <c r="C57" s="84"/>
      <c r="D57" s="85"/>
      <c r="E57" s="97" t="s">
        <v>77</v>
      </c>
      <c r="F57" s="85"/>
      <c r="G57" s="98" t="s">
        <v>78</v>
      </c>
      <c r="H57" s="85"/>
      <c r="I57" s="85"/>
      <c r="J57" s="18"/>
    </row>
    <row r="58" spans="2:11" x14ac:dyDescent="0.2">
      <c r="B58" s="86"/>
      <c r="C58" s="87"/>
      <c r="D58" s="9"/>
      <c r="E58" s="88" t="s">
        <v>70</v>
      </c>
      <c r="F58" s="9"/>
      <c r="G58" s="88" t="s">
        <v>71</v>
      </c>
      <c r="H58" s="88" t="s">
        <v>72</v>
      </c>
      <c r="I58" s="9"/>
      <c r="J58" s="89" t="s">
        <v>73</v>
      </c>
    </row>
    <row r="59" spans="2:11" x14ac:dyDescent="0.2">
      <c r="B59" s="86"/>
      <c r="C59" s="87" t="s">
        <v>69</v>
      </c>
      <c r="D59" s="9"/>
      <c r="E59" s="90">
        <f>'FEB21'!E3</f>
        <v>46.24</v>
      </c>
      <c r="F59" s="9"/>
      <c r="G59" s="91">
        <f>E3</f>
        <v>47.5</v>
      </c>
      <c r="H59" s="92">
        <v>-250</v>
      </c>
      <c r="I59" s="9"/>
      <c r="J59" s="93">
        <f>((E59-G59)*H59)*16</f>
        <v>5039.9999999999918</v>
      </c>
    </row>
    <row r="60" spans="2:11" x14ac:dyDescent="0.2">
      <c r="B60" s="86"/>
      <c r="C60" s="9"/>
      <c r="D60" s="94"/>
      <c r="E60" s="9"/>
      <c r="F60" s="9"/>
      <c r="G60" s="9"/>
      <c r="H60" s="9"/>
      <c r="I60" s="9"/>
      <c r="J60" s="93"/>
    </row>
    <row r="61" spans="2:11" x14ac:dyDescent="0.2">
      <c r="B61" s="86"/>
      <c r="C61" s="87"/>
      <c r="D61" s="9"/>
      <c r="E61" s="88" t="s">
        <v>75</v>
      </c>
      <c r="F61" s="9"/>
      <c r="G61" s="88" t="s">
        <v>74</v>
      </c>
      <c r="H61" s="92"/>
      <c r="I61" s="9"/>
      <c r="J61" s="93"/>
    </row>
    <row r="62" spans="2:11" x14ac:dyDescent="0.2">
      <c r="B62" s="86"/>
      <c r="C62" s="87"/>
      <c r="D62" s="9"/>
      <c r="E62" s="90">
        <v>49.25</v>
      </c>
      <c r="F62" s="9"/>
      <c r="G62" s="91">
        <v>48.75</v>
      </c>
      <c r="H62" s="92">
        <v>50</v>
      </c>
      <c r="I62" s="9"/>
      <c r="J62" s="93">
        <f>((G62-E62)*16000)</f>
        <v>-8000</v>
      </c>
    </row>
    <row r="63" spans="2:11" x14ac:dyDescent="0.2">
      <c r="B63" s="86"/>
      <c r="C63" s="87"/>
      <c r="D63" s="9"/>
      <c r="E63" s="88" t="s">
        <v>76</v>
      </c>
      <c r="F63" s="9"/>
      <c r="G63" s="88" t="s">
        <v>74</v>
      </c>
      <c r="H63" s="92"/>
      <c r="I63" s="9"/>
      <c r="J63" s="93"/>
    </row>
    <row r="64" spans="2:11" x14ac:dyDescent="0.2">
      <c r="B64" s="86"/>
      <c r="C64" s="87"/>
      <c r="D64" s="9"/>
      <c r="E64" s="90">
        <v>-350</v>
      </c>
      <c r="F64" s="9"/>
      <c r="G64" s="91">
        <v>49.25</v>
      </c>
      <c r="H64" s="92">
        <v>50</v>
      </c>
      <c r="I64" s="9"/>
      <c r="J64" s="93">
        <f>((G64-E64)*16000)</f>
        <v>6388000</v>
      </c>
    </row>
    <row r="65" spans="1:10" x14ac:dyDescent="0.2">
      <c r="B65" s="86"/>
      <c r="C65" s="87"/>
      <c r="D65" s="9"/>
      <c r="E65" s="9"/>
      <c r="F65" s="9"/>
      <c r="G65" s="9"/>
      <c r="H65" s="92"/>
      <c r="I65" s="9"/>
      <c r="J65" s="93"/>
    </row>
    <row r="66" spans="1:10" ht="13.5" thickBot="1" x14ac:dyDescent="0.25">
      <c r="B66" s="95"/>
      <c r="C66" s="67"/>
      <c r="D66" s="67"/>
      <c r="E66" s="67"/>
      <c r="F66" s="67"/>
      <c r="G66" s="67"/>
      <c r="H66" s="96"/>
      <c r="I66" s="67"/>
      <c r="J66" s="21"/>
    </row>
    <row r="69" spans="1:10" x14ac:dyDescent="0.2">
      <c r="C69" s="7"/>
    </row>
    <row r="70" spans="1:10" x14ac:dyDescent="0.2">
      <c r="B70" s="7"/>
    </row>
    <row r="73" spans="1:10" ht="15.75" x14ac:dyDescent="0.25">
      <c r="B73" s="60" t="s">
        <v>81</v>
      </c>
      <c r="G73" s="11" t="s">
        <v>82</v>
      </c>
    </row>
    <row r="74" spans="1:10" x14ac:dyDescent="0.2">
      <c r="A74" s="24" t="s">
        <v>80</v>
      </c>
      <c r="B74" s="1">
        <v>47.5</v>
      </c>
      <c r="C74" t="s">
        <v>88</v>
      </c>
      <c r="D74" s="2">
        <v>50</v>
      </c>
      <c r="G74" s="1">
        <v>47.25</v>
      </c>
      <c r="H74" t="s">
        <v>89</v>
      </c>
      <c r="I74" s="2">
        <v>50</v>
      </c>
      <c r="J74" s="24" t="s">
        <v>80</v>
      </c>
    </row>
    <row r="75" spans="1:10" x14ac:dyDescent="0.2">
      <c r="A75" s="24" t="s">
        <v>80</v>
      </c>
      <c r="B75" s="1">
        <v>48.25</v>
      </c>
      <c r="C75" t="s">
        <v>87</v>
      </c>
      <c r="D75" s="2">
        <v>50</v>
      </c>
      <c r="G75" s="1">
        <v>47.25</v>
      </c>
      <c r="H75" t="s">
        <v>89</v>
      </c>
      <c r="I75" s="2">
        <v>50</v>
      </c>
      <c r="J75" s="24" t="s">
        <v>80</v>
      </c>
    </row>
    <row r="76" spans="1:10" x14ac:dyDescent="0.2">
      <c r="A76" s="24" t="s">
        <v>80</v>
      </c>
      <c r="B76" s="1">
        <v>48.5</v>
      </c>
      <c r="C76" t="s">
        <v>86</v>
      </c>
      <c r="D76" s="2">
        <v>50</v>
      </c>
      <c r="G76" s="1">
        <v>47.5</v>
      </c>
      <c r="H76" t="s">
        <v>89</v>
      </c>
      <c r="I76" s="2">
        <v>50</v>
      </c>
      <c r="J76" s="24" t="s">
        <v>80</v>
      </c>
    </row>
    <row r="77" spans="1:10" x14ac:dyDescent="0.2">
      <c r="A77" s="24" t="s">
        <v>80</v>
      </c>
      <c r="B77" s="1">
        <v>48.5</v>
      </c>
      <c r="C77" s="70" t="s">
        <v>85</v>
      </c>
      <c r="D77" s="2">
        <v>50</v>
      </c>
      <c r="G77" s="1">
        <v>47.5</v>
      </c>
      <c r="H77" t="s">
        <v>89</v>
      </c>
      <c r="I77" s="2">
        <v>50</v>
      </c>
      <c r="J77" s="24" t="s">
        <v>80</v>
      </c>
    </row>
    <row r="78" spans="1:10" x14ac:dyDescent="0.2">
      <c r="A78" s="24" t="s">
        <v>80</v>
      </c>
      <c r="B78" s="56">
        <v>48.5</v>
      </c>
      <c r="C78" t="s">
        <v>85</v>
      </c>
      <c r="D78" s="2">
        <v>50</v>
      </c>
      <c r="G78" s="1">
        <v>47.5</v>
      </c>
      <c r="H78" t="s">
        <v>89</v>
      </c>
      <c r="I78" s="2">
        <v>50</v>
      </c>
      <c r="J78" s="24" t="s">
        <v>80</v>
      </c>
    </row>
    <row r="79" spans="1:10" x14ac:dyDescent="0.2">
      <c r="A79" s="24" t="s">
        <v>80</v>
      </c>
      <c r="B79" s="1">
        <v>48</v>
      </c>
      <c r="C79" t="s">
        <v>85</v>
      </c>
      <c r="D79" s="2">
        <v>50</v>
      </c>
      <c r="G79" s="1">
        <v>48.55</v>
      </c>
      <c r="H79" t="s">
        <v>89</v>
      </c>
      <c r="I79" s="2">
        <v>50</v>
      </c>
      <c r="J79" s="24" t="s">
        <v>80</v>
      </c>
    </row>
    <row r="80" spans="1:10" x14ac:dyDescent="0.2">
      <c r="A80" s="24" t="s">
        <v>80</v>
      </c>
      <c r="B80" s="1">
        <v>48.25</v>
      </c>
      <c r="C80" t="s">
        <v>84</v>
      </c>
      <c r="D80" s="2">
        <v>50</v>
      </c>
      <c r="G80" s="1">
        <v>48.75</v>
      </c>
      <c r="H80" t="s">
        <v>89</v>
      </c>
      <c r="I80" s="2">
        <v>50</v>
      </c>
      <c r="J80" s="24" t="s">
        <v>80</v>
      </c>
    </row>
    <row r="81" spans="1:10" x14ac:dyDescent="0.2">
      <c r="A81" s="24" t="s">
        <v>80</v>
      </c>
      <c r="B81" s="10">
        <v>47.75</v>
      </c>
      <c r="C81" s="9" t="s">
        <v>83</v>
      </c>
      <c r="D81" s="53">
        <v>50</v>
      </c>
      <c r="G81" s="10">
        <v>48.5</v>
      </c>
      <c r="H81" s="9" t="s">
        <v>89</v>
      </c>
      <c r="I81" s="53">
        <v>50</v>
      </c>
      <c r="J81" s="24" t="s">
        <v>80</v>
      </c>
    </row>
    <row r="82" spans="1:10" x14ac:dyDescent="0.2">
      <c r="A82" s="24" t="s">
        <v>80</v>
      </c>
      <c r="B82" s="10">
        <v>47.75</v>
      </c>
      <c r="C82" s="9" t="s">
        <v>91</v>
      </c>
      <c r="D82" s="53">
        <v>50</v>
      </c>
      <c r="E82" s="10"/>
      <c r="G82" s="10">
        <v>48.25</v>
      </c>
      <c r="H82" s="9" t="s">
        <v>89</v>
      </c>
      <c r="I82" s="53">
        <v>50</v>
      </c>
      <c r="J82" s="24" t="s">
        <v>80</v>
      </c>
    </row>
    <row r="83" spans="1:10" x14ac:dyDescent="0.2">
      <c r="A83" s="24" t="s">
        <v>80</v>
      </c>
      <c r="B83" s="10">
        <v>47.75</v>
      </c>
      <c r="C83" s="94" t="s">
        <v>85</v>
      </c>
      <c r="D83" s="53">
        <v>50</v>
      </c>
      <c r="E83" s="1"/>
      <c r="G83" s="10">
        <v>47.5</v>
      </c>
      <c r="H83" s="94" t="s">
        <v>95</v>
      </c>
      <c r="I83" s="53">
        <v>50</v>
      </c>
      <c r="J83" s="24" t="s">
        <v>80</v>
      </c>
    </row>
    <row r="84" spans="1:10" x14ac:dyDescent="0.2">
      <c r="A84" s="24" t="s">
        <v>80</v>
      </c>
      <c r="B84" s="10">
        <v>47.5</v>
      </c>
      <c r="C84" s="94" t="s">
        <v>93</v>
      </c>
      <c r="D84" s="53">
        <v>50</v>
      </c>
      <c r="E84" s="1"/>
      <c r="G84" s="10">
        <v>47.75</v>
      </c>
      <c r="H84" s="94" t="s">
        <v>86</v>
      </c>
      <c r="I84" s="53">
        <v>50</v>
      </c>
      <c r="J84" s="24" t="s">
        <v>80</v>
      </c>
    </row>
    <row r="85" spans="1:10" x14ac:dyDescent="0.2">
      <c r="A85" s="24" t="s">
        <v>80</v>
      </c>
      <c r="B85" s="10">
        <v>47.25</v>
      </c>
      <c r="C85" s="94" t="s">
        <v>97</v>
      </c>
      <c r="D85" s="53">
        <v>50</v>
      </c>
      <c r="E85" s="1"/>
      <c r="G85" s="59">
        <v>48.5</v>
      </c>
      <c r="H85" s="105" t="s">
        <v>89</v>
      </c>
      <c r="I85" s="44">
        <v>50</v>
      </c>
      <c r="J85" s="106" t="s">
        <v>106</v>
      </c>
    </row>
    <row r="86" spans="1:10" x14ac:dyDescent="0.2">
      <c r="A86" s="106" t="s">
        <v>105</v>
      </c>
      <c r="B86" s="59">
        <v>47.5</v>
      </c>
      <c r="C86" s="105" t="s">
        <v>60</v>
      </c>
      <c r="D86" s="44">
        <v>50</v>
      </c>
      <c r="E86" s="1"/>
      <c r="G86" s="59">
        <v>48</v>
      </c>
      <c r="H86" s="105" t="s">
        <v>107</v>
      </c>
      <c r="I86" s="44">
        <v>50</v>
      </c>
      <c r="J86" s="108">
        <v>36950</v>
      </c>
    </row>
    <row r="87" spans="1:10" x14ac:dyDescent="0.2">
      <c r="A87" s="109">
        <v>36950</v>
      </c>
      <c r="B87" s="59">
        <v>48</v>
      </c>
      <c r="C87" s="105" t="s">
        <v>103</v>
      </c>
      <c r="D87" s="44">
        <v>50</v>
      </c>
      <c r="E87" s="1"/>
      <c r="G87" s="47"/>
      <c r="H87" s="94"/>
      <c r="I87" s="48"/>
      <c r="J87" s="107"/>
    </row>
    <row r="88" spans="1:10" x14ac:dyDescent="0.2">
      <c r="A88" s="23"/>
      <c r="B88" s="10"/>
      <c r="C88" s="94"/>
      <c r="D88" s="53"/>
      <c r="E88" s="1"/>
      <c r="G88" s="47"/>
      <c r="H88" s="94"/>
      <c r="I88" s="48"/>
      <c r="J88" s="107"/>
    </row>
    <row r="89" spans="1:10" x14ac:dyDescent="0.2">
      <c r="B89" s="1">
        <f>AVERAGE(B74:B87)</f>
        <v>47.928571428571431</v>
      </c>
      <c r="D89" s="2">
        <f>SUM(D74:D87)</f>
        <v>700</v>
      </c>
      <c r="E89" s="1"/>
      <c r="G89" s="1">
        <f>AVERAGE(G74:G86)</f>
        <v>47.907692307692301</v>
      </c>
      <c r="I89" s="2">
        <f>SUM(I74:I86)</f>
        <v>650</v>
      </c>
    </row>
    <row r="90" spans="1:10" x14ac:dyDescent="0.2">
      <c r="B90" s="1"/>
      <c r="E90" s="1"/>
    </row>
    <row r="91" spans="1:10" x14ac:dyDescent="0.2">
      <c r="B91" s="1"/>
    </row>
    <row r="92" spans="1:10" x14ac:dyDescent="0.2">
      <c r="B92" s="1"/>
    </row>
    <row r="93" spans="1:10" x14ac:dyDescent="0.2">
      <c r="A93" s="7" t="s">
        <v>90</v>
      </c>
      <c r="B93" s="100">
        <f>(I89*16)*3</f>
        <v>31200</v>
      </c>
      <c r="D93" s="99">
        <f>(G89-B89)*B93</f>
        <v>-651.42857142884623</v>
      </c>
    </row>
    <row r="94" spans="1:10" ht="13.5" customHeight="1" x14ac:dyDescent="0.2">
      <c r="A94" s="7"/>
      <c r="B94" s="101" t="s">
        <v>92</v>
      </c>
    </row>
    <row r="95" spans="1:10" x14ac:dyDescent="0.2">
      <c r="A95" s="7"/>
      <c r="B95" s="1"/>
    </row>
    <row r="96" spans="1:10" x14ac:dyDescent="0.2">
      <c r="A96" s="7"/>
    </row>
    <row r="97" spans="1:1" x14ac:dyDescent="0.2">
      <c r="A97" s="7"/>
    </row>
    <row r="98" spans="1:1" x14ac:dyDescent="0.2">
      <c r="A98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selection activeCell="D14" sqref="D13:D14"/>
    </sheetView>
  </sheetViews>
  <sheetFormatPr defaultRowHeight="12.75" x14ac:dyDescent="0.2"/>
  <cols>
    <col min="1" max="1" width="5" customWidth="1"/>
    <col min="4" max="4" width="15.5703125" customWidth="1"/>
    <col min="9" max="9" width="11.28515625" customWidth="1"/>
    <col min="12" max="12" width="12.7109375" bestFit="1" customWidth="1"/>
  </cols>
  <sheetData>
    <row r="2" spans="3:14" ht="15.75" x14ac:dyDescent="0.25">
      <c r="C2" s="8" t="s">
        <v>3</v>
      </c>
      <c r="E2" s="23">
        <v>36927</v>
      </c>
    </row>
    <row r="3" spans="3:14" x14ac:dyDescent="0.2">
      <c r="D3" s="6" t="s">
        <v>0</v>
      </c>
      <c r="E3" s="16">
        <v>57.5</v>
      </c>
      <c r="L3" s="7" t="s">
        <v>9</v>
      </c>
    </row>
    <row r="4" spans="3:14" x14ac:dyDescent="0.2">
      <c r="D4" s="6"/>
      <c r="E4" s="12"/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t="s">
        <v>10</v>
      </c>
      <c r="M5">
        <v>100</v>
      </c>
    </row>
    <row r="6" spans="3:14" x14ac:dyDescent="0.2">
      <c r="D6" s="3" t="s">
        <v>4</v>
      </c>
      <c r="E6" s="1">
        <v>53</v>
      </c>
      <c r="F6" s="2">
        <v>50</v>
      </c>
      <c r="H6" s="1">
        <v>58</v>
      </c>
      <c r="I6" s="2">
        <v>50</v>
      </c>
      <c r="L6" t="s">
        <v>11</v>
      </c>
      <c r="M6" s="4">
        <v>-600</v>
      </c>
      <c r="N6" s="4"/>
    </row>
    <row r="7" spans="3:14" x14ac:dyDescent="0.2">
      <c r="C7" s="3"/>
      <c r="E7" s="1">
        <v>57</v>
      </c>
      <c r="F7" s="2">
        <v>50</v>
      </c>
      <c r="H7" s="1">
        <v>58</v>
      </c>
      <c r="I7" s="2">
        <v>50</v>
      </c>
      <c r="M7" s="9"/>
      <c r="N7" s="9"/>
    </row>
    <row r="8" spans="3:14" x14ac:dyDescent="0.2">
      <c r="C8" s="3"/>
      <c r="E8" s="1">
        <v>58</v>
      </c>
      <c r="F8" s="2">
        <v>50</v>
      </c>
      <c r="H8" s="1">
        <v>58</v>
      </c>
      <c r="I8" s="2">
        <v>50</v>
      </c>
      <c r="M8">
        <f>M6+M5</f>
        <v>-500</v>
      </c>
      <c r="N8" t="s">
        <v>12</v>
      </c>
    </row>
    <row r="9" spans="3:14" x14ac:dyDescent="0.2">
      <c r="C9" s="3"/>
      <c r="E9" s="1">
        <v>58</v>
      </c>
      <c r="F9" s="2">
        <v>50</v>
      </c>
      <c r="H9" s="1">
        <v>57</v>
      </c>
      <c r="I9" s="2">
        <v>50</v>
      </c>
    </row>
    <row r="10" spans="3:14" x14ac:dyDescent="0.2">
      <c r="C10" s="3"/>
      <c r="E10" s="1">
        <v>57.5</v>
      </c>
      <c r="F10" s="2">
        <v>50</v>
      </c>
      <c r="H10" s="1">
        <v>58</v>
      </c>
      <c r="I10" s="2">
        <v>50</v>
      </c>
    </row>
    <row r="11" spans="3:14" x14ac:dyDescent="0.2">
      <c r="C11" s="3"/>
      <c r="E11" s="1">
        <v>58</v>
      </c>
      <c r="F11" s="2">
        <v>50</v>
      </c>
      <c r="H11" s="5">
        <v>59</v>
      </c>
      <c r="I11" s="13">
        <v>50</v>
      </c>
      <c r="J11" s="4"/>
    </row>
    <row r="12" spans="3:14" x14ac:dyDescent="0.2">
      <c r="C12" s="3"/>
      <c r="E12" s="1">
        <v>57</v>
      </c>
      <c r="F12" s="2">
        <v>50</v>
      </c>
      <c r="H12" s="1"/>
    </row>
    <row r="13" spans="3:14" x14ac:dyDescent="0.2">
      <c r="C13" s="3"/>
      <c r="E13" s="1">
        <v>56</v>
      </c>
      <c r="F13" s="2">
        <v>50</v>
      </c>
      <c r="H13" s="1">
        <f>AVERAGE(H6:H11)</f>
        <v>58</v>
      </c>
      <c r="I13" s="2">
        <f>SUM(I6:I11)</f>
        <v>300</v>
      </c>
    </row>
    <row r="14" spans="3:14" x14ac:dyDescent="0.2">
      <c r="E14" s="1">
        <v>56</v>
      </c>
      <c r="F14" s="2">
        <v>50</v>
      </c>
      <c r="H14" s="1"/>
    </row>
    <row r="15" spans="3:14" x14ac:dyDescent="0.2">
      <c r="E15" s="1">
        <v>57</v>
      </c>
      <c r="F15" s="2">
        <v>50</v>
      </c>
      <c r="H15" s="1"/>
    </row>
    <row r="16" spans="3:14" x14ac:dyDescent="0.2">
      <c r="E16" s="1">
        <v>58</v>
      </c>
      <c r="F16" s="2">
        <v>50</v>
      </c>
      <c r="H16" s="1"/>
    </row>
    <row r="17" spans="2:13" x14ac:dyDescent="0.2">
      <c r="E17" s="1">
        <v>57.5</v>
      </c>
      <c r="F17" s="2">
        <v>50</v>
      </c>
      <c r="H17" s="1"/>
    </row>
    <row r="18" spans="2:13" x14ac:dyDescent="0.2">
      <c r="E18" s="1">
        <v>57.5</v>
      </c>
      <c r="F18" s="2">
        <v>50</v>
      </c>
      <c r="H18" s="1"/>
    </row>
    <row r="19" spans="2:13" x14ac:dyDescent="0.2">
      <c r="E19" s="1">
        <v>57</v>
      </c>
      <c r="F19" s="2">
        <v>50</v>
      </c>
      <c r="H19" s="1"/>
    </row>
    <row r="20" spans="2:13" x14ac:dyDescent="0.2">
      <c r="D20" s="9"/>
      <c r="E20" s="10">
        <v>56</v>
      </c>
      <c r="F20" s="2">
        <v>50</v>
      </c>
      <c r="H20" s="1"/>
    </row>
    <row r="21" spans="2:13" x14ac:dyDescent="0.2">
      <c r="E21" s="5">
        <v>58.5</v>
      </c>
      <c r="F21" s="13">
        <v>50</v>
      </c>
      <c r="H21" s="1"/>
    </row>
    <row r="22" spans="2:13" x14ac:dyDescent="0.2">
      <c r="E22" s="1"/>
      <c r="H22" s="1"/>
    </row>
    <row r="23" spans="2:13" ht="13.5" thickBot="1" x14ac:dyDescent="0.25">
      <c r="E23" s="1">
        <f>AVERAGE(E6:E21)</f>
        <v>57</v>
      </c>
      <c r="F23" s="2">
        <f>SUM(F6:F21)</f>
        <v>800</v>
      </c>
      <c r="H23" s="1"/>
    </row>
    <row r="24" spans="2:13" x14ac:dyDescent="0.2">
      <c r="E24" s="1"/>
      <c r="H24" s="1"/>
      <c r="L24" s="17"/>
      <c r="M24" s="18"/>
    </row>
    <row r="25" spans="2:13" x14ac:dyDescent="0.2">
      <c r="E25" s="1"/>
      <c r="H25" s="1"/>
      <c r="L25" s="19" t="s">
        <v>13</v>
      </c>
      <c r="M25" s="20"/>
    </row>
    <row r="26" spans="2:13" ht="16.5" thickBot="1" x14ac:dyDescent="0.3">
      <c r="C26" s="3" t="s">
        <v>6</v>
      </c>
      <c r="D26" s="14">
        <f>(E23*F23)*16</f>
        <v>729600</v>
      </c>
      <c r="E26" s="1"/>
      <c r="H26" s="1"/>
      <c r="L26" s="22">
        <f>I33+D28</f>
        <v>11600</v>
      </c>
      <c r="M26" s="21"/>
    </row>
    <row r="27" spans="2:13" x14ac:dyDescent="0.2">
      <c r="C27" s="3" t="s">
        <v>7</v>
      </c>
      <c r="D27" s="15">
        <f>(H13*I13)*16</f>
        <v>278400</v>
      </c>
      <c r="E27" s="5"/>
      <c r="H27" s="1"/>
    </row>
    <row r="28" spans="2:13" x14ac:dyDescent="0.2">
      <c r="D28" s="1">
        <f>D27-D26</f>
        <v>-451200</v>
      </c>
      <c r="E28" s="1"/>
      <c r="H28" s="1"/>
    </row>
    <row r="29" spans="2:13" x14ac:dyDescent="0.2">
      <c r="D29" s="1"/>
      <c r="E29" s="1"/>
      <c r="H29" s="1"/>
    </row>
    <row r="30" spans="2:13" x14ac:dyDescent="0.2">
      <c r="D30" s="1"/>
      <c r="E30" s="1"/>
      <c r="H30" s="1"/>
    </row>
    <row r="31" spans="2:13" x14ac:dyDescent="0.2">
      <c r="B31" s="7" t="s">
        <v>8</v>
      </c>
      <c r="C31" s="7"/>
      <c r="D31" t="s">
        <v>10</v>
      </c>
      <c r="E31">
        <f>M5</f>
        <v>100</v>
      </c>
      <c r="G31" s="1">
        <v>57.25</v>
      </c>
      <c r="I31" s="1">
        <f>(-G31*E31)*16</f>
        <v>-91600</v>
      </c>
    </row>
    <row r="32" spans="2:13" x14ac:dyDescent="0.2">
      <c r="D32" t="s">
        <v>11</v>
      </c>
      <c r="E32" s="4">
        <f>M6</f>
        <v>-600</v>
      </c>
      <c r="F32" s="4"/>
      <c r="G32" s="5">
        <v>57.75</v>
      </c>
      <c r="H32" s="4"/>
      <c r="I32" s="5">
        <f>(-G32*E32)*16</f>
        <v>554400</v>
      </c>
    </row>
    <row r="33" spans="5:10" x14ac:dyDescent="0.2">
      <c r="E33">
        <f>E32+E31</f>
        <v>-500</v>
      </c>
      <c r="F33" t="s">
        <v>12</v>
      </c>
      <c r="I33" s="1">
        <f>SUM(I31:I32)</f>
        <v>462800</v>
      </c>
    </row>
    <row r="34" spans="5:10" x14ac:dyDescent="0.2">
      <c r="E34" s="1"/>
    </row>
    <row r="36" spans="5:10" x14ac:dyDescent="0.2">
      <c r="J36" s="9"/>
    </row>
    <row r="37" spans="5:10" x14ac:dyDescent="0.2">
      <c r="J37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D7" sqref="D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36951</v>
      </c>
      <c r="L2" s="8" t="s">
        <v>9</v>
      </c>
    </row>
    <row r="3" spans="3:14" x14ac:dyDescent="0.2">
      <c r="D3" s="6" t="s">
        <v>0</v>
      </c>
      <c r="E3" s="58">
        <v>44.98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46</v>
      </c>
      <c r="F12" s="57">
        <v>50</v>
      </c>
      <c r="G12">
        <v>1</v>
      </c>
      <c r="H12" s="73">
        <v>46</v>
      </c>
      <c r="I12" s="57">
        <v>50</v>
      </c>
    </row>
    <row r="13" spans="3:14" x14ac:dyDescent="0.2">
      <c r="C13" s="3"/>
      <c r="D13">
        <v>2</v>
      </c>
      <c r="E13" s="56">
        <v>46.1</v>
      </c>
      <c r="F13" s="57">
        <v>50</v>
      </c>
      <c r="G13">
        <v>2</v>
      </c>
      <c r="H13" s="73">
        <v>46.2</v>
      </c>
      <c r="I13" s="57">
        <v>50</v>
      </c>
    </row>
    <row r="14" spans="3:14" x14ac:dyDescent="0.2">
      <c r="C14" s="3"/>
      <c r="D14">
        <v>3</v>
      </c>
      <c r="E14" s="56">
        <v>46.1</v>
      </c>
      <c r="F14" s="57">
        <v>50</v>
      </c>
      <c r="G14">
        <v>3</v>
      </c>
      <c r="H14" s="73">
        <v>46.15</v>
      </c>
      <c r="I14" s="57">
        <v>50</v>
      </c>
    </row>
    <row r="15" spans="3:14" x14ac:dyDescent="0.2">
      <c r="C15" s="3"/>
      <c r="D15">
        <v>4</v>
      </c>
      <c r="E15" s="56">
        <v>45.9</v>
      </c>
      <c r="F15" s="57">
        <v>50</v>
      </c>
      <c r="G15">
        <v>4</v>
      </c>
      <c r="H15" s="73">
        <v>45.6</v>
      </c>
      <c r="I15" s="57">
        <v>50</v>
      </c>
    </row>
    <row r="16" spans="3:14" x14ac:dyDescent="0.2">
      <c r="C16" s="3"/>
      <c r="D16">
        <v>5</v>
      </c>
      <c r="E16" s="56">
        <v>45.9</v>
      </c>
      <c r="F16" s="57">
        <v>50</v>
      </c>
      <c r="G16">
        <v>5</v>
      </c>
      <c r="H16" s="73">
        <v>45.25</v>
      </c>
      <c r="I16" s="57">
        <v>50</v>
      </c>
    </row>
    <row r="17" spans="3:9" x14ac:dyDescent="0.2">
      <c r="C17" s="3"/>
      <c r="D17">
        <v>6</v>
      </c>
      <c r="E17" s="56">
        <v>45.75</v>
      </c>
      <c r="F17" s="57">
        <v>50</v>
      </c>
      <c r="G17">
        <v>6</v>
      </c>
      <c r="H17" s="73">
        <v>44</v>
      </c>
      <c r="I17" s="57">
        <v>50</v>
      </c>
    </row>
    <row r="18" spans="3:9" x14ac:dyDescent="0.2">
      <c r="C18" s="3"/>
      <c r="D18">
        <v>7</v>
      </c>
      <c r="E18" s="56">
        <v>45</v>
      </c>
      <c r="F18" s="57">
        <v>50</v>
      </c>
      <c r="G18">
        <v>7</v>
      </c>
      <c r="H18" s="73">
        <v>46.1</v>
      </c>
      <c r="I18" s="57">
        <v>50</v>
      </c>
    </row>
    <row r="19" spans="3:9" x14ac:dyDescent="0.2">
      <c r="C19" s="3"/>
      <c r="D19">
        <v>8</v>
      </c>
      <c r="E19" s="56">
        <v>44</v>
      </c>
      <c r="F19" s="57">
        <v>50</v>
      </c>
      <c r="G19">
        <v>8</v>
      </c>
      <c r="H19" s="73">
        <v>43</v>
      </c>
      <c r="I19" s="57">
        <v>50</v>
      </c>
    </row>
    <row r="20" spans="3:9" x14ac:dyDescent="0.2">
      <c r="C20" s="3"/>
      <c r="D20">
        <v>9</v>
      </c>
      <c r="E20" s="56">
        <v>46</v>
      </c>
      <c r="F20" s="57">
        <v>50</v>
      </c>
      <c r="G20">
        <v>9</v>
      </c>
      <c r="H20" s="73">
        <v>43.25</v>
      </c>
      <c r="I20" s="57">
        <v>50</v>
      </c>
    </row>
    <row r="21" spans="3:9" x14ac:dyDescent="0.2">
      <c r="C21" s="3"/>
      <c r="D21">
        <v>10</v>
      </c>
      <c r="E21" s="56">
        <v>43.25</v>
      </c>
      <c r="F21" s="57">
        <v>50</v>
      </c>
      <c r="G21">
        <v>10</v>
      </c>
      <c r="H21" s="73">
        <v>43.5</v>
      </c>
      <c r="I21" s="57">
        <v>50</v>
      </c>
    </row>
    <row r="22" spans="3:9" x14ac:dyDescent="0.2">
      <c r="C22" s="3"/>
      <c r="D22">
        <v>11</v>
      </c>
      <c r="E22" s="56">
        <v>45</v>
      </c>
      <c r="F22" s="57">
        <v>50</v>
      </c>
      <c r="G22">
        <v>11</v>
      </c>
      <c r="H22" s="73">
        <v>43.75</v>
      </c>
      <c r="I22" s="57">
        <v>50</v>
      </c>
    </row>
    <row r="23" spans="3:9" x14ac:dyDescent="0.2">
      <c r="C23" s="3"/>
      <c r="D23">
        <v>12</v>
      </c>
      <c r="E23" s="56"/>
      <c r="F23" s="57"/>
      <c r="G23">
        <v>12</v>
      </c>
      <c r="H23" s="73">
        <v>44</v>
      </c>
      <c r="I23" s="57">
        <v>50</v>
      </c>
    </row>
    <row r="24" spans="3:9" x14ac:dyDescent="0.2">
      <c r="C24" s="3"/>
      <c r="D24">
        <v>13</v>
      </c>
      <c r="E24" s="56"/>
      <c r="F24" s="57"/>
      <c r="G24">
        <v>13</v>
      </c>
      <c r="H24" s="73">
        <v>43.75</v>
      </c>
      <c r="I24" s="57">
        <v>50</v>
      </c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45.363636363636367</v>
      </c>
      <c r="F33" s="53">
        <f>SUM(F11:F31)</f>
        <v>550</v>
      </c>
      <c r="H33" s="10">
        <f>AVERAGE(H12:H31)</f>
        <v>44.657692307692301</v>
      </c>
      <c r="I33" s="75">
        <f>SUM(I12:I31)</f>
        <v>650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-399200</v>
      </c>
      <c r="H39" s="56"/>
      <c r="I39" s="57"/>
    </row>
    <row r="40" spans="3:11" x14ac:dyDescent="0.2">
      <c r="C40" s="3" t="s">
        <v>20</v>
      </c>
      <c r="D40" s="15">
        <f>(H33*I33)*16</f>
        <v>464439.99999999994</v>
      </c>
      <c r="H40" s="56"/>
      <c r="I40" s="57"/>
      <c r="J40" s="17"/>
      <c r="K40" s="18"/>
    </row>
    <row r="41" spans="3:11" x14ac:dyDescent="0.2">
      <c r="C41" s="3"/>
      <c r="D41" s="1">
        <f>D40+D39</f>
        <v>65239.999999999942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H46+D41</f>
        <v>29055.999999999942</v>
      </c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10</v>
      </c>
      <c r="E44">
        <f>M4</f>
        <v>0</v>
      </c>
      <c r="G44" s="51">
        <f>E3-0.25</f>
        <v>44.73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f>M5</f>
        <v>-50</v>
      </c>
      <c r="F45" s="4"/>
      <c r="G45" s="52">
        <f>E3+0.25</f>
        <v>45.23</v>
      </c>
      <c r="H45" s="5">
        <f>(G45*E45)*16</f>
        <v>-36184</v>
      </c>
    </row>
    <row r="46" spans="3:11" ht="12" customHeight="1" x14ac:dyDescent="0.2">
      <c r="C46" s="3"/>
      <c r="E46">
        <f>E45+E44</f>
        <v>-50</v>
      </c>
      <c r="H46" s="1">
        <f>SUM(H44:H45)</f>
        <v>-36184</v>
      </c>
    </row>
    <row r="47" spans="3:11" ht="12.75" customHeight="1" x14ac:dyDescent="0.2">
      <c r="C47" s="3" t="s">
        <v>6</v>
      </c>
    </row>
    <row r="48" spans="3:11" ht="15.75" customHeight="1" x14ac:dyDescent="0.2">
      <c r="C48" s="3" t="s">
        <v>58</v>
      </c>
    </row>
    <row r="49" spans="2:10" ht="15.75" customHeight="1" thickBot="1" x14ac:dyDescent="0.25">
      <c r="C49" s="3"/>
    </row>
    <row r="50" spans="2:10" x14ac:dyDescent="0.2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75" x14ac:dyDescent="0.25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">
      <c r="B53" s="86"/>
      <c r="C53" s="9"/>
      <c r="D53" s="94"/>
      <c r="E53" s="9"/>
      <c r="F53" s="9"/>
      <c r="G53" s="9"/>
      <c r="H53" s="9"/>
      <c r="I53" s="9"/>
      <c r="J53" s="93"/>
    </row>
    <row r="54" spans="2:10" ht="15.75" x14ac:dyDescent="0.25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">
      <c r="B58" s="86"/>
      <c r="C58" s="87"/>
      <c r="D58" s="9"/>
      <c r="E58" s="9"/>
      <c r="F58" s="9"/>
      <c r="G58" s="9"/>
      <c r="H58" s="92"/>
      <c r="I58" s="9"/>
      <c r="J58" s="93"/>
    </row>
    <row r="59" spans="2:10" ht="13.5" thickBot="1" x14ac:dyDescent="0.25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">
      <c r="C62" s="7"/>
    </row>
    <row r="63" spans="2:10" x14ac:dyDescent="0.2">
      <c r="B63" s="7"/>
    </row>
    <row r="66" spans="1:10" ht="15.75" x14ac:dyDescent="0.25">
      <c r="B66" s="60" t="s">
        <v>81</v>
      </c>
      <c r="G66" s="11" t="s">
        <v>82</v>
      </c>
    </row>
    <row r="67" spans="1:10" x14ac:dyDescent="0.2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">
      <c r="B77" s="10"/>
      <c r="C77" s="94"/>
      <c r="D77" s="53"/>
      <c r="E77" s="1"/>
      <c r="G77" s="10"/>
      <c r="H77" s="94"/>
      <c r="I77" s="53"/>
      <c r="J77" s="24"/>
    </row>
    <row r="78" spans="1:10" x14ac:dyDescent="0.2">
      <c r="B78" s="10"/>
      <c r="C78" s="94"/>
      <c r="D78" s="53"/>
      <c r="E78" s="1"/>
      <c r="G78" s="47"/>
      <c r="H78" s="94"/>
      <c r="I78" s="48"/>
      <c r="J78" s="107"/>
    </row>
    <row r="79" spans="1:10" x14ac:dyDescent="0.2">
      <c r="B79" s="47"/>
      <c r="C79" s="94"/>
      <c r="D79" s="48"/>
      <c r="E79" s="1"/>
      <c r="G79" s="47"/>
      <c r="H79" s="94"/>
      <c r="I79" s="48"/>
      <c r="J79" s="111"/>
    </row>
    <row r="80" spans="1:10" x14ac:dyDescent="0.2">
      <c r="B80" s="47"/>
      <c r="C80" s="94"/>
      <c r="D80" s="48"/>
      <c r="E80" s="1"/>
      <c r="G80" s="47"/>
      <c r="H80" s="94"/>
      <c r="I80" s="48"/>
      <c r="J80" s="107"/>
    </row>
    <row r="81" spans="1:10" x14ac:dyDescent="0.2">
      <c r="B81" s="10"/>
      <c r="C81" s="94"/>
      <c r="D81" s="53"/>
      <c r="E81" s="1"/>
      <c r="G81" s="47"/>
      <c r="H81" s="94"/>
      <c r="I81" s="48"/>
      <c r="J81" s="107"/>
    </row>
    <row r="82" spans="1:10" x14ac:dyDescent="0.2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">
      <c r="B83" s="1"/>
      <c r="E83" s="1"/>
    </row>
    <row r="84" spans="1:10" x14ac:dyDescent="0.2">
      <c r="B84" s="1"/>
    </row>
    <row r="85" spans="1:10" x14ac:dyDescent="0.2">
      <c r="B85" s="1"/>
    </row>
    <row r="86" spans="1:10" x14ac:dyDescent="0.2">
      <c r="A86" s="7" t="s">
        <v>90</v>
      </c>
      <c r="B86" s="100"/>
      <c r="D86" s="99"/>
    </row>
    <row r="87" spans="1:10" ht="13.5" customHeight="1" x14ac:dyDescent="0.2">
      <c r="A87" s="7"/>
      <c r="B87" s="101"/>
    </row>
    <row r="88" spans="1:10" x14ac:dyDescent="0.2">
      <c r="A88" s="7"/>
      <c r="B88" s="1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G14" sqref="G13:G14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36952</v>
      </c>
      <c r="L2" s="8" t="s">
        <v>9</v>
      </c>
    </row>
    <row r="3" spans="3:14" x14ac:dyDescent="0.2">
      <c r="D3" s="6" t="s">
        <v>0</v>
      </c>
      <c r="E3" s="58">
        <v>41.67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43.5</v>
      </c>
      <c r="F12" s="57">
        <v>50</v>
      </c>
      <c r="G12">
        <v>1</v>
      </c>
      <c r="H12" s="73">
        <v>42.5</v>
      </c>
      <c r="I12" s="57">
        <v>50</v>
      </c>
    </row>
    <row r="13" spans="3:14" x14ac:dyDescent="0.2">
      <c r="C13" s="3"/>
      <c r="D13">
        <v>2</v>
      </c>
      <c r="E13" s="56">
        <v>43.25</v>
      </c>
      <c r="F13" s="57">
        <v>50</v>
      </c>
      <c r="G13">
        <v>2</v>
      </c>
      <c r="H13" s="73">
        <v>42.5</v>
      </c>
      <c r="I13" s="57">
        <v>50</v>
      </c>
    </row>
    <row r="14" spans="3:14" x14ac:dyDescent="0.2">
      <c r="C14" s="3"/>
      <c r="D14">
        <v>3</v>
      </c>
      <c r="E14" s="56">
        <v>42.5</v>
      </c>
      <c r="F14" s="57">
        <v>50</v>
      </c>
      <c r="G14">
        <v>3</v>
      </c>
      <c r="H14" s="73">
        <v>41</v>
      </c>
      <c r="I14" s="57">
        <v>50</v>
      </c>
    </row>
    <row r="15" spans="3:14" x14ac:dyDescent="0.2">
      <c r="C15" s="3"/>
      <c r="D15">
        <v>4</v>
      </c>
      <c r="E15" s="56">
        <v>42.5</v>
      </c>
      <c r="F15" s="57">
        <v>50</v>
      </c>
      <c r="G15">
        <v>4</v>
      </c>
      <c r="H15" s="73">
        <v>41</v>
      </c>
      <c r="I15" s="57">
        <v>50</v>
      </c>
    </row>
    <row r="16" spans="3:14" x14ac:dyDescent="0.2">
      <c r="C16" s="3"/>
      <c r="D16">
        <v>5</v>
      </c>
      <c r="E16" s="56">
        <v>42</v>
      </c>
      <c r="F16" s="57">
        <v>50</v>
      </c>
      <c r="G16">
        <v>5</v>
      </c>
      <c r="H16" s="73">
        <v>41</v>
      </c>
      <c r="I16" s="57">
        <v>50</v>
      </c>
    </row>
    <row r="17" spans="3:9" x14ac:dyDescent="0.2">
      <c r="C17" s="3"/>
      <c r="D17">
        <v>6</v>
      </c>
      <c r="E17" s="56">
        <v>41.75</v>
      </c>
      <c r="F17" s="57">
        <v>50</v>
      </c>
      <c r="G17">
        <v>6</v>
      </c>
      <c r="H17" s="73">
        <v>41</v>
      </c>
      <c r="I17" s="57">
        <v>50</v>
      </c>
    </row>
    <row r="18" spans="3:9" x14ac:dyDescent="0.2">
      <c r="C18" s="3"/>
      <c r="D18">
        <v>7</v>
      </c>
      <c r="E18" s="56">
        <v>41</v>
      </c>
      <c r="F18" s="57">
        <v>50</v>
      </c>
      <c r="G18">
        <v>7</v>
      </c>
      <c r="H18" s="73">
        <v>41</v>
      </c>
      <c r="I18" s="57">
        <v>50</v>
      </c>
    </row>
    <row r="19" spans="3:9" x14ac:dyDescent="0.2">
      <c r="C19" s="3"/>
      <c r="D19">
        <v>8</v>
      </c>
      <c r="E19" s="56"/>
      <c r="F19" s="57"/>
      <c r="G19">
        <v>8</v>
      </c>
      <c r="H19" s="73">
        <v>38.5</v>
      </c>
      <c r="I19" s="57">
        <v>50</v>
      </c>
    </row>
    <row r="20" spans="3:9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9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42.357142857142854</v>
      </c>
      <c r="F33" s="53">
        <f>SUM(F11:F31)</f>
        <v>350</v>
      </c>
      <c r="H33" s="10">
        <f>AVERAGE(H12:H31)</f>
        <v>41.0625</v>
      </c>
      <c r="I33" s="75">
        <f>SUM(I12:I31)</f>
        <v>400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-237199.99999999997</v>
      </c>
      <c r="H39" s="56"/>
      <c r="I39" s="57"/>
    </row>
    <row r="40" spans="3:11" x14ac:dyDescent="0.2">
      <c r="C40" s="3" t="s">
        <v>20</v>
      </c>
      <c r="D40" s="15">
        <f>(H33*I33)*16</f>
        <v>262800</v>
      </c>
      <c r="H40" s="56"/>
      <c r="I40" s="57"/>
      <c r="J40" s="17"/>
      <c r="K40" s="18"/>
    </row>
    <row r="41" spans="3:11" x14ac:dyDescent="0.2">
      <c r="C41" s="3"/>
      <c r="D41" s="1">
        <f>D40+D39</f>
        <v>25600.000000000029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H46+D41</f>
        <v>-7935.9999999999709</v>
      </c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10</v>
      </c>
      <c r="E44">
        <f>M4</f>
        <v>0</v>
      </c>
      <c r="G44" s="51">
        <f>E3-0.25</f>
        <v>41.42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f>M5</f>
        <v>-50</v>
      </c>
      <c r="F45" s="4"/>
      <c r="G45" s="52">
        <f>E3+0.25</f>
        <v>41.92</v>
      </c>
      <c r="H45" s="5">
        <f>(G45*E45)*16</f>
        <v>-33536</v>
      </c>
    </row>
    <row r="46" spans="3:11" ht="12" customHeight="1" x14ac:dyDescent="0.2">
      <c r="C46" s="3"/>
      <c r="E46">
        <f>E45+E44</f>
        <v>-50</v>
      </c>
      <c r="H46" s="1">
        <f>SUM(H44:H45)</f>
        <v>-33536</v>
      </c>
    </row>
    <row r="47" spans="3:11" ht="12.75" customHeight="1" x14ac:dyDescent="0.2">
      <c r="C47" s="3" t="s">
        <v>6</v>
      </c>
    </row>
    <row r="48" spans="3:11" ht="15.75" customHeight="1" x14ac:dyDescent="0.2">
      <c r="C48" s="3" t="s">
        <v>58</v>
      </c>
    </row>
    <row r="49" spans="2:10" ht="15.75" customHeight="1" thickBot="1" x14ac:dyDescent="0.25">
      <c r="C49" s="3"/>
    </row>
    <row r="50" spans="2:10" x14ac:dyDescent="0.2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75" x14ac:dyDescent="0.25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">
      <c r="B53" s="86"/>
      <c r="C53" s="9"/>
      <c r="D53" s="94"/>
      <c r="E53" s="9"/>
      <c r="F53" s="9"/>
      <c r="G53" s="9"/>
      <c r="H53" s="9"/>
      <c r="I53" s="9"/>
      <c r="J53" s="93"/>
    </row>
    <row r="54" spans="2:10" ht="15.75" x14ac:dyDescent="0.25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">
      <c r="B58" s="86"/>
      <c r="C58" s="87"/>
      <c r="D58" s="9"/>
      <c r="E58" s="9"/>
      <c r="F58" s="9"/>
      <c r="G58" s="9"/>
      <c r="H58" s="92"/>
      <c r="I58" s="9"/>
      <c r="J58" s="93"/>
    </row>
    <row r="59" spans="2:10" ht="13.5" thickBot="1" x14ac:dyDescent="0.25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">
      <c r="C62" s="7"/>
    </row>
    <row r="63" spans="2:10" x14ac:dyDescent="0.2">
      <c r="B63" s="7"/>
    </row>
    <row r="66" spans="1:10" ht="15.75" x14ac:dyDescent="0.25">
      <c r="B66" s="60" t="s">
        <v>81</v>
      </c>
      <c r="G66" s="11" t="s">
        <v>82</v>
      </c>
    </row>
    <row r="67" spans="1:10" x14ac:dyDescent="0.2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">
      <c r="B77" s="10"/>
      <c r="C77" s="94"/>
      <c r="D77" s="53"/>
      <c r="E77" s="1"/>
      <c r="G77" s="10"/>
      <c r="H77" s="94"/>
      <c r="I77" s="53"/>
      <c r="J77" s="24"/>
    </row>
    <row r="78" spans="1:10" x14ac:dyDescent="0.2">
      <c r="B78" s="10"/>
      <c r="C78" s="94"/>
      <c r="D78" s="53"/>
      <c r="E78" s="1"/>
      <c r="G78" s="47"/>
      <c r="H78" s="94"/>
      <c r="I78" s="48"/>
      <c r="J78" s="107"/>
    </row>
    <row r="79" spans="1:10" x14ac:dyDescent="0.2">
      <c r="B79" s="47"/>
      <c r="C79" s="94"/>
      <c r="D79" s="48"/>
      <c r="E79" s="1"/>
      <c r="G79" s="47"/>
      <c r="H79" s="94"/>
      <c r="I79" s="48"/>
      <c r="J79" s="111"/>
    </row>
    <row r="80" spans="1:10" x14ac:dyDescent="0.2">
      <c r="B80" s="47"/>
      <c r="C80" s="94"/>
      <c r="D80" s="48"/>
      <c r="E80" s="1"/>
      <c r="G80" s="47"/>
      <c r="H80" s="94"/>
      <c r="I80" s="48"/>
      <c r="J80" s="107"/>
    </row>
    <row r="81" spans="1:10" x14ac:dyDescent="0.2">
      <c r="B81" s="10"/>
      <c r="C81" s="94"/>
      <c r="D81" s="53"/>
      <c r="E81" s="1"/>
      <c r="G81" s="47"/>
      <c r="H81" s="94"/>
      <c r="I81" s="48"/>
      <c r="J81" s="107"/>
    </row>
    <row r="82" spans="1:10" x14ac:dyDescent="0.2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">
      <c r="B83" s="1"/>
      <c r="E83" s="1"/>
    </row>
    <row r="84" spans="1:10" x14ac:dyDescent="0.2">
      <c r="B84" s="1"/>
    </row>
    <row r="85" spans="1:10" x14ac:dyDescent="0.2">
      <c r="B85" s="1"/>
    </row>
    <row r="86" spans="1:10" x14ac:dyDescent="0.2">
      <c r="A86" s="7" t="s">
        <v>90</v>
      </c>
      <c r="B86" s="100"/>
      <c r="D86" s="99"/>
    </row>
    <row r="87" spans="1:10" ht="13.5" customHeight="1" x14ac:dyDescent="0.2">
      <c r="A87" s="7"/>
      <c r="B87" s="101"/>
    </row>
    <row r="88" spans="1:10" x14ac:dyDescent="0.2">
      <c r="A88" s="7"/>
      <c r="B88" s="1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G7" sqref="G7:G8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36955</v>
      </c>
      <c r="L2" s="8" t="s">
        <v>9</v>
      </c>
    </row>
    <row r="3" spans="3:14" x14ac:dyDescent="0.2">
      <c r="D3" s="6" t="s">
        <v>0</v>
      </c>
      <c r="E3" s="58">
        <v>47.38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48</v>
      </c>
      <c r="F12" s="57">
        <v>50</v>
      </c>
      <c r="G12">
        <v>1</v>
      </c>
      <c r="H12" s="73">
        <v>47</v>
      </c>
      <c r="I12" s="57">
        <v>50</v>
      </c>
    </row>
    <row r="13" spans="3:14" x14ac:dyDescent="0.2">
      <c r="C13" s="3"/>
      <c r="D13">
        <v>2</v>
      </c>
      <c r="E13" s="56">
        <v>47</v>
      </c>
      <c r="F13" s="57">
        <v>50</v>
      </c>
      <c r="G13">
        <v>2</v>
      </c>
      <c r="H13" s="73">
        <v>48</v>
      </c>
      <c r="I13" s="57">
        <v>50</v>
      </c>
    </row>
    <row r="14" spans="3:14" x14ac:dyDescent="0.2">
      <c r="C14" s="3"/>
      <c r="D14">
        <v>3</v>
      </c>
      <c r="E14" s="56">
        <v>47</v>
      </c>
      <c r="F14" s="57">
        <v>50</v>
      </c>
      <c r="G14">
        <v>3</v>
      </c>
      <c r="H14" s="73"/>
      <c r="I14" s="57"/>
    </row>
    <row r="15" spans="3:14" x14ac:dyDescent="0.2">
      <c r="C15" s="3"/>
      <c r="D15">
        <v>4</v>
      </c>
      <c r="E15" s="56">
        <v>47.25</v>
      </c>
      <c r="F15" s="57">
        <v>50</v>
      </c>
      <c r="G15">
        <v>4</v>
      </c>
      <c r="H15" s="73"/>
      <c r="I15" s="57"/>
    </row>
    <row r="16" spans="3:14" x14ac:dyDescent="0.2">
      <c r="C16" s="3"/>
      <c r="D16">
        <v>5</v>
      </c>
      <c r="E16" s="56">
        <v>46.75</v>
      </c>
      <c r="F16" s="57">
        <v>50</v>
      </c>
      <c r="G16">
        <v>5</v>
      </c>
      <c r="H16" s="73"/>
      <c r="I16" s="57"/>
    </row>
    <row r="17" spans="3:9" x14ac:dyDescent="0.2">
      <c r="C17" s="3"/>
      <c r="D17">
        <v>6</v>
      </c>
      <c r="E17" s="56">
        <v>46.75</v>
      </c>
      <c r="F17" s="57">
        <v>50</v>
      </c>
      <c r="G17">
        <v>6</v>
      </c>
      <c r="H17" s="73"/>
      <c r="I17" s="57"/>
    </row>
    <row r="18" spans="3:9" x14ac:dyDescent="0.2">
      <c r="C18" s="3"/>
      <c r="D18">
        <v>7</v>
      </c>
      <c r="E18" s="56"/>
      <c r="F18" s="57"/>
      <c r="G18">
        <v>7</v>
      </c>
      <c r="H18" s="73"/>
      <c r="I18" s="57"/>
    </row>
    <row r="19" spans="3:9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9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9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47.125</v>
      </c>
      <c r="F33" s="53">
        <f>SUM(F11:F31)</f>
        <v>300</v>
      </c>
      <c r="H33" s="10">
        <f>AVERAGE(H12:H31)</f>
        <v>47.5</v>
      </c>
      <c r="I33" s="75">
        <f>SUM(I12:I31)</f>
        <v>100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-226200</v>
      </c>
      <c r="H39" s="56"/>
      <c r="I39" s="57"/>
    </row>
    <row r="40" spans="3:11" x14ac:dyDescent="0.2">
      <c r="C40" s="3" t="s">
        <v>20</v>
      </c>
      <c r="D40" s="15">
        <f>(H33*I33)*16</f>
        <v>76000</v>
      </c>
      <c r="H40" s="56"/>
      <c r="I40" s="57"/>
      <c r="J40" s="17"/>
      <c r="K40" s="18"/>
    </row>
    <row r="41" spans="3:11" x14ac:dyDescent="0.2">
      <c r="C41" s="3"/>
      <c r="D41" s="1">
        <f>D40+D39</f>
        <v>-150200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 t="e">
        <f>H46+D41</f>
        <v>#VALUE!</v>
      </c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10</v>
      </c>
      <c r="E44">
        <f>M4</f>
        <v>0</v>
      </c>
      <c r="G44" s="51">
        <f>E3-0.25</f>
        <v>47.13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f>M5</f>
        <v>-100</v>
      </c>
      <c r="F45" s="4"/>
      <c r="G45" s="52" t="s">
        <v>119</v>
      </c>
      <c r="H45" s="5" t="e">
        <f>(G45*E45)*16</f>
        <v>#VALUE!</v>
      </c>
    </row>
    <row r="46" spans="3:11" ht="12" customHeight="1" x14ac:dyDescent="0.2">
      <c r="C46" s="3"/>
      <c r="E46">
        <f>E45+E44</f>
        <v>-100</v>
      </c>
      <c r="H46" s="1" t="e">
        <f>SUM(H44:H45)</f>
        <v>#VALUE!</v>
      </c>
    </row>
    <row r="47" spans="3:11" ht="12.75" customHeight="1" x14ac:dyDescent="0.2">
      <c r="C47" s="3" t="s">
        <v>6</v>
      </c>
    </row>
    <row r="48" spans="3:11" ht="15.75" customHeight="1" x14ac:dyDescent="0.2">
      <c r="C48" s="3" t="s">
        <v>58</v>
      </c>
    </row>
    <row r="49" spans="2:10" ht="15.75" customHeight="1" thickBot="1" x14ac:dyDescent="0.25">
      <c r="C49" s="3"/>
    </row>
    <row r="50" spans="2:10" x14ac:dyDescent="0.2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75" x14ac:dyDescent="0.25">
      <c r="B52" s="86"/>
      <c r="C52" s="87" t="s">
        <v>69</v>
      </c>
      <c r="D52" s="115" t="s">
        <v>111</v>
      </c>
      <c r="E52" s="90">
        <v>51</v>
      </c>
      <c r="F52" s="9"/>
      <c r="G52" s="91">
        <v>47.75</v>
      </c>
      <c r="H52" s="92">
        <v>-35200</v>
      </c>
      <c r="I52" s="9"/>
      <c r="J52" s="93">
        <f>((E52-G52)*H52)</f>
        <v>-114400</v>
      </c>
    </row>
    <row r="53" spans="2:10" x14ac:dyDescent="0.2">
      <c r="B53" s="86"/>
      <c r="C53" s="9"/>
      <c r="D53" s="94"/>
      <c r="E53" s="9"/>
      <c r="F53" s="9"/>
      <c r="G53" s="9"/>
      <c r="H53" s="9"/>
      <c r="I53" s="9"/>
      <c r="J53" s="93"/>
    </row>
    <row r="54" spans="2:10" ht="15.75" x14ac:dyDescent="0.25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">
      <c r="B58" s="86"/>
      <c r="C58" s="87"/>
      <c r="D58" s="9"/>
      <c r="E58" s="9"/>
      <c r="F58" s="9"/>
      <c r="G58" s="9"/>
      <c r="H58" s="92"/>
      <c r="I58" s="9"/>
      <c r="J58" s="93"/>
    </row>
    <row r="59" spans="2:10" ht="13.5" thickBot="1" x14ac:dyDescent="0.25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">
      <c r="C62" s="7"/>
    </row>
    <row r="63" spans="2:10" x14ac:dyDescent="0.2">
      <c r="B63" s="7"/>
    </row>
    <row r="66" spans="1:10" ht="15.75" x14ac:dyDescent="0.25">
      <c r="B66" s="60" t="s">
        <v>81</v>
      </c>
      <c r="G66" s="11" t="s">
        <v>82</v>
      </c>
    </row>
    <row r="67" spans="1:10" x14ac:dyDescent="0.2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">
      <c r="B77" s="10"/>
      <c r="C77" s="94"/>
      <c r="D77" s="53"/>
      <c r="E77" s="1"/>
      <c r="G77" s="10"/>
      <c r="H77" s="94"/>
      <c r="I77" s="53"/>
      <c r="J77" s="24"/>
    </row>
    <row r="78" spans="1:10" x14ac:dyDescent="0.2">
      <c r="B78" s="10"/>
      <c r="C78" s="94"/>
      <c r="D78" s="53"/>
      <c r="E78" s="1"/>
      <c r="G78" s="47"/>
      <c r="H78" s="94"/>
      <c r="I78" s="48"/>
      <c r="J78" s="107"/>
    </row>
    <row r="79" spans="1:10" x14ac:dyDescent="0.2">
      <c r="B79" s="47"/>
      <c r="C79" s="94"/>
      <c r="D79" s="48"/>
      <c r="E79" s="1"/>
      <c r="G79" s="47"/>
      <c r="H79" s="94"/>
      <c r="I79" s="48"/>
      <c r="J79" s="111"/>
    </row>
    <row r="80" spans="1:10" x14ac:dyDescent="0.2">
      <c r="B80" s="47"/>
      <c r="C80" s="94"/>
      <c r="D80" s="48"/>
      <c r="E80" s="1"/>
      <c r="G80" s="47"/>
      <c r="H80" s="94"/>
      <c r="I80" s="48"/>
      <c r="J80" s="107"/>
    </row>
    <row r="81" spans="1:10" x14ac:dyDescent="0.2">
      <c r="B81" s="10"/>
      <c r="C81" s="94"/>
      <c r="D81" s="53"/>
      <c r="E81" s="1"/>
      <c r="G81" s="47"/>
      <c r="H81" s="94"/>
      <c r="I81" s="48"/>
      <c r="J81" s="107"/>
    </row>
    <row r="82" spans="1:10" x14ac:dyDescent="0.2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">
      <c r="B83" s="1"/>
      <c r="E83" s="1"/>
    </row>
    <row r="84" spans="1:10" x14ac:dyDescent="0.2">
      <c r="B84" s="1"/>
    </row>
    <row r="85" spans="1:10" x14ac:dyDescent="0.2">
      <c r="B85" s="1"/>
    </row>
    <row r="86" spans="1:10" x14ac:dyDescent="0.2">
      <c r="A86" s="7" t="s">
        <v>90</v>
      </c>
      <c r="B86" s="100"/>
      <c r="D86" s="99"/>
    </row>
    <row r="87" spans="1:10" ht="13.5" customHeight="1" x14ac:dyDescent="0.2">
      <c r="A87" s="7"/>
      <c r="B87" s="101"/>
    </row>
    <row r="88" spans="1:10" x14ac:dyDescent="0.2">
      <c r="A88" s="7"/>
      <c r="B88" s="1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1"/>
  <sheetViews>
    <sheetView workbookViewId="0">
      <selection activeCell="H12" activeCellId="1" sqref="E12:E20 H12:H1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36956</v>
      </c>
      <c r="L2" s="8" t="s">
        <v>9</v>
      </c>
    </row>
    <row r="3" spans="3:14" x14ac:dyDescent="0.2">
      <c r="D3" s="6" t="s">
        <v>0</v>
      </c>
      <c r="E3" s="58">
        <v>55.25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55</v>
      </c>
      <c r="F12" s="57">
        <v>50</v>
      </c>
      <c r="G12">
        <v>1</v>
      </c>
      <c r="H12" s="73">
        <v>55</v>
      </c>
      <c r="I12" s="57">
        <v>50</v>
      </c>
    </row>
    <row r="13" spans="3:14" x14ac:dyDescent="0.2">
      <c r="C13" s="3"/>
      <c r="D13">
        <v>2</v>
      </c>
      <c r="E13" s="56">
        <v>53.5</v>
      </c>
      <c r="F13" s="57">
        <v>50</v>
      </c>
      <c r="G13">
        <v>2</v>
      </c>
      <c r="H13" s="73">
        <v>54</v>
      </c>
      <c r="I13" s="57">
        <v>50</v>
      </c>
    </row>
    <row r="14" spans="3:14" x14ac:dyDescent="0.2">
      <c r="C14" s="3"/>
      <c r="D14">
        <v>3</v>
      </c>
      <c r="E14" s="56">
        <v>54</v>
      </c>
      <c r="F14" s="57">
        <v>50</v>
      </c>
      <c r="G14">
        <v>3</v>
      </c>
      <c r="H14" s="73">
        <v>54</v>
      </c>
      <c r="I14" s="57">
        <v>50</v>
      </c>
    </row>
    <row r="15" spans="3:14" x14ac:dyDescent="0.2">
      <c r="C15" s="3"/>
      <c r="D15">
        <v>4</v>
      </c>
      <c r="E15" s="56">
        <v>55</v>
      </c>
      <c r="F15" s="57">
        <v>50</v>
      </c>
      <c r="G15">
        <v>4</v>
      </c>
      <c r="H15" s="73">
        <v>55</v>
      </c>
      <c r="I15" s="57">
        <v>50</v>
      </c>
    </row>
    <row r="16" spans="3:14" x14ac:dyDescent="0.2">
      <c r="C16" s="3"/>
      <c r="D16">
        <v>5</v>
      </c>
      <c r="E16" s="56">
        <v>55</v>
      </c>
      <c r="F16" s="57">
        <v>100</v>
      </c>
      <c r="G16">
        <v>5</v>
      </c>
      <c r="H16" s="73">
        <v>57</v>
      </c>
      <c r="I16" s="57">
        <v>50</v>
      </c>
    </row>
    <row r="17" spans="3:9" x14ac:dyDescent="0.2">
      <c r="C17" s="3"/>
      <c r="D17">
        <v>6</v>
      </c>
      <c r="E17" s="56">
        <v>56</v>
      </c>
      <c r="F17" s="57">
        <v>50</v>
      </c>
      <c r="G17">
        <v>6</v>
      </c>
      <c r="H17" s="73">
        <v>56</v>
      </c>
      <c r="I17" s="57">
        <v>50</v>
      </c>
    </row>
    <row r="18" spans="3:9" x14ac:dyDescent="0.2">
      <c r="C18" s="3"/>
      <c r="D18">
        <v>7</v>
      </c>
      <c r="E18" s="56">
        <v>55.5</v>
      </c>
      <c r="F18" s="57">
        <v>50</v>
      </c>
      <c r="G18">
        <v>7</v>
      </c>
      <c r="H18" s="73"/>
      <c r="I18" s="57"/>
    </row>
    <row r="19" spans="3:9" x14ac:dyDescent="0.2">
      <c r="C19" s="3"/>
      <c r="D19">
        <v>8</v>
      </c>
      <c r="E19" s="56">
        <v>55</v>
      </c>
      <c r="F19" s="57">
        <v>50</v>
      </c>
      <c r="G19">
        <v>8</v>
      </c>
      <c r="H19" s="73"/>
      <c r="I19" s="57"/>
    </row>
    <row r="20" spans="3:9" x14ac:dyDescent="0.2">
      <c r="C20" s="3"/>
      <c r="D20">
        <v>9</v>
      </c>
      <c r="E20" s="56">
        <v>53.5</v>
      </c>
      <c r="F20" s="57">
        <v>50</v>
      </c>
      <c r="G20">
        <v>9</v>
      </c>
      <c r="H20" s="73"/>
      <c r="I20" s="57"/>
    </row>
    <row r="21" spans="3:9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9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9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9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54.722222222222221</v>
      </c>
      <c r="F33" s="53">
        <f>SUM(F11:F31)</f>
        <v>500</v>
      </c>
      <c r="H33" s="10">
        <f>AVERAGE(H12:H31)</f>
        <v>55.166666666666664</v>
      </c>
      <c r="I33" s="75">
        <f>SUM(I12:I31)</f>
        <v>300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-437777.77777777775</v>
      </c>
      <c r="H39" s="56"/>
      <c r="I39" s="57"/>
    </row>
    <row r="40" spans="3:11" x14ac:dyDescent="0.2">
      <c r="C40" s="3" t="s">
        <v>20</v>
      </c>
      <c r="D40" s="15">
        <f>(H33*I33)*16</f>
        <v>264800</v>
      </c>
      <c r="H40" s="56"/>
      <c r="I40" s="57"/>
      <c r="J40" s="17"/>
      <c r="K40" s="18"/>
    </row>
    <row r="41" spans="3:11" x14ac:dyDescent="0.2">
      <c r="C41" s="3"/>
      <c r="D41" s="1">
        <f>D40+D39</f>
        <v>-172977.77777777775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H46+D41</f>
        <v>-173377.77777777775</v>
      </c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14</v>
      </c>
      <c r="E44">
        <v>-100</v>
      </c>
      <c r="G44" s="51">
        <v>55.25</v>
      </c>
      <c r="H44" s="1">
        <f>(G44*E44)*-16</f>
        <v>88400</v>
      </c>
      <c r="I44" s="57"/>
    </row>
    <row r="45" spans="3:11" x14ac:dyDescent="0.2">
      <c r="C45" s="3"/>
      <c r="D45" s="24" t="s">
        <v>11</v>
      </c>
      <c r="E45" s="4">
        <f>M5</f>
        <v>-100</v>
      </c>
      <c r="F45" s="4"/>
      <c r="G45" s="52">
        <f>E3+0.25</f>
        <v>55.5</v>
      </c>
      <c r="H45" s="5">
        <f>(G45*E45)*16</f>
        <v>-88800</v>
      </c>
    </row>
    <row r="46" spans="3:11" ht="12" customHeight="1" x14ac:dyDescent="0.2">
      <c r="C46" s="3"/>
      <c r="E46">
        <f>E45+E44</f>
        <v>-200</v>
      </c>
      <c r="H46" s="1">
        <f>SUM(H44:H45)</f>
        <v>-400</v>
      </c>
    </row>
    <row r="47" spans="3:11" ht="12.75" customHeight="1" x14ac:dyDescent="0.2">
      <c r="C47" s="3" t="s">
        <v>6</v>
      </c>
    </row>
    <row r="48" spans="3:11" ht="15.75" customHeight="1" x14ac:dyDescent="0.2">
      <c r="C48" s="3" t="s">
        <v>58</v>
      </c>
    </row>
    <row r="49" spans="2:10" ht="15.75" customHeight="1" thickBot="1" x14ac:dyDescent="0.25">
      <c r="C49" s="3"/>
    </row>
    <row r="50" spans="2:10" x14ac:dyDescent="0.2">
      <c r="B50" s="17"/>
      <c r="C50" s="84"/>
      <c r="D50" s="85"/>
      <c r="E50" s="97" t="s">
        <v>77</v>
      </c>
      <c r="F50" s="85"/>
      <c r="G50" s="98" t="s">
        <v>78</v>
      </c>
      <c r="H50" s="85"/>
      <c r="I50" s="85"/>
      <c r="J50" s="18"/>
    </row>
    <row r="51" spans="2:10" x14ac:dyDescent="0.2">
      <c r="B51" s="86"/>
      <c r="C51" s="87"/>
      <c r="D51" s="9"/>
      <c r="E51" s="88" t="s">
        <v>70</v>
      </c>
      <c r="F51" s="9"/>
      <c r="G51" s="88" t="s">
        <v>71</v>
      </c>
      <c r="H51" s="88" t="s">
        <v>72</v>
      </c>
      <c r="I51" s="9"/>
      <c r="J51" s="89" t="s">
        <v>73</v>
      </c>
    </row>
    <row r="52" spans="2:10" ht="15.75" x14ac:dyDescent="0.25">
      <c r="B52" s="86"/>
      <c r="C52" s="87" t="s">
        <v>69</v>
      </c>
      <c r="D52" s="115" t="s">
        <v>111</v>
      </c>
      <c r="E52" s="90">
        <v>49</v>
      </c>
      <c r="F52" s="9"/>
      <c r="G52" s="91">
        <v>55.25</v>
      </c>
      <c r="H52" s="92">
        <v>-35200</v>
      </c>
      <c r="I52" s="9"/>
      <c r="J52" s="93">
        <f>((E52-G52)*H52)</f>
        <v>220000</v>
      </c>
    </row>
    <row r="53" spans="2:10" x14ac:dyDescent="0.2">
      <c r="B53" s="86"/>
      <c r="C53" s="9"/>
      <c r="D53" s="94"/>
      <c r="E53" s="9"/>
      <c r="F53" s="9"/>
      <c r="G53" s="9"/>
      <c r="H53" s="9"/>
      <c r="I53" s="9"/>
      <c r="J53" s="93"/>
    </row>
    <row r="54" spans="2:10" ht="15.75" x14ac:dyDescent="0.25">
      <c r="B54" s="86"/>
      <c r="C54" s="87"/>
      <c r="D54" s="115" t="s">
        <v>112</v>
      </c>
      <c r="E54" s="88"/>
      <c r="F54" s="9"/>
      <c r="G54" s="88"/>
      <c r="H54" s="92"/>
      <c r="I54" s="9"/>
      <c r="J54" s="93"/>
    </row>
    <row r="55" spans="2:10" x14ac:dyDescent="0.2">
      <c r="B55" s="86"/>
      <c r="C55" s="87"/>
      <c r="D55" s="9"/>
      <c r="E55" s="90"/>
      <c r="F55" s="9"/>
      <c r="G55" s="91"/>
      <c r="H55" s="92"/>
      <c r="I55" s="9"/>
      <c r="J55" s="93"/>
    </row>
    <row r="56" spans="2:10" x14ac:dyDescent="0.2">
      <c r="B56" s="86"/>
      <c r="C56" s="87"/>
      <c r="D56" s="9"/>
      <c r="E56" s="88"/>
      <c r="F56" s="9"/>
      <c r="G56" s="88"/>
      <c r="H56" s="92"/>
      <c r="I56" s="9"/>
      <c r="J56" s="93"/>
    </row>
    <row r="57" spans="2:10" x14ac:dyDescent="0.2">
      <c r="B57" s="86"/>
      <c r="C57" s="87"/>
      <c r="D57" s="9"/>
      <c r="E57" s="90"/>
      <c r="F57" s="9"/>
      <c r="G57" s="91"/>
      <c r="H57" s="92"/>
      <c r="I57" s="9"/>
      <c r="J57" s="93"/>
    </row>
    <row r="58" spans="2:10" x14ac:dyDescent="0.2">
      <c r="B58" s="86"/>
      <c r="C58" s="87"/>
      <c r="D58" s="9"/>
      <c r="E58" s="9"/>
      <c r="F58" s="9"/>
      <c r="G58" s="9"/>
      <c r="H58" s="92"/>
      <c r="I58" s="9"/>
      <c r="J58" s="93"/>
    </row>
    <row r="59" spans="2:10" ht="13.5" thickBot="1" x14ac:dyDescent="0.25">
      <c r="B59" s="95"/>
      <c r="C59" s="67"/>
      <c r="D59" s="67"/>
      <c r="E59" s="67"/>
      <c r="F59" s="67"/>
      <c r="G59" s="67"/>
      <c r="H59" s="96"/>
      <c r="I59" s="67"/>
      <c r="J59" s="21"/>
    </row>
    <row r="62" spans="2:10" x14ac:dyDescent="0.2">
      <c r="C62" s="7"/>
    </row>
    <row r="63" spans="2:10" x14ac:dyDescent="0.2">
      <c r="B63" s="7"/>
    </row>
    <row r="66" spans="1:10" ht="15.75" x14ac:dyDescent="0.25">
      <c r="B66" s="60" t="s">
        <v>81</v>
      </c>
      <c r="G66" s="11" t="s">
        <v>82</v>
      </c>
    </row>
    <row r="67" spans="1:10" x14ac:dyDescent="0.2">
      <c r="A67" s="24" t="s">
        <v>110</v>
      </c>
      <c r="B67" s="1">
        <v>48.5</v>
      </c>
      <c r="D67" s="2">
        <v>50</v>
      </c>
      <c r="G67" s="24" t="s">
        <v>110</v>
      </c>
      <c r="H67" s="112">
        <v>47</v>
      </c>
      <c r="I67" s="2">
        <v>50</v>
      </c>
      <c r="J67" s="24"/>
    </row>
    <row r="68" spans="1:10" x14ac:dyDescent="0.2">
      <c r="A68" s="24" t="s">
        <v>110</v>
      </c>
      <c r="B68" s="1">
        <v>47.05</v>
      </c>
      <c r="D68" s="2">
        <v>50</v>
      </c>
      <c r="G68" s="24" t="s">
        <v>110</v>
      </c>
      <c r="H68" s="112">
        <v>46.5</v>
      </c>
      <c r="I68" s="2">
        <v>50</v>
      </c>
      <c r="J68" s="24"/>
    </row>
    <row r="69" spans="1:10" x14ac:dyDescent="0.2">
      <c r="A69" s="24" t="s">
        <v>110</v>
      </c>
      <c r="B69" s="1">
        <v>47</v>
      </c>
      <c r="D69" s="2">
        <v>50</v>
      </c>
      <c r="G69" s="24" t="s">
        <v>111</v>
      </c>
      <c r="H69" s="112">
        <v>52.5</v>
      </c>
      <c r="I69" s="2">
        <v>50</v>
      </c>
      <c r="J69" s="24"/>
    </row>
    <row r="70" spans="1:10" x14ac:dyDescent="0.2">
      <c r="A70" s="24" t="s">
        <v>110</v>
      </c>
      <c r="B70" s="1">
        <v>46.5</v>
      </c>
      <c r="C70" s="70"/>
      <c r="D70" s="2">
        <v>50</v>
      </c>
      <c r="G70" s="24" t="s">
        <v>111</v>
      </c>
      <c r="H70" s="112">
        <v>51.25</v>
      </c>
      <c r="I70" s="2">
        <v>50</v>
      </c>
      <c r="J70" s="24"/>
    </row>
    <row r="71" spans="1:10" x14ac:dyDescent="0.2">
      <c r="A71" s="24" t="s">
        <v>111</v>
      </c>
      <c r="B71" s="56">
        <v>51</v>
      </c>
      <c r="D71" s="2">
        <v>50</v>
      </c>
      <c r="G71" s="24"/>
      <c r="H71" s="112"/>
      <c r="I71" s="2"/>
      <c r="J71" s="24"/>
    </row>
    <row r="72" spans="1:10" x14ac:dyDescent="0.2">
      <c r="A72" s="24" t="s">
        <v>111</v>
      </c>
      <c r="B72" s="1">
        <v>52.25</v>
      </c>
      <c r="D72" s="2">
        <v>50</v>
      </c>
      <c r="G72" s="1"/>
      <c r="H72" s="112"/>
      <c r="I72" s="2"/>
      <c r="J72" s="24"/>
    </row>
    <row r="73" spans="1:10" x14ac:dyDescent="0.2">
      <c r="A73" s="24" t="s">
        <v>111</v>
      </c>
      <c r="B73" s="1">
        <v>52.5</v>
      </c>
      <c r="D73" s="2">
        <v>50</v>
      </c>
      <c r="G73" s="1"/>
      <c r="H73" s="112"/>
      <c r="I73" s="2"/>
      <c r="J73" s="24"/>
    </row>
    <row r="74" spans="1:10" x14ac:dyDescent="0.2">
      <c r="A74" s="24" t="s">
        <v>111</v>
      </c>
      <c r="B74" s="10">
        <v>51.5</v>
      </c>
      <c r="C74" s="9"/>
      <c r="D74" s="2">
        <v>50</v>
      </c>
      <c r="G74" s="10"/>
      <c r="H74" s="113"/>
      <c r="I74" s="53"/>
      <c r="J74" s="24"/>
    </row>
    <row r="75" spans="1:10" x14ac:dyDescent="0.2">
      <c r="A75" s="24" t="s">
        <v>111</v>
      </c>
      <c r="B75" s="10">
        <v>51</v>
      </c>
      <c r="C75" s="9"/>
      <c r="D75" s="2">
        <v>50</v>
      </c>
      <c r="E75" s="10"/>
      <c r="G75" s="10"/>
      <c r="H75" s="113"/>
      <c r="I75" s="53"/>
      <c r="J75" s="24"/>
    </row>
    <row r="76" spans="1:10" x14ac:dyDescent="0.2">
      <c r="A76" s="24" t="s">
        <v>111</v>
      </c>
      <c r="B76" s="10">
        <v>51.75</v>
      </c>
      <c r="C76" s="94"/>
      <c r="D76" s="2">
        <v>50</v>
      </c>
      <c r="E76" s="1"/>
      <c r="G76" s="10"/>
      <c r="H76" s="114"/>
      <c r="I76" s="53"/>
      <c r="J76" s="24"/>
    </row>
    <row r="77" spans="1:10" x14ac:dyDescent="0.2">
      <c r="B77" s="10"/>
      <c r="C77" s="94"/>
      <c r="D77" s="53"/>
      <c r="E77" s="1"/>
      <c r="G77" s="10"/>
      <c r="H77" s="94"/>
      <c r="I77" s="53"/>
      <c r="J77" s="24"/>
    </row>
    <row r="78" spans="1:10" x14ac:dyDescent="0.2">
      <c r="B78" s="10"/>
      <c r="C78" s="94"/>
      <c r="D78" s="53"/>
      <c r="E78" s="1"/>
      <c r="G78" s="47"/>
      <c r="H78" s="94"/>
      <c r="I78" s="48"/>
      <c r="J78" s="107"/>
    </row>
    <row r="79" spans="1:10" x14ac:dyDescent="0.2">
      <c r="B79" s="47"/>
      <c r="C79" s="94"/>
      <c r="D79" s="48"/>
      <c r="E79" s="1"/>
      <c r="G79" s="47"/>
      <c r="H79" s="94"/>
      <c r="I79" s="48"/>
      <c r="J79" s="111"/>
    </row>
    <row r="80" spans="1:10" x14ac:dyDescent="0.2">
      <c r="B80" s="47"/>
      <c r="C80" s="94"/>
      <c r="D80" s="48"/>
      <c r="E80" s="1"/>
      <c r="G80" s="47"/>
      <c r="H80" s="94"/>
      <c r="I80" s="48"/>
      <c r="J80" s="107"/>
    </row>
    <row r="81" spans="1:10" x14ac:dyDescent="0.2">
      <c r="B81" s="10"/>
      <c r="C81" s="94"/>
      <c r="D81" s="53"/>
      <c r="E81" s="1"/>
      <c r="G81" s="47"/>
      <c r="H81" s="94"/>
      <c r="I81" s="48"/>
      <c r="J81" s="107"/>
    </row>
    <row r="82" spans="1:10" x14ac:dyDescent="0.2">
      <c r="B82" s="1">
        <f>AVERAGE(B67:B80)</f>
        <v>49.905000000000001</v>
      </c>
      <c r="D82" s="2">
        <f>SUM(D67:D80)</f>
        <v>500</v>
      </c>
      <c r="E82" s="1"/>
      <c r="H82" s="1">
        <f>AVERAGE(H67:H79)</f>
        <v>49.3125</v>
      </c>
      <c r="I82" s="2">
        <f>SUM(I67:I79)</f>
        <v>200</v>
      </c>
    </row>
    <row r="83" spans="1:10" x14ac:dyDescent="0.2">
      <c r="B83" s="1"/>
      <c r="E83" s="1"/>
    </row>
    <row r="84" spans="1:10" x14ac:dyDescent="0.2">
      <c r="B84" s="1"/>
    </row>
    <row r="85" spans="1:10" x14ac:dyDescent="0.2">
      <c r="B85" s="1"/>
    </row>
    <row r="86" spans="1:10" x14ac:dyDescent="0.2">
      <c r="A86" s="7" t="s">
        <v>90</v>
      </c>
      <c r="B86" s="100"/>
      <c r="D86" s="99"/>
    </row>
    <row r="87" spans="1:10" ht="13.5" customHeight="1" x14ac:dyDescent="0.2">
      <c r="A87" s="7"/>
      <c r="B87" s="101"/>
    </row>
    <row r="88" spans="1:10" x14ac:dyDescent="0.2">
      <c r="A88" s="7"/>
      <c r="B88" s="1"/>
    </row>
    <row r="89" spans="1:10" x14ac:dyDescent="0.2">
      <c r="A89" s="7"/>
    </row>
    <row r="90" spans="1:10" x14ac:dyDescent="0.2">
      <c r="A90" s="7"/>
    </row>
    <row r="91" spans="1:10" x14ac:dyDescent="0.2">
      <c r="A91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K1" workbookViewId="0">
      <selection activeCell="S31" sqref="S31:S32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36956</v>
      </c>
      <c r="L2" s="8" t="s">
        <v>9</v>
      </c>
    </row>
    <row r="3" spans="3:14" x14ac:dyDescent="0.2">
      <c r="D3" s="6" t="s">
        <v>0</v>
      </c>
      <c r="E3" s="58">
        <v>55.5</v>
      </c>
      <c r="L3" s="34" t="s">
        <v>14</v>
      </c>
      <c r="M3">
        <v>-150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E11" s="56"/>
      <c r="F11" s="57"/>
      <c r="H11" s="72"/>
      <c r="I11" s="34"/>
    </row>
    <row r="12" spans="3:14" x14ac:dyDescent="0.2">
      <c r="C12" s="3"/>
      <c r="D12">
        <v>1</v>
      </c>
      <c r="E12" s="56">
        <v>58.5</v>
      </c>
      <c r="F12" s="57">
        <v>50</v>
      </c>
      <c r="G12">
        <v>1</v>
      </c>
      <c r="H12" s="73">
        <v>58</v>
      </c>
      <c r="I12" s="57">
        <v>50</v>
      </c>
    </row>
    <row r="13" spans="3:14" x14ac:dyDescent="0.2">
      <c r="C13" s="3"/>
      <c r="D13">
        <v>2</v>
      </c>
      <c r="E13" s="56">
        <v>58.25</v>
      </c>
      <c r="F13" s="57">
        <v>50</v>
      </c>
      <c r="G13">
        <v>2</v>
      </c>
      <c r="H13" s="73">
        <v>58.75</v>
      </c>
      <c r="I13" s="57">
        <v>50</v>
      </c>
    </row>
    <row r="14" spans="3:14" x14ac:dyDescent="0.2">
      <c r="C14" s="3"/>
      <c r="D14">
        <v>3</v>
      </c>
      <c r="E14" s="56">
        <v>58</v>
      </c>
      <c r="F14" s="57">
        <v>50</v>
      </c>
      <c r="G14">
        <v>3</v>
      </c>
      <c r="H14" s="73">
        <v>58.75</v>
      </c>
      <c r="I14" s="57">
        <v>50</v>
      </c>
    </row>
    <row r="15" spans="3:14" x14ac:dyDescent="0.2">
      <c r="C15" s="3"/>
      <c r="D15">
        <v>4</v>
      </c>
      <c r="E15" s="56">
        <v>58.5</v>
      </c>
      <c r="F15" s="57">
        <v>50</v>
      </c>
      <c r="G15">
        <v>4</v>
      </c>
      <c r="H15" s="73">
        <v>58.5</v>
      </c>
      <c r="I15" s="57">
        <v>50</v>
      </c>
    </row>
    <row r="16" spans="3:14" x14ac:dyDescent="0.2">
      <c r="C16" s="3"/>
      <c r="D16">
        <v>5</v>
      </c>
      <c r="E16" s="56">
        <v>58.25</v>
      </c>
      <c r="F16" s="57">
        <v>50</v>
      </c>
      <c r="G16">
        <v>5</v>
      </c>
      <c r="H16" s="73">
        <v>56.5</v>
      </c>
      <c r="I16" s="57">
        <v>50</v>
      </c>
    </row>
    <row r="17" spans="3:9" x14ac:dyDescent="0.2">
      <c r="C17" s="3"/>
      <c r="D17">
        <v>6</v>
      </c>
      <c r="E17" s="56">
        <v>58.5</v>
      </c>
      <c r="F17" s="57">
        <v>50</v>
      </c>
      <c r="G17">
        <v>6</v>
      </c>
      <c r="H17" s="73">
        <v>52.25</v>
      </c>
      <c r="I17" s="57">
        <v>50</v>
      </c>
    </row>
    <row r="18" spans="3:9" x14ac:dyDescent="0.2">
      <c r="C18" s="3"/>
      <c r="D18">
        <v>7</v>
      </c>
      <c r="E18" s="56">
        <v>58</v>
      </c>
      <c r="F18" s="57">
        <v>50</v>
      </c>
      <c r="G18">
        <v>7</v>
      </c>
      <c r="H18" s="73">
        <v>52.25</v>
      </c>
      <c r="I18" s="57">
        <v>50</v>
      </c>
    </row>
    <row r="19" spans="3:9" x14ac:dyDescent="0.2">
      <c r="C19" s="3"/>
      <c r="D19">
        <v>8</v>
      </c>
      <c r="E19" s="56">
        <v>57</v>
      </c>
      <c r="F19" s="57">
        <v>50</v>
      </c>
      <c r="G19">
        <v>8</v>
      </c>
      <c r="H19" s="73"/>
      <c r="I19" s="57"/>
    </row>
    <row r="20" spans="3:9" x14ac:dyDescent="0.2">
      <c r="C20" s="3"/>
      <c r="D20">
        <v>9</v>
      </c>
      <c r="E20" s="56">
        <v>57</v>
      </c>
      <c r="F20" s="57">
        <v>50</v>
      </c>
      <c r="G20">
        <v>9</v>
      </c>
      <c r="H20" s="73"/>
      <c r="I20" s="57"/>
    </row>
    <row r="21" spans="3:9" x14ac:dyDescent="0.2">
      <c r="C21" s="3"/>
      <c r="D21">
        <v>10</v>
      </c>
      <c r="E21" s="56">
        <v>56</v>
      </c>
      <c r="F21" s="57">
        <v>50</v>
      </c>
      <c r="G21">
        <v>10</v>
      </c>
      <c r="H21" s="73"/>
      <c r="I21" s="57"/>
    </row>
    <row r="22" spans="3:9" x14ac:dyDescent="0.2">
      <c r="C22" s="3"/>
      <c r="D22">
        <v>11</v>
      </c>
      <c r="E22" s="56">
        <v>55.25</v>
      </c>
      <c r="F22" s="57">
        <v>50</v>
      </c>
      <c r="G22">
        <v>11</v>
      </c>
      <c r="H22" s="73"/>
      <c r="I22" s="57"/>
    </row>
    <row r="23" spans="3:9" x14ac:dyDescent="0.2">
      <c r="C23" s="3"/>
      <c r="D23">
        <v>12</v>
      </c>
      <c r="E23" s="56">
        <v>55.5</v>
      </c>
      <c r="F23" s="57">
        <v>50</v>
      </c>
      <c r="G23">
        <v>12</v>
      </c>
      <c r="H23" s="73"/>
      <c r="I23" s="57"/>
    </row>
    <row r="24" spans="3:9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9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9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9" x14ac:dyDescent="0.2">
      <c r="C27" s="3"/>
      <c r="D27">
        <v>16</v>
      </c>
      <c r="E27" s="56"/>
      <c r="F27" s="57"/>
      <c r="G27">
        <v>16</v>
      </c>
      <c r="H27" s="73"/>
      <c r="I27" s="57"/>
    </row>
    <row r="28" spans="3:9" x14ac:dyDescent="0.2">
      <c r="C28" s="3"/>
      <c r="D28">
        <v>17</v>
      </c>
      <c r="E28" s="56"/>
      <c r="F28" s="57"/>
      <c r="G28">
        <v>17</v>
      </c>
      <c r="H28" s="73"/>
      <c r="I28" s="57"/>
    </row>
    <row r="29" spans="3:9" x14ac:dyDescent="0.2">
      <c r="C29" s="3"/>
      <c r="D29">
        <v>18</v>
      </c>
      <c r="E29" s="56"/>
      <c r="F29" s="57"/>
      <c r="G29">
        <v>18</v>
      </c>
      <c r="H29" s="73"/>
      <c r="I29" s="57"/>
    </row>
    <row r="30" spans="3:9" x14ac:dyDescent="0.2">
      <c r="C30" s="3"/>
      <c r="D30">
        <v>19</v>
      </c>
      <c r="E30" s="56"/>
      <c r="F30" s="57"/>
      <c r="G30">
        <v>19</v>
      </c>
      <c r="H30" s="73"/>
      <c r="I30" s="57"/>
    </row>
    <row r="31" spans="3:9" x14ac:dyDescent="0.2">
      <c r="C31" s="3"/>
      <c r="D31">
        <v>20</v>
      </c>
      <c r="E31" s="56"/>
      <c r="F31" s="57"/>
      <c r="G31">
        <v>20</v>
      </c>
      <c r="H31" s="73"/>
      <c r="I31" s="57"/>
    </row>
    <row r="32" spans="3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AVERAGE(E11:E31)</f>
        <v>57.395833333333336</v>
      </c>
      <c r="F33" s="53">
        <f>SUM(F11:F31)</f>
        <v>600</v>
      </c>
      <c r="H33" s="10">
        <f>AVERAGE(H12:H31)</f>
        <v>56.428571428571431</v>
      </c>
      <c r="I33" s="75">
        <f>SUM(I12:I31)</f>
        <v>350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-551000</v>
      </c>
      <c r="H39" s="56"/>
      <c r="I39" s="57"/>
    </row>
    <row r="40" spans="3:11" x14ac:dyDescent="0.2">
      <c r="C40" s="3" t="s">
        <v>20</v>
      </c>
      <c r="D40" s="15">
        <f>(H33*I33)*16</f>
        <v>316000</v>
      </c>
      <c r="H40" s="56"/>
      <c r="I40" s="57"/>
      <c r="J40" s="17"/>
      <c r="K40" s="18"/>
    </row>
    <row r="41" spans="3:11" x14ac:dyDescent="0.2">
      <c r="C41" s="3"/>
      <c r="D41" s="1">
        <f>D40+D39</f>
        <v>-235000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/>
      <c r="K42" s="21"/>
    </row>
    <row r="43" spans="3:11" ht="41.25" customHeight="1" x14ac:dyDescent="0.2">
      <c r="C43" s="3"/>
      <c r="D43" s="1"/>
      <c r="H43" s="56"/>
      <c r="I43" s="57"/>
    </row>
    <row r="44" spans="3:11" ht="15.75" x14ac:dyDescent="0.25">
      <c r="C44" s="60" t="s">
        <v>40</v>
      </c>
      <c r="D44" s="24" t="s">
        <v>14</v>
      </c>
      <c r="E44">
        <v>-100</v>
      </c>
      <c r="G44" s="51">
        <v>55.25</v>
      </c>
      <c r="H44" s="1">
        <f>(G44*E44)*-16</f>
        <v>88400</v>
      </c>
      <c r="I44" s="57"/>
    </row>
    <row r="45" spans="3:11" x14ac:dyDescent="0.2">
      <c r="C45" s="3"/>
      <c r="D45" s="24" t="s">
        <v>11</v>
      </c>
      <c r="E45" s="4">
        <f>M5</f>
        <v>-100</v>
      </c>
      <c r="F45" s="4"/>
      <c r="G45" s="52">
        <f>E3+0.25</f>
        <v>55.75</v>
      </c>
      <c r="H45" s="5">
        <f>(G45*E45)*16</f>
        <v>-89200</v>
      </c>
    </row>
    <row r="46" spans="3:11" ht="12" customHeight="1" x14ac:dyDescent="0.2">
      <c r="C46" s="3"/>
      <c r="E46">
        <f>E45+E44</f>
        <v>-200</v>
      </c>
      <c r="H46" s="1">
        <f>SUM(H44:H45)</f>
        <v>-800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B1" workbookViewId="0">
      <selection activeCell="C9" sqref="C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36958</v>
      </c>
      <c r="L2" s="8" t="s">
        <v>9</v>
      </c>
    </row>
    <row r="3" spans="3:14" x14ac:dyDescent="0.2">
      <c r="D3" s="6" t="s">
        <v>0</v>
      </c>
      <c r="E3" s="58">
        <v>46.13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48</v>
      </c>
      <c r="F12" s="57">
        <v>50</v>
      </c>
      <c r="G12">
        <v>1</v>
      </c>
      <c r="H12" s="72">
        <v>46</v>
      </c>
      <c r="I12" s="135">
        <v>50</v>
      </c>
    </row>
    <row r="13" spans="3:14" x14ac:dyDescent="0.2">
      <c r="C13" s="3"/>
      <c r="D13">
        <v>2</v>
      </c>
      <c r="E13" s="56">
        <v>47.5</v>
      </c>
      <c r="F13" s="57">
        <v>50</v>
      </c>
      <c r="G13">
        <v>2</v>
      </c>
      <c r="H13" s="72">
        <v>45.75</v>
      </c>
      <c r="I13" s="135">
        <v>50</v>
      </c>
    </row>
    <row r="14" spans="3:14" x14ac:dyDescent="0.2">
      <c r="C14" s="3"/>
      <c r="D14">
        <v>3</v>
      </c>
      <c r="E14" s="56">
        <v>45.25</v>
      </c>
      <c r="F14" s="57">
        <v>50</v>
      </c>
      <c r="G14">
        <v>3</v>
      </c>
      <c r="H14" s="72">
        <v>45.25</v>
      </c>
      <c r="I14" s="135">
        <v>50</v>
      </c>
    </row>
    <row r="15" spans="3:14" x14ac:dyDescent="0.2">
      <c r="C15" s="3"/>
      <c r="D15">
        <v>4</v>
      </c>
      <c r="E15" s="56">
        <v>45</v>
      </c>
      <c r="F15" s="57">
        <v>50</v>
      </c>
      <c r="G15">
        <v>4</v>
      </c>
      <c r="H15" s="72">
        <v>45.5</v>
      </c>
      <c r="I15" s="135">
        <v>50</v>
      </c>
    </row>
    <row r="16" spans="3:14" x14ac:dyDescent="0.2">
      <c r="C16" s="3"/>
      <c r="D16">
        <v>5</v>
      </c>
      <c r="E16" s="56">
        <v>45</v>
      </c>
      <c r="F16" s="57">
        <v>50</v>
      </c>
      <c r="G16">
        <v>5</v>
      </c>
      <c r="H16" s="72">
        <v>46</v>
      </c>
      <c r="I16" s="135">
        <v>50</v>
      </c>
    </row>
    <row r="17" spans="3:10" x14ac:dyDescent="0.2">
      <c r="C17" s="3"/>
      <c r="D17">
        <v>6</v>
      </c>
      <c r="E17" s="56">
        <v>45.25</v>
      </c>
      <c r="F17" s="57">
        <v>50</v>
      </c>
      <c r="G17">
        <v>6</v>
      </c>
      <c r="H17" s="72">
        <v>47</v>
      </c>
      <c r="I17" s="135">
        <v>50</v>
      </c>
    </row>
    <row r="18" spans="3:10" x14ac:dyDescent="0.2">
      <c r="C18" s="3"/>
      <c r="D18">
        <v>7</v>
      </c>
      <c r="E18" s="56">
        <v>47</v>
      </c>
      <c r="F18" s="57">
        <v>50</v>
      </c>
      <c r="G18">
        <v>7</v>
      </c>
      <c r="H18" s="72"/>
      <c r="I18" s="57"/>
    </row>
    <row r="19" spans="3:10" x14ac:dyDescent="0.2">
      <c r="C19" s="3"/>
      <c r="D19">
        <v>8</v>
      </c>
      <c r="E19" s="56">
        <v>47</v>
      </c>
      <c r="F19" s="57">
        <v>50</v>
      </c>
      <c r="G19">
        <v>8</v>
      </c>
      <c r="H19" s="73"/>
      <c r="I19" s="57"/>
    </row>
    <row r="20" spans="3:10" x14ac:dyDescent="0.2">
      <c r="C20" s="3"/>
      <c r="D20">
        <v>9</v>
      </c>
      <c r="E20" s="56">
        <v>46</v>
      </c>
      <c r="F20" s="57">
        <v>50</v>
      </c>
      <c r="G20">
        <v>9</v>
      </c>
      <c r="H20" s="73"/>
      <c r="I20" s="57"/>
    </row>
    <row r="21" spans="3:10" x14ac:dyDescent="0.2">
      <c r="C21" s="3"/>
      <c r="D21">
        <v>10</v>
      </c>
      <c r="E21" s="56">
        <v>46.5</v>
      </c>
      <c r="F21" s="57">
        <v>50</v>
      </c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46.25</v>
      </c>
      <c r="F28" s="53">
        <f>SUM(F11:F26)</f>
        <v>500</v>
      </c>
      <c r="H28" s="10">
        <f>AVERAGE(H12:H26)</f>
        <v>45.916666666666664</v>
      </c>
      <c r="I28" s="75">
        <f>SUM(I12:I26)</f>
        <v>300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-370000</v>
      </c>
      <c r="H34" s="56"/>
      <c r="I34" s="57"/>
    </row>
    <row r="35" spans="2:11" x14ac:dyDescent="0.2">
      <c r="C35" s="3" t="s">
        <v>20</v>
      </c>
      <c r="D35" s="15">
        <f>(H28*I28)*16</f>
        <v>220400</v>
      </c>
      <c r="H35" s="56"/>
      <c r="I35" s="57"/>
      <c r="J35" s="17"/>
      <c r="K35" s="18"/>
    </row>
    <row r="36" spans="2:11" x14ac:dyDescent="0.2">
      <c r="C36" s="3"/>
      <c r="D36" s="1">
        <f>D35+D34</f>
        <v>-149600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-1984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-100</v>
      </c>
      <c r="G39" s="51">
        <f>E3-0.25</f>
        <v>45.88</v>
      </c>
      <c r="H39" s="1">
        <f>(G39*E39)*-16</f>
        <v>73408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46.38</v>
      </c>
      <c r="H40" s="5">
        <f>(G40*-E40)*16</f>
        <v>74208</v>
      </c>
    </row>
    <row r="41" spans="2:11" ht="12" customHeight="1" x14ac:dyDescent="0.2">
      <c r="C41" s="3"/>
      <c r="E41">
        <f>E40+E39</f>
        <v>-200</v>
      </c>
      <c r="H41" s="1">
        <f>SUM(H39:H40)</f>
        <v>147616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0" workbookViewId="0">
      <selection activeCell="D4" sqref="D4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36959</v>
      </c>
      <c r="L2" s="8" t="s">
        <v>9</v>
      </c>
    </row>
    <row r="3" spans="3:14" x14ac:dyDescent="0.2">
      <c r="D3" s="6" t="s">
        <v>0</v>
      </c>
      <c r="E3" s="58">
        <v>45.29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-100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45</v>
      </c>
      <c r="F12" s="57">
        <v>50</v>
      </c>
      <c r="G12">
        <v>1</v>
      </c>
      <c r="H12" s="72">
        <v>44.75</v>
      </c>
      <c r="I12" s="135">
        <v>50</v>
      </c>
    </row>
    <row r="13" spans="3:14" x14ac:dyDescent="0.2">
      <c r="C13" s="3"/>
      <c r="D13">
        <v>2</v>
      </c>
      <c r="E13" s="56">
        <v>45.5</v>
      </c>
      <c r="F13" s="57">
        <v>50</v>
      </c>
      <c r="G13">
        <v>2</v>
      </c>
      <c r="H13" s="72">
        <v>45</v>
      </c>
      <c r="I13" s="135">
        <v>50</v>
      </c>
    </row>
    <row r="14" spans="3:14" x14ac:dyDescent="0.2">
      <c r="C14" s="3"/>
      <c r="D14">
        <v>3</v>
      </c>
      <c r="E14" s="56">
        <v>44.5</v>
      </c>
      <c r="F14" s="57">
        <v>50</v>
      </c>
      <c r="G14">
        <v>3</v>
      </c>
      <c r="H14" s="72">
        <v>45.5</v>
      </c>
      <c r="I14" s="135">
        <v>50</v>
      </c>
    </row>
    <row r="15" spans="3:14" x14ac:dyDescent="0.2">
      <c r="C15" s="3"/>
      <c r="D15">
        <v>4</v>
      </c>
      <c r="E15" s="56">
        <v>45</v>
      </c>
      <c r="F15" s="57">
        <v>50</v>
      </c>
      <c r="G15">
        <v>4</v>
      </c>
      <c r="H15" s="72">
        <v>46</v>
      </c>
      <c r="I15" s="135">
        <v>50</v>
      </c>
    </row>
    <row r="16" spans="3:14" x14ac:dyDescent="0.2">
      <c r="C16" s="3"/>
      <c r="D16">
        <v>5</v>
      </c>
      <c r="E16" s="56">
        <v>45.25</v>
      </c>
      <c r="F16" s="57">
        <v>50</v>
      </c>
      <c r="G16">
        <v>5</v>
      </c>
      <c r="H16" s="72">
        <v>45.5</v>
      </c>
      <c r="I16" s="135">
        <v>50</v>
      </c>
    </row>
    <row r="17" spans="3:10" x14ac:dyDescent="0.2">
      <c r="C17" s="3"/>
      <c r="D17">
        <v>6</v>
      </c>
      <c r="E17" s="56">
        <v>45.5</v>
      </c>
      <c r="F17" s="57">
        <v>50</v>
      </c>
      <c r="G17">
        <v>6</v>
      </c>
      <c r="H17" s="72">
        <v>46</v>
      </c>
      <c r="I17" s="135">
        <v>50</v>
      </c>
    </row>
    <row r="18" spans="3:10" x14ac:dyDescent="0.2">
      <c r="C18" s="3"/>
      <c r="D18">
        <v>7</v>
      </c>
      <c r="E18" s="56">
        <v>46</v>
      </c>
      <c r="F18" s="57">
        <v>50</v>
      </c>
      <c r="G18">
        <v>7</v>
      </c>
      <c r="H18" s="72"/>
      <c r="I18" s="57"/>
    </row>
    <row r="19" spans="3:10" x14ac:dyDescent="0.2">
      <c r="C19" s="3"/>
      <c r="D19">
        <v>8</v>
      </c>
      <c r="E19" s="56">
        <v>44.5</v>
      </c>
      <c r="F19" s="57">
        <v>50</v>
      </c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45.15625</v>
      </c>
      <c r="F28" s="53">
        <f>SUM(F11:F26)</f>
        <v>400</v>
      </c>
      <c r="H28" s="10">
        <f>AVERAGE(H12:H26)</f>
        <v>45.458333333333336</v>
      </c>
      <c r="I28" s="75">
        <f>SUM(I12:I26)</f>
        <v>300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-289000</v>
      </c>
      <c r="H34" s="56"/>
      <c r="I34" s="57"/>
    </row>
    <row r="35" spans="2:11" x14ac:dyDescent="0.2">
      <c r="C35" s="3" t="s">
        <v>20</v>
      </c>
      <c r="D35" s="15">
        <f>(H28*I28)*16</f>
        <v>218200</v>
      </c>
      <c r="H35" s="56"/>
      <c r="I35" s="57"/>
      <c r="J35" s="17"/>
      <c r="K35" s="18"/>
    </row>
    <row r="36" spans="2:11" x14ac:dyDescent="0.2">
      <c r="C36" s="3"/>
      <c r="D36" s="1">
        <f>D35+D34</f>
        <v>-70800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2064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45.54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45.54</v>
      </c>
      <c r="H40" s="5">
        <f>(G40*-E40)*16</f>
        <v>72864</v>
      </c>
    </row>
    <row r="41" spans="2:11" ht="12" customHeight="1" x14ac:dyDescent="0.2">
      <c r="C41" s="3"/>
      <c r="E41">
        <f>E40+E39</f>
        <v>-100</v>
      </c>
      <c r="H41" s="1">
        <f>SUM(H39:H40)</f>
        <v>72864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F3" sqref="F3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36962</v>
      </c>
      <c r="L2" s="8" t="s">
        <v>9</v>
      </c>
    </row>
    <row r="3" spans="3:14" x14ac:dyDescent="0.2">
      <c r="D3" s="6" t="s">
        <v>0</v>
      </c>
      <c r="E3" s="58">
        <v>39.799999999999997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39</v>
      </c>
      <c r="F12" s="57">
        <v>50</v>
      </c>
      <c r="G12">
        <v>1</v>
      </c>
      <c r="H12" s="72">
        <v>38</v>
      </c>
      <c r="I12" s="135">
        <v>50</v>
      </c>
    </row>
    <row r="13" spans="3:14" x14ac:dyDescent="0.2">
      <c r="C13" s="3"/>
      <c r="D13">
        <v>2</v>
      </c>
      <c r="E13" s="56">
        <v>38</v>
      </c>
      <c r="F13" s="57">
        <v>50</v>
      </c>
      <c r="G13">
        <v>2</v>
      </c>
      <c r="H13" s="72">
        <v>38.5</v>
      </c>
      <c r="I13" s="135">
        <v>50</v>
      </c>
    </row>
    <row r="14" spans="3:14" x14ac:dyDescent="0.2">
      <c r="C14" s="3"/>
      <c r="D14">
        <v>3</v>
      </c>
      <c r="E14" s="56">
        <v>39.75</v>
      </c>
      <c r="F14" s="57">
        <v>50</v>
      </c>
      <c r="G14">
        <v>3</v>
      </c>
      <c r="H14" s="72">
        <v>39.5</v>
      </c>
      <c r="I14" s="135">
        <v>50</v>
      </c>
    </row>
    <row r="15" spans="3:14" x14ac:dyDescent="0.2">
      <c r="C15" s="3"/>
      <c r="D15">
        <v>4</v>
      </c>
      <c r="E15" s="56">
        <v>40.5</v>
      </c>
      <c r="F15" s="57">
        <v>50</v>
      </c>
      <c r="G15">
        <v>4</v>
      </c>
      <c r="H15" s="72">
        <v>39.5</v>
      </c>
      <c r="I15" s="135">
        <v>50</v>
      </c>
    </row>
    <row r="16" spans="3:14" x14ac:dyDescent="0.2">
      <c r="C16" s="3"/>
      <c r="D16">
        <v>5</v>
      </c>
      <c r="E16" s="56">
        <v>41</v>
      </c>
      <c r="F16" s="57">
        <v>50</v>
      </c>
      <c r="G16">
        <v>5</v>
      </c>
      <c r="H16" s="72">
        <v>40</v>
      </c>
      <c r="I16" s="135">
        <v>50</v>
      </c>
    </row>
    <row r="17" spans="3:10" x14ac:dyDescent="0.2">
      <c r="C17" s="3"/>
      <c r="D17">
        <v>6</v>
      </c>
      <c r="E17" s="56">
        <v>41.25</v>
      </c>
      <c r="F17" s="57">
        <v>50</v>
      </c>
      <c r="G17">
        <v>6</v>
      </c>
      <c r="H17" s="72">
        <v>40.5</v>
      </c>
      <c r="I17" s="135">
        <v>50</v>
      </c>
    </row>
    <row r="18" spans="3:10" x14ac:dyDescent="0.2">
      <c r="C18" s="3"/>
      <c r="D18">
        <v>7</v>
      </c>
      <c r="E18" s="56">
        <v>40.75</v>
      </c>
      <c r="F18" s="57">
        <v>50</v>
      </c>
      <c r="G18">
        <v>7</v>
      </c>
      <c r="H18" s="72">
        <v>41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40.035714285714285</v>
      </c>
      <c r="F28" s="53">
        <f>SUM(F11:F26)</f>
        <v>350</v>
      </c>
      <c r="H28" s="10">
        <f>AVERAGE(H12:H26)</f>
        <v>39.571428571428569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-224200</v>
      </c>
      <c r="H34" s="56"/>
      <c r="I34" s="57"/>
    </row>
    <row r="35" spans="2:11" x14ac:dyDescent="0.2">
      <c r="C35" s="3" t="s">
        <v>20</v>
      </c>
      <c r="D35" s="15">
        <f>(H28*I28)*16</f>
        <v>221600</v>
      </c>
      <c r="H35" s="56"/>
      <c r="I35" s="57"/>
      <c r="J35" s="17"/>
      <c r="K35" s="18"/>
    </row>
    <row r="36" spans="2:11" x14ac:dyDescent="0.2">
      <c r="C36" s="3"/>
      <c r="D36" s="1">
        <f>D35+D34</f>
        <v>-2600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61479.999999999993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40.049999999999997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40.049999999999997</v>
      </c>
      <c r="H40" s="5">
        <f>(G40*-E40)*16</f>
        <v>64079.999999999993</v>
      </c>
    </row>
    <row r="41" spans="2:11" ht="12" customHeight="1" x14ac:dyDescent="0.2">
      <c r="C41" s="3"/>
      <c r="E41">
        <f>E40+E39</f>
        <v>-100</v>
      </c>
      <c r="H41" s="1">
        <f>SUM(H39:H40)</f>
        <v>64079.999999999993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2" workbookViewId="0">
      <selection activeCell="H37" sqref="H3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36963</v>
      </c>
      <c r="L2" s="8" t="s">
        <v>9</v>
      </c>
    </row>
    <row r="3" spans="3:14" x14ac:dyDescent="0.2">
      <c r="D3" s="6" t="s">
        <v>0</v>
      </c>
      <c r="E3" s="58">
        <v>38.82</v>
      </c>
      <c r="L3" s="34" t="s">
        <v>14</v>
      </c>
      <c r="M3">
        <v>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37.25</v>
      </c>
      <c r="F12" s="57">
        <v>50</v>
      </c>
      <c r="G12">
        <v>1</v>
      </c>
      <c r="H12" s="72">
        <v>37.75</v>
      </c>
      <c r="I12" s="135">
        <v>50</v>
      </c>
    </row>
    <row r="13" spans="3:14" x14ac:dyDescent="0.2">
      <c r="C13" s="3"/>
      <c r="D13">
        <v>2</v>
      </c>
      <c r="E13" s="56">
        <v>39.75</v>
      </c>
      <c r="F13" s="57">
        <v>50</v>
      </c>
      <c r="G13">
        <v>2</v>
      </c>
      <c r="H13" s="72">
        <v>38</v>
      </c>
      <c r="I13" s="135">
        <v>50</v>
      </c>
    </row>
    <row r="14" spans="3:14" x14ac:dyDescent="0.2">
      <c r="C14" s="3"/>
      <c r="D14">
        <v>3</v>
      </c>
      <c r="E14" s="56">
        <v>39.5</v>
      </c>
      <c r="F14" s="57">
        <v>50</v>
      </c>
      <c r="G14">
        <v>3</v>
      </c>
      <c r="H14" s="72">
        <v>39</v>
      </c>
      <c r="I14" s="135">
        <v>50</v>
      </c>
    </row>
    <row r="15" spans="3:14" x14ac:dyDescent="0.2">
      <c r="C15" s="3"/>
      <c r="D15">
        <v>4</v>
      </c>
      <c r="E15" s="56">
        <v>39</v>
      </c>
      <c r="F15" s="57">
        <v>50</v>
      </c>
      <c r="G15">
        <v>4</v>
      </c>
      <c r="H15" s="72">
        <v>39.5</v>
      </c>
      <c r="I15" s="135">
        <v>50</v>
      </c>
    </row>
    <row r="16" spans="3:14" x14ac:dyDescent="0.2">
      <c r="C16" s="3"/>
      <c r="D16">
        <v>5</v>
      </c>
      <c r="E16" s="56">
        <v>39.25</v>
      </c>
      <c r="F16" s="57">
        <v>50</v>
      </c>
      <c r="G16">
        <v>5</v>
      </c>
      <c r="H16" s="72">
        <v>39.5</v>
      </c>
      <c r="I16" s="135">
        <v>50</v>
      </c>
    </row>
    <row r="17" spans="3:10" x14ac:dyDescent="0.2">
      <c r="C17" s="3"/>
      <c r="D17">
        <v>6</v>
      </c>
      <c r="E17" s="56">
        <v>38.5</v>
      </c>
      <c r="F17" s="57">
        <v>50</v>
      </c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38.875</v>
      </c>
      <c r="F28" s="53">
        <f>SUM(F11:F26)</f>
        <v>300</v>
      </c>
      <c r="H28" s="10">
        <f>AVERAGE(H12:H26)</f>
        <v>38.75</v>
      </c>
      <c r="I28" s="75">
        <f>SUM(I12:I26)</f>
        <v>250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-186600</v>
      </c>
      <c r="H34" s="56"/>
      <c r="I34" s="57"/>
    </row>
    <row r="35" spans="2:11" x14ac:dyDescent="0.2">
      <c r="C35" s="3" t="s">
        <v>20</v>
      </c>
      <c r="D35" s="15">
        <f>(H28*I28)*16</f>
        <v>155000</v>
      </c>
      <c r="H35" s="56"/>
      <c r="I35" s="57"/>
      <c r="J35" s="17"/>
      <c r="K35" s="18"/>
    </row>
    <row r="36" spans="2:11" x14ac:dyDescent="0.2">
      <c r="C36" s="3"/>
      <c r="D36" s="1">
        <f>D35+D34</f>
        <v>-31600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30912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39.07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39.07</v>
      </c>
      <c r="H40" s="5">
        <f>(G40*-E40)*16</f>
        <v>62512</v>
      </c>
    </row>
    <row r="41" spans="2:11" ht="12" customHeight="1" x14ac:dyDescent="0.2">
      <c r="C41" s="3"/>
      <c r="E41">
        <f>E40+E39</f>
        <v>-100</v>
      </c>
      <c r="H41" s="1">
        <f>SUM(H39:H40)</f>
        <v>62512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36" sqref="G3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4.42578125" customWidth="1"/>
    <col min="12" max="12" width="14.85546875" bestFit="1" customWidth="1"/>
  </cols>
  <sheetData>
    <row r="2" spans="3:14" ht="15.75" x14ac:dyDescent="0.25">
      <c r="D2" s="24"/>
      <c r="F2" s="110">
        <v>36964</v>
      </c>
      <c r="L2" s="8" t="s">
        <v>9</v>
      </c>
    </row>
    <row r="3" spans="3:14" x14ac:dyDescent="0.2">
      <c r="D3" s="6" t="s">
        <v>0</v>
      </c>
      <c r="E3" s="58">
        <v>39.29</v>
      </c>
      <c r="L3" s="34" t="s">
        <v>14</v>
      </c>
      <c r="M3">
        <v>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39.5</v>
      </c>
      <c r="F12" s="57">
        <v>50</v>
      </c>
      <c r="G12">
        <v>1</v>
      </c>
      <c r="H12" s="72">
        <v>38.5</v>
      </c>
      <c r="I12" s="135">
        <v>50</v>
      </c>
    </row>
    <row r="13" spans="3:14" x14ac:dyDescent="0.2">
      <c r="C13" s="3"/>
      <c r="D13">
        <v>2</v>
      </c>
      <c r="E13" s="56">
        <v>39.75</v>
      </c>
      <c r="F13" s="57">
        <v>50</v>
      </c>
      <c r="G13">
        <v>2</v>
      </c>
      <c r="H13" s="72">
        <v>38.75</v>
      </c>
      <c r="I13" s="135">
        <v>50</v>
      </c>
    </row>
    <row r="14" spans="3:14" x14ac:dyDescent="0.2">
      <c r="C14" s="3"/>
      <c r="D14">
        <v>3</v>
      </c>
      <c r="E14" s="56">
        <v>40.25</v>
      </c>
      <c r="F14" s="57">
        <v>50</v>
      </c>
      <c r="G14">
        <v>3</v>
      </c>
      <c r="H14" s="72">
        <v>39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39.833333333333336</v>
      </c>
      <c r="F28" s="53">
        <f>SUM(F11:F26)</f>
        <v>150</v>
      </c>
      <c r="H28" s="10">
        <f>AVERAGE(H12:H26)</f>
        <v>38.75</v>
      </c>
      <c r="I28" s="75">
        <f>SUM(I12:I26)</f>
        <v>150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-95600</v>
      </c>
      <c r="H34" s="56"/>
      <c r="I34" s="57"/>
    </row>
    <row r="35" spans="2:11" x14ac:dyDescent="0.2">
      <c r="C35" s="3" t="s">
        <v>20</v>
      </c>
      <c r="D35" s="15">
        <f>(H28*I28)*16</f>
        <v>93000</v>
      </c>
      <c r="H35" s="56"/>
      <c r="I35" s="57"/>
      <c r="J35" s="17"/>
      <c r="K35" s="18"/>
    </row>
    <row r="36" spans="2:11" x14ac:dyDescent="0.2">
      <c r="C36" s="3"/>
      <c r="D36" s="1">
        <f>D35+D34</f>
        <v>-2600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60664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39.54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-100</v>
      </c>
      <c r="F40" s="4"/>
      <c r="G40" s="52">
        <f>E3+0.25</f>
        <v>39.54</v>
      </c>
      <c r="H40" s="5">
        <f>(G40*-E40)*16</f>
        <v>63264</v>
      </c>
    </row>
    <row r="41" spans="2:11" ht="12" customHeight="1" x14ac:dyDescent="0.2">
      <c r="C41" s="3"/>
      <c r="E41">
        <f>E40+E39</f>
        <v>-100</v>
      </c>
      <c r="H41" s="1">
        <f>SUM(H39:H40)</f>
        <v>63264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>
      <selection activeCell="H24" sqref="H24"/>
    </sheetView>
  </sheetViews>
  <sheetFormatPr defaultRowHeight="12.75" x14ac:dyDescent="0.2"/>
  <cols>
    <col min="1" max="1" width="5" customWidth="1"/>
    <col min="4" max="4" width="15.5703125" customWidth="1"/>
    <col min="9" max="9" width="11.28515625" customWidth="1"/>
    <col min="12" max="12" width="13.5703125" bestFit="1" customWidth="1"/>
  </cols>
  <sheetData>
    <row r="2" spans="3:14" ht="15.75" x14ac:dyDescent="0.25">
      <c r="C2" s="8" t="s">
        <v>3</v>
      </c>
      <c r="F2" s="7" t="s">
        <v>21</v>
      </c>
    </row>
    <row r="3" spans="3:14" x14ac:dyDescent="0.2">
      <c r="D3" s="6" t="s">
        <v>0</v>
      </c>
      <c r="E3" s="16">
        <v>48</v>
      </c>
      <c r="L3" s="7" t="s">
        <v>9</v>
      </c>
    </row>
    <row r="4" spans="3:14" x14ac:dyDescent="0.2">
      <c r="D4" s="6"/>
      <c r="E4" s="12"/>
      <c r="L4" s="33" t="s">
        <v>14</v>
      </c>
      <c r="M4">
        <v>-50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t="s">
        <v>10</v>
      </c>
      <c r="M5">
        <v>100</v>
      </c>
    </row>
    <row r="6" spans="3:14" x14ac:dyDescent="0.2">
      <c r="D6" s="3" t="s">
        <v>4</v>
      </c>
      <c r="E6" s="1">
        <v>51</v>
      </c>
      <c r="F6" s="2">
        <v>50</v>
      </c>
      <c r="H6" s="1">
        <v>46.5</v>
      </c>
      <c r="I6" s="2">
        <v>50</v>
      </c>
      <c r="L6" t="s">
        <v>11</v>
      </c>
      <c r="M6" s="4">
        <v>-600</v>
      </c>
      <c r="N6" s="4"/>
    </row>
    <row r="7" spans="3:14" x14ac:dyDescent="0.2">
      <c r="C7" s="3"/>
      <c r="E7" s="1">
        <v>50</v>
      </c>
      <c r="F7" s="2">
        <v>50</v>
      </c>
      <c r="H7" s="1">
        <v>47.5</v>
      </c>
      <c r="I7" s="2">
        <v>50</v>
      </c>
      <c r="M7" s="9"/>
      <c r="N7" s="9"/>
    </row>
    <row r="8" spans="3:14" x14ac:dyDescent="0.2">
      <c r="C8" s="3"/>
      <c r="E8" s="1">
        <v>48</v>
      </c>
      <c r="F8" s="2">
        <v>50</v>
      </c>
      <c r="H8" s="25">
        <v>48</v>
      </c>
      <c r="I8" s="26">
        <v>50</v>
      </c>
      <c r="J8" s="33" t="s">
        <v>15</v>
      </c>
      <c r="M8">
        <f>SUM(M4:M7)</f>
        <v>-550</v>
      </c>
      <c r="N8" t="s">
        <v>12</v>
      </c>
    </row>
    <row r="9" spans="3:14" x14ac:dyDescent="0.2">
      <c r="C9" s="3"/>
      <c r="E9" s="1">
        <v>48</v>
      </c>
      <c r="F9" s="2">
        <v>50</v>
      </c>
      <c r="H9" s="1">
        <v>48.25</v>
      </c>
      <c r="I9" s="2">
        <v>50</v>
      </c>
    </row>
    <row r="10" spans="3:14" x14ac:dyDescent="0.2">
      <c r="C10" s="3"/>
      <c r="E10" s="1">
        <v>46</v>
      </c>
      <c r="F10" s="2">
        <v>50</v>
      </c>
      <c r="H10" s="5">
        <v>49</v>
      </c>
      <c r="I10" s="13">
        <v>50</v>
      </c>
    </row>
    <row r="11" spans="3:14" x14ac:dyDescent="0.2">
      <c r="C11" s="3"/>
      <c r="E11" s="1">
        <v>46</v>
      </c>
      <c r="F11" s="2">
        <v>50</v>
      </c>
      <c r="H11" s="1"/>
      <c r="J11" s="9"/>
    </row>
    <row r="12" spans="3:14" x14ac:dyDescent="0.2">
      <c r="C12" s="3"/>
      <c r="E12" s="1">
        <v>46</v>
      </c>
      <c r="F12" s="2">
        <v>50</v>
      </c>
      <c r="H12" s="1">
        <f>AVERAGE(H6:H10)</f>
        <v>47.85</v>
      </c>
      <c r="I12" s="2">
        <f>SUM(I6:I10)</f>
        <v>250</v>
      </c>
    </row>
    <row r="13" spans="3:14" x14ac:dyDescent="0.2">
      <c r="C13" s="3"/>
      <c r="E13" s="1">
        <v>48.25</v>
      </c>
      <c r="F13" s="2">
        <v>50</v>
      </c>
      <c r="H13" s="1"/>
    </row>
    <row r="14" spans="3:14" x14ac:dyDescent="0.2">
      <c r="E14" s="1">
        <v>47.75</v>
      </c>
      <c r="F14" s="2">
        <v>50</v>
      </c>
      <c r="H14" s="1"/>
    </row>
    <row r="15" spans="3:14" x14ac:dyDescent="0.2">
      <c r="E15" s="1">
        <v>47.75</v>
      </c>
      <c r="F15" s="2">
        <v>50</v>
      </c>
      <c r="H15" s="1"/>
    </row>
    <row r="16" spans="3:14" x14ac:dyDescent="0.2">
      <c r="E16" s="1">
        <v>48.5</v>
      </c>
      <c r="F16" s="2">
        <v>50</v>
      </c>
      <c r="H16" s="1"/>
    </row>
    <row r="17" spans="2:13" x14ac:dyDescent="0.2">
      <c r="E17" s="1">
        <v>48.5</v>
      </c>
      <c r="F17" s="2">
        <v>50</v>
      </c>
      <c r="H17" s="1"/>
    </row>
    <row r="18" spans="2:13" x14ac:dyDescent="0.2">
      <c r="E18" s="1">
        <v>49</v>
      </c>
      <c r="F18" s="2">
        <v>50</v>
      </c>
      <c r="H18" s="1"/>
    </row>
    <row r="19" spans="2:13" x14ac:dyDescent="0.2">
      <c r="D19" s="9"/>
      <c r="E19" s="10">
        <v>49</v>
      </c>
      <c r="F19" s="2">
        <v>50</v>
      </c>
      <c r="H19" s="1"/>
    </row>
    <row r="20" spans="2:13" x14ac:dyDescent="0.2">
      <c r="E20" s="5">
        <v>48</v>
      </c>
      <c r="F20" s="13">
        <v>50</v>
      </c>
      <c r="H20" s="1"/>
    </row>
    <row r="21" spans="2:13" x14ac:dyDescent="0.2">
      <c r="E21" s="1"/>
      <c r="H21" s="1"/>
    </row>
    <row r="22" spans="2:13" ht="13.5" thickBot="1" x14ac:dyDescent="0.25">
      <c r="E22" s="1">
        <f>AVERAGE(E6:E20)</f>
        <v>48.116666666666667</v>
      </c>
      <c r="F22" s="2">
        <f>SUM(F6:F20)</f>
        <v>750</v>
      </c>
      <c r="H22" s="1"/>
    </row>
    <row r="23" spans="2:13" x14ac:dyDescent="0.2">
      <c r="E23" s="1"/>
      <c r="H23" s="1"/>
      <c r="L23" s="17"/>
      <c r="M23" s="18"/>
    </row>
    <row r="24" spans="2:13" x14ac:dyDescent="0.2">
      <c r="E24" s="1"/>
      <c r="H24" s="1"/>
      <c r="L24" s="19" t="s">
        <v>13</v>
      </c>
      <c r="M24" s="20"/>
    </row>
    <row r="25" spans="2:13" ht="16.5" thickBot="1" x14ac:dyDescent="0.3">
      <c r="C25" s="3" t="s">
        <v>6</v>
      </c>
      <c r="D25" s="14">
        <f>-(E22*F22)*16</f>
        <v>-577400</v>
      </c>
      <c r="E25" s="1"/>
      <c r="H25" s="1"/>
      <c r="L25" s="22">
        <f>I32+D27</f>
        <v>800</v>
      </c>
      <c r="M25" s="21"/>
    </row>
    <row r="26" spans="2:13" x14ac:dyDescent="0.2">
      <c r="C26" s="3" t="s">
        <v>7</v>
      </c>
      <c r="D26" s="15">
        <f>(H12*I12)*16</f>
        <v>191400</v>
      </c>
      <c r="E26" s="5"/>
      <c r="H26" s="1"/>
    </row>
    <row r="27" spans="2:13" x14ac:dyDescent="0.2">
      <c r="D27" s="1">
        <f>D26+D25</f>
        <v>-386000</v>
      </c>
      <c r="E27" s="1"/>
      <c r="H27" s="1"/>
    </row>
    <row r="28" spans="2:13" x14ac:dyDescent="0.2">
      <c r="D28" s="1"/>
      <c r="E28" s="1"/>
      <c r="H28" s="1"/>
      <c r="L28" s="31" t="s">
        <v>16</v>
      </c>
      <c r="M28" s="30"/>
    </row>
    <row r="29" spans="2:13" ht="15.75" x14ac:dyDescent="0.25">
      <c r="D29" s="1"/>
      <c r="E29" s="1"/>
      <c r="H29" s="1"/>
      <c r="L29" s="32">
        <f>('FEB5'!E3-'FEB6'!E3)*800</f>
        <v>7600</v>
      </c>
      <c r="M29" s="27"/>
    </row>
    <row r="30" spans="2:13" x14ac:dyDescent="0.2">
      <c r="B30" s="7" t="s">
        <v>8</v>
      </c>
      <c r="C30" s="7"/>
      <c r="D30" s="24" t="s">
        <v>10</v>
      </c>
      <c r="E30">
        <f>M5</f>
        <v>100</v>
      </c>
      <c r="G30" s="1">
        <f>E3-0.25</f>
        <v>47.75</v>
      </c>
      <c r="I30" s="1">
        <f>(-G30*E30)*16</f>
        <v>-76400</v>
      </c>
      <c r="L30" s="28"/>
      <c r="M30" s="29"/>
    </row>
    <row r="31" spans="2:13" x14ac:dyDescent="0.2">
      <c r="D31" s="24" t="s">
        <v>11</v>
      </c>
      <c r="E31" s="4">
        <f>M6</f>
        <v>-600</v>
      </c>
      <c r="F31" s="4"/>
      <c r="G31" s="5">
        <v>48.25</v>
      </c>
      <c r="H31" s="4"/>
      <c r="I31" s="5">
        <f>(-G31*E31)*16</f>
        <v>463200</v>
      </c>
    </row>
    <row r="32" spans="2:13" x14ac:dyDescent="0.2">
      <c r="E32">
        <f>E31+E30</f>
        <v>-500</v>
      </c>
      <c r="F32" t="s">
        <v>12</v>
      </c>
      <c r="I32" s="1">
        <f>SUM(I30:I31)</f>
        <v>386800</v>
      </c>
    </row>
    <row r="33" spans="5:13" x14ac:dyDescent="0.2">
      <c r="E33" s="1"/>
      <c r="L33" s="31" t="s">
        <v>17</v>
      </c>
      <c r="M33" s="30"/>
    </row>
    <row r="34" spans="5:13" ht="15.75" x14ac:dyDescent="0.25">
      <c r="L34" s="32">
        <f>('FEB5'!E8-'FEB6'!E8)*(800*3)</f>
        <v>24000</v>
      </c>
      <c r="M34" s="27"/>
    </row>
    <row r="35" spans="5:13" x14ac:dyDescent="0.2">
      <c r="J35" s="9"/>
      <c r="L35" s="28"/>
      <c r="M35" s="29"/>
    </row>
    <row r="36" spans="5:13" x14ac:dyDescent="0.2">
      <c r="J36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7" sqref="D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36965</v>
      </c>
      <c r="L2" s="8" t="s">
        <v>9</v>
      </c>
    </row>
    <row r="3" spans="3:14" x14ac:dyDescent="0.2">
      <c r="D3" s="6" t="s">
        <v>0</v>
      </c>
      <c r="E3" s="58">
        <v>35.520000000000003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36.5</v>
      </c>
      <c r="F12" s="57">
        <v>50</v>
      </c>
      <c r="G12">
        <v>1</v>
      </c>
      <c r="H12" s="72">
        <v>36.25</v>
      </c>
      <c r="I12" s="135">
        <v>50</v>
      </c>
    </row>
    <row r="13" spans="3:14" x14ac:dyDescent="0.2">
      <c r="C13" s="3"/>
      <c r="D13">
        <v>2</v>
      </c>
      <c r="E13" s="56">
        <v>35.5</v>
      </c>
      <c r="F13" s="57">
        <v>50</v>
      </c>
      <c r="G13">
        <v>2</v>
      </c>
      <c r="H13" s="72">
        <v>35.75</v>
      </c>
      <c r="I13" s="135">
        <v>50</v>
      </c>
    </row>
    <row r="14" spans="3:14" x14ac:dyDescent="0.2">
      <c r="C14" s="3"/>
      <c r="D14">
        <v>3</v>
      </c>
      <c r="E14" s="56">
        <v>35.5</v>
      </c>
      <c r="F14" s="57">
        <v>50</v>
      </c>
      <c r="G14">
        <v>3</v>
      </c>
      <c r="H14" s="72">
        <v>36</v>
      </c>
      <c r="I14" s="135">
        <v>50</v>
      </c>
    </row>
    <row r="15" spans="3:14" x14ac:dyDescent="0.2">
      <c r="C15" s="3"/>
      <c r="D15">
        <v>4</v>
      </c>
      <c r="E15" s="56">
        <v>36</v>
      </c>
      <c r="F15" s="57">
        <v>50</v>
      </c>
      <c r="G15">
        <v>4</v>
      </c>
      <c r="H15" s="72">
        <v>36</v>
      </c>
      <c r="I15" s="135">
        <v>50</v>
      </c>
    </row>
    <row r="16" spans="3:14" x14ac:dyDescent="0.2">
      <c r="C16" s="3"/>
      <c r="D16">
        <v>5</v>
      </c>
      <c r="E16" s="56">
        <v>35.75</v>
      </c>
      <c r="F16" s="57">
        <v>50</v>
      </c>
      <c r="G16">
        <v>5</v>
      </c>
      <c r="H16" s="72">
        <v>33.5</v>
      </c>
      <c r="I16" s="135">
        <v>50</v>
      </c>
    </row>
    <row r="17" spans="3:10" x14ac:dyDescent="0.2">
      <c r="C17" s="3"/>
      <c r="D17">
        <v>6</v>
      </c>
      <c r="E17" s="56"/>
      <c r="F17" s="57"/>
      <c r="G17">
        <v>6</v>
      </c>
      <c r="H17" s="72">
        <v>35</v>
      </c>
      <c r="I17" s="135">
        <v>50</v>
      </c>
    </row>
    <row r="18" spans="3:10" x14ac:dyDescent="0.2">
      <c r="C18" s="3"/>
      <c r="D18">
        <v>7</v>
      </c>
      <c r="E18" s="56"/>
      <c r="F18" s="57"/>
      <c r="G18">
        <v>7</v>
      </c>
      <c r="H18" s="72">
        <v>34.5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35.85</v>
      </c>
      <c r="F28" s="53">
        <f>SUM(F11:F26)</f>
        <v>250</v>
      </c>
      <c r="H28" s="10">
        <f>AVERAGE(H12:H26)</f>
        <v>35.285714285714285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-143400</v>
      </c>
      <c r="H34" s="56"/>
      <c r="I34" s="57"/>
    </row>
    <row r="35" spans="2:11" x14ac:dyDescent="0.2">
      <c r="C35" s="3" t="s">
        <v>20</v>
      </c>
      <c r="D35" s="15">
        <f>(H28*I28)*16</f>
        <v>197600</v>
      </c>
      <c r="H35" s="56"/>
      <c r="I35" s="57"/>
      <c r="J35" s="17"/>
      <c r="K35" s="18"/>
    </row>
    <row r="36" spans="2:11" x14ac:dyDescent="0.2">
      <c r="C36" s="3"/>
      <c r="D36" s="1">
        <f>D35+D34</f>
        <v>54200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54200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E3+0.25</f>
        <v>35.770000000000003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f>M5</f>
        <v>0</v>
      </c>
      <c r="F40" s="4"/>
      <c r="G40" s="52">
        <f>E3+0.25</f>
        <v>35.770000000000003</v>
      </c>
      <c r="H40" s="5">
        <f>(G40*-E40)*16</f>
        <v>0</v>
      </c>
    </row>
    <row r="41" spans="2:11" ht="12" customHeight="1" x14ac:dyDescent="0.2">
      <c r="C41" s="3"/>
      <c r="E41">
        <f>E40+E39</f>
        <v>0</v>
      </c>
      <c r="H41" s="1">
        <f>SUM(H39:H40)</f>
        <v>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29" sqref="G2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36966</v>
      </c>
      <c r="L2" s="8" t="s">
        <v>9</v>
      </c>
    </row>
    <row r="3" spans="3:14" x14ac:dyDescent="0.2">
      <c r="D3" s="6" t="s">
        <v>0</v>
      </c>
      <c r="E3" s="58">
        <v>34.479999999999997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35.25</v>
      </c>
      <c r="F12" s="57">
        <v>50</v>
      </c>
      <c r="G12">
        <v>1</v>
      </c>
      <c r="H12" s="72">
        <v>34.75</v>
      </c>
      <c r="I12" s="135">
        <v>50</v>
      </c>
    </row>
    <row r="13" spans="3:14" x14ac:dyDescent="0.2">
      <c r="C13" s="3"/>
      <c r="D13">
        <v>2</v>
      </c>
      <c r="E13" s="56">
        <v>34.5</v>
      </c>
      <c r="F13" s="57">
        <v>50</v>
      </c>
      <c r="G13">
        <v>2</v>
      </c>
      <c r="H13" s="72">
        <v>35</v>
      </c>
      <c r="I13" s="135">
        <v>50</v>
      </c>
    </row>
    <row r="14" spans="3:14" x14ac:dyDescent="0.2">
      <c r="C14" s="3"/>
      <c r="D14">
        <v>3</v>
      </c>
      <c r="E14" s="56">
        <v>34.25</v>
      </c>
      <c r="F14" s="57">
        <v>50</v>
      </c>
      <c r="G14">
        <v>3</v>
      </c>
      <c r="H14" s="72">
        <v>35</v>
      </c>
      <c r="I14" s="135">
        <v>50</v>
      </c>
    </row>
    <row r="15" spans="3:14" x14ac:dyDescent="0.2">
      <c r="C15" s="3"/>
      <c r="D15">
        <v>4</v>
      </c>
      <c r="E15" s="56">
        <v>33.75</v>
      </c>
      <c r="F15" s="57">
        <v>50</v>
      </c>
      <c r="G15">
        <v>4</v>
      </c>
      <c r="H15" s="72">
        <v>34.5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33.75</v>
      </c>
      <c r="I16" s="135">
        <v>50</v>
      </c>
    </row>
    <row r="17" spans="3:10" x14ac:dyDescent="0.2">
      <c r="C17" s="3"/>
      <c r="D17">
        <v>6</v>
      </c>
      <c r="E17" s="56"/>
      <c r="F17" s="57"/>
      <c r="G17">
        <v>6</v>
      </c>
      <c r="H17" s="72">
        <v>34</v>
      </c>
      <c r="I17" s="135">
        <v>50</v>
      </c>
    </row>
    <row r="18" spans="3:10" x14ac:dyDescent="0.2">
      <c r="C18" s="3"/>
      <c r="D18">
        <v>7</v>
      </c>
      <c r="E18" s="56"/>
      <c r="F18" s="57"/>
      <c r="G18">
        <v>7</v>
      </c>
      <c r="H18" s="72">
        <v>34.5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3"/>
      <c r="I19" s="57"/>
    </row>
    <row r="20" spans="3:10" x14ac:dyDescent="0.2">
      <c r="C20" s="3"/>
      <c r="D20">
        <v>9</v>
      </c>
      <c r="E20" s="56"/>
      <c r="F20" s="57"/>
      <c r="G20">
        <v>9</v>
      </c>
      <c r="H20" s="73"/>
      <c r="I20" s="57"/>
    </row>
    <row r="21" spans="3:10" x14ac:dyDescent="0.2">
      <c r="C21" s="3"/>
      <c r="D21">
        <v>10</v>
      </c>
      <c r="E21" s="56"/>
      <c r="F21" s="57"/>
      <c r="G21">
        <v>10</v>
      </c>
      <c r="H21" s="73"/>
      <c r="I21" s="57"/>
    </row>
    <row r="22" spans="3:10" x14ac:dyDescent="0.2">
      <c r="C22" s="3"/>
      <c r="D22">
        <v>11</v>
      </c>
      <c r="E22" s="56"/>
      <c r="F22" s="57"/>
      <c r="G22">
        <v>11</v>
      </c>
      <c r="H22" s="73"/>
      <c r="I22" s="57"/>
    </row>
    <row r="23" spans="3:10" x14ac:dyDescent="0.2">
      <c r="C23" s="3"/>
      <c r="D23">
        <v>12</v>
      </c>
      <c r="E23" s="56"/>
      <c r="F23" s="57"/>
      <c r="G23">
        <v>12</v>
      </c>
      <c r="H23" s="73"/>
      <c r="I23" s="57"/>
    </row>
    <row r="24" spans="3:10" x14ac:dyDescent="0.2">
      <c r="C24" s="3"/>
      <c r="D24">
        <v>13</v>
      </c>
      <c r="E24" s="56"/>
      <c r="F24" s="57"/>
      <c r="G24">
        <v>13</v>
      </c>
      <c r="H24" s="73"/>
      <c r="I24" s="57"/>
    </row>
    <row r="25" spans="3:10" x14ac:dyDescent="0.2">
      <c r="C25" s="3"/>
      <c r="D25">
        <v>14</v>
      </c>
      <c r="E25" s="56"/>
      <c r="F25" s="57"/>
      <c r="G25">
        <v>14</v>
      </c>
      <c r="H25" s="73"/>
      <c r="I25" s="57"/>
    </row>
    <row r="26" spans="3:10" x14ac:dyDescent="0.2">
      <c r="C26" s="3"/>
      <c r="D26">
        <v>15</v>
      </c>
      <c r="E26" s="56"/>
      <c r="F26" s="57"/>
      <c r="G26">
        <v>15</v>
      </c>
      <c r="H26" s="73"/>
      <c r="I26" s="57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34.4375</v>
      </c>
      <c r="F28" s="53">
        <f>SUM(F11:F26)</f>
        <v>200</v>
      </c>
      <c r="H28" s="10">
        <f>AVERAGE(H12:H26)</f>
        <v>34.5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-110200</v>
      </c>
      <c r="H34" s="56"/>
      <c r="I34" s="57"/>
    </row>
    <row r="35" spans="2:11" x14ac:dyDescent="0.2">
      <c r="C35" s="3" t="s">
        <v>20</v>
      </c>
      <c r="D35" s="15">
        <f>(H28*I28)*16</f>
        <v>193200</v>
      </c>
      <c r="H35" s="56"/>
      <c r="I35" s="57"/>
      <c r="J35" s="17"/>
      <c r="K35" s="18"/>
    </row>
    <row r="36" spans="2:11" x14ac:dyDescent="0.2">
      <c r="C36" s="3"/>
      <c r="D36" s="1">
        <f>D35+D34</f>
        <v>83000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165752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-150</v>
      </c>
      <c r="G39" s="51">
        <f>E3</f>
        <v>34.479999999999997</v>
      </c>
      <c r="H39" s="1">
        <f>(G39*E39)*-16</f>
        <v>82751.999999999985</v>
      </c>
      <c r="I39" s="57"/>
    </row>
    <row r="40" spans="2:11" x14ac:dyDescent="0.2">
      <c r="C40" s="3"/>
      <c r="D40" s="24" t="s">
        <v>11</v>
      </c>
      <c r="E40" s="4">
        <f>M5</f>
        <v>0</v>
      </c>
      <c r="F40" s="4"/>
      <c r="G40" s="52">
        <f>E3+0.25</f>
        <v>34.729999999999997</v>
      </c>
      <c r="H40" s="5">
        <f>(G40*-E40)*16</f>
        <v>0</v>
      </c>
    </row>
    <row r="41" spans="2:11" ht="12" customHeight="1" x14ac:dyDescent="0.2">
      <c r="C41" s="3"/>
      <c r="E41">
        <f>E40+E39</f>
        <v>-150</v>
      </c>
      <c r="H41" s="1">
        <f>SUM(H39:H40)</f>
        <v>82751.999999999985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J39" sqref="J3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36969</v>
      </c>
      <c r="L2" s="8" t="s">
        <v>9</v>
      </c>
    </row>
    <row r="3" spans="3:14" x14ac:dyDescent="0.2">
      <c r="D3" s="6" t="s">
        <v>0</v>
      </c>
      <c r="E3" s="58">
        <v>40.42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40.25</v>
      </c>
      <c r="F12" s="57">
        <v>50</v>
      </c>
      <c r="G12">
        <v>1</v>
      </c>
      <c r="H12" s="72">
        <v>40.5</v>
      </c>
      <c r="I12" s="135">
        <v>50</v>
      </c>
    </row>
    <row r="13" spans="3:14" x14ac:dyDescent="0.2">
      <c r="C13" s="3"/>
      <c r="D13">
        <v>2</v>
      </c>
      <c r="E13" s="56">
        <v>41.5</v>
      </c>
      <c r="F13" s="57">
        <v>50</v>
      </c>
      <c r="G13">
        <v>2</v>
      </c>
      <c r="H13" s="72">
        <v>41</v>
      </c>
      <c r="I13" s="135">
        <v>50</v>
      </c>
    </row>
    <row r="14" spans="3:14" x14ac:dyDescent="0.2">
      <c r="C14" s="3"/>
      <c r="D14">
        <v>3</v>
      </c>
      <c r="E14" s="56">
        <v>41.5</v>
      </c>
      <c r="F14" s="57">
        <v>50</v>
      </c>
      <c r="G14">
        <v>3</v>
      </c>
      <c r="H14" s="72">
        <v>41.5</v>
      </c>
      <c r="I14" s="135">
        <v>50</v>
      </c>
    </row>
    <row r="15" spans="3:14" x14ac:dyDescent="0.2">
      <c r="C15" s="3"/>
      <c r="D15">
        <v>4</v>
      </c>
      <c r="E15" s="56">
        <v>41.25</v>
      </c>
      <c r="F15" s="57">
        <v>50</v>
      </c>
      <c r="G15">
        <v>4</v>
      </c>
      <c r="H15" s="72">
        <v>42</v>
      </c>
      <c r="I15" s="135">
        <v>50</v>
      </c>
    </row>
    <row r="16" spans="3:14" x14ac:dyDescent="0.2">
      <c r="C16" s="3"/>
      <c r="D16">
        <v>5</v>
      </c>
      <c r="E16" s="56">
        <v>41</v>
      </c>
      <c r="F16" s="57">
        <v>50</v>
      </c>
      <c r="G16">
        <v>5</v>
      </c>
      <c r="H16" s="72">
        <v>40.75</v>
      </c>
      <c r="I16" s="135">
        <v>50</v>
      </c>
    </row>
    <row r="17" spans="3:10" x14ac:dyDescent="0.2">
      <c r="C17" s="3"/>
      <c r="D17">
        <v>6</v>
      </c>
      <c r="E17" s="56">
        <v>40.5</v>
      </c>
      <c r="F17" s="57">
        <v>50</v>
      </c>
      <c r="G17">
        <v>6</v>
      </c>
      <c r="H17" s="72">
        <v>40.25</v>
      </c>
      <c r="I17" s="135">
        <v>50</v>
      </c>
    </row>
    <row r="18" spans="3:10" x14ac:dyDescent="0.2">
      <c r="C18" s="3"/>
      <c r="D18">
        <v>7</v>
      </c>
      <c r="E18" s="56">
        <v>40.5</v>
      </c>
      <c r="F18" s="57">
        <v>50</v>
      </c>
      <c r="G18">
        <v>7</v>
      </c>
      <c r="H18" s="72">
        <v>40.25</v>
      </c>
      <c r="I18" s="135">
        <v>50</v>
      </c>
    </row>
    <row r="19" spans="3:10" x14ac:dyDescent="0.2">
      <c r="C19" s="3"/>
      <c r="D19">
        <v>8</v>
      </c>
      <c r="E19" s="56">
        <v>40</v>
      </c>
      <c r="F19" s="57">
        <v>50</v>
      </c>
      <c r="G19">
        <v>8</v>
      </c>
      <c r="H19" s="72">
        <v>40</v>
      </c>
      <c r="I19" s="135">
        <v>50</v>
      </c>
    </row>
    <row r="20" spans="3:10" x14ac:dyDescent="0.2">
      <c r="C20" s="3"/>
      <c r="D20">
        <v>9</v>
      </c>
      <c r="E20" s="56">
        <v>40</v>
      </c>
      <c r="F20" s="57">
        <v>50</v>
      </c>
      <c r="G20">
        <v>9</v>
      </c>
      <c r="H20" s="72">
        <v>40.25</v>
      </c>
      <c r="I20" s="135">
        <v>50</v>
      </c>
    </row>
    <row r="21" spans="3:10" x14ac:dyDescent="0.2">
      <c r="C21" s="3"/>
      <c r="D21">
        <v>10</v>
      </c>
      <c r="E21" s="56">
        <v>39.25</v>
      </c>
      <c r="F21" s="57">
        <v>50</v>
      </c>
      <c r="G21">
        <v>10</v>
      </c>
      <c r="H21" s="72">
        <v>39.75</v>
      </c>
      <c r="I21" s="135">
        <v>50</v>
      </c>
    </row>
    <row r="22" spans="3:10" x14ac:dyDescent="0.2">
      <c r="C22" s="3"/>
      <c r="D22">
        <v>11</v>
      </c>
      <c r="E22" s="56"/>
      <c r="F22" s="57"/>
      <c r="G22">
        <v>11</v>
      </c>
      <c r="H22" s="72">
        <v>40</v>
      </c>
      <c r="I22" s="135">
        <v>50</v>
      </c>
    </row>
    <row r="23" spans="3:10" x14ac:dyDescent="0.2">
      <c r="C23" s="3"/>
      <c r="D23">
        <v>12</v>
      </c>
      <c r="E23" s="56"/>
      <c r="F23" s="57"/>
      <c r="G23">
        <v>12</v>
      </c>
      <c r="H23" s="72">
        <v>38.25</v>
      </c>
      <c r="I23" s="135">
        <v>100</v>
      </c>
    </row>
    <row r="24" spans="3:10" x14ac:dyDescent="0.2">
      <c r="C24" s="3"/>
      <c r="D24">
        <v>13</v>
      </c>
      <c r="E24" s="56"/>
      <c r="F24" s="57"/>
      <c r="G24">
        <v>13</v>
      </c>
      <c r="H24" s="72">
        <v>39.5</v>
      </c>
      <c r="I24" s="135">
        <v>50</v>
      </c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40.575000000000003</v>
      </c>
      <c r="F28" s="53">
        <f>SUM(F11:F26)</f>
        <v>500</v>
      </c>
      <c r="H28" s="10">
        <f>AVERAGE(H12:H26)</f>
        <v>40.307692307692307</v>
      </c>
      <c r="I28" s="75">
        <f>SUM(I12:I26)</f>
        <v>700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-324600</v>
      </c>
      <c r="H34" s="56"/>
      <c r="I34" s="57"/>
    </row>
    <row r="35" spans="2:11" x14ac:dyDescent="0.2">
      <c r="C35" s="3" t="s">
        <v>20</v>
      </c>
      <c r="D35" s="15">
        <f>(H28*I28)*16</f>
        <v>451446.15384615381</v>
      </c>
      <c r="H35" s="56"/>
      <c r="I35" s="57"/>
      <c r="J35" s="17"/>
      <c r="K35" s="18"/>
    </row>
    <row r="36" spans="2:11" x14ac:dyDescent="0.2">
      <c r="C36" s="3"/>
      <c r="D36" s="1">
        <f>D35+D34</f>
        <v>126846.15384615381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-2297.8461538461852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150</v>
      </c>
      <c r="G39" s="51">
        <f>E3</f>
        <v>40.42</v>
      </c>
      <c r="H39" s="1">
        <f>(G39*E39)*-16</f>
        <v>-97008</v>
      </c>
      <c r="I39" s="57"/>
    </row>
    <row r="40" spans="2:11" x14ac:dyDescent="0.2">
      <c r="C40" s="3"/>
      <c r="D40" s="24" t="s">
        <v>11</v>
      </c>
      <c r="E40" s="4">
        <f>M5</f>
        <v>50</v>
      </c>
      <c r="F40" s="4"/>
      <c r="G40" s="52">
        <f>E3-0.25</f>
        <v>40.17</v>
      </c>
      <c r="H40" s="5">
        <f>(G40*-E40)*16</f>
        <v>-32136</v>
      </c>
    </row>
    <row r="41" spans="2:11" ht="12" customHeight="1" x14ac:dyDescent="0.2">
      <c r="C41" s="3"/>
      <c r="E41">
        <f>E40+E39</f>
        <v>200</v>
      </c>
      <c r="H41" s="1">
        <f>SUM(H39:H40)</f>
        <v>-129144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J19" sqref="J19:J21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36970</v>
      </c>
      <c r="L2" s="8" t="s">
        <v>9</v>
      </c>
    </row>
    <row r="3" spans="3:14" x14ac:dyDescent="0.2">
      <c r="D3" s="6" t="s">
        <v>0</v>
      </c>
      <c r="E3" s="58">
        <v>43.75</v>
      </c>
      <c r="L3" s="34" t="s">
        <v>14</v>
      </c>
      <c r="M3">
        <v>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43.5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">
      <c r="C13" s="3"/>
      <c r="D13">
        <v>2</v>
      </c>
      <c r="E13" s="56"/>
      <c r="F13" s="57"/>
      <c r="G13">
        <v>2</v>
      </c>
      <c r="H13" s="72">
        <v>44</v>
      </c>
      <c r="I13" s="135">
        <v>50</v>
      </c>
    </row>
    <row r="14" spans="3:14" x14ac:dyDescent="0.2">
      <c r="C14" s="3"/>
      <c r="D14">
        <v>3</v>
      </c>
      <c r="E14" s="56"/>
      <c r="F14" s="57"/>
      <c r="G14">
        <v>3</v>
      </c>
      <c r="H14" s="72">
        <v>43.75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>
        <v>43.75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44</v>
      </c>
      <c r="I16" s="135">
        <v>50</v>
      </c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43.5</v>
      </c>
      <c r="F28" s="53">
        <f>SUM(F11:F26)</f>
        <v>50</v>
      </c>
      <c r="H28" s="10">
        <f>AVERAGE(H12:H26)</f>
        <v>43.8</v>
      </c>
      <c r="I28" s="75">
        <f>SUM(I12:I26)</f>
        <v>250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-34800</v>
      </c>
      <c r="H34" s="56"/>
      <c r="I34" s="57"/>
    </row>
    <row r="35" spans="2:11" x14ac:dyDescent="0.2">
      <c r="C35" s="3" t="s">
        <v>20</v>
      </c>
      <c r="D35" s="15">
        <f>(H28*I28)*16</f>
        <v>175200</v>
      </c>
      <c r="H35" s="56"/>
      <c r="I35" s="57"/>
      <c r="J35" s="17"/>
      <c r="K35" s="18"/>
    </row>
    <row r="36" spans="2:11" x14ac:dyDescent="0.2">
      <c r="C36" s="3"/>
      <c r="D36" s="1">
        <f>D35+D34</f>
        <v>140400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600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150</v>
      </c>
      <c r="G39" s="51">
        <f>E3</f>
        <v>43.75</v>
      </c>
      <c r="H39" s="1">
        <f>(G39*E39)*-16</f>
        <v>-105000</v>
      </c>
      <c r="I39" s="57"/>
    </row>
    <row r="40" spans="2:11" x14ac:dyDescent="0.2">
      <c r="C40" s="3"/>
      <c r="D40" s="24" t="s">
        <v>11</v>
      </c>
      <c r="E40" s="4">
        <f>M5</f>
        <v>50</v>
      </c>
      <c r="F40" s="4"/>
      <c r="G40" s="52">
        <f>E3-0.25</f>
        <v>43.5</v>
      </c>
      <c r="H40" s="5">
        <f>(G40*-E40)*16</f>
        <v>-34800</v>
      </c>
    </row>
    <row r="41" spans="2:11" ht="12" customHeight="1" x14ac:dyDescent="0.2">
      <c r="C41" s="3"/>
      <c r="E41">
        <f>E40+E39</f>
        <v>200</v>
      </c>
      <c r="H41" s="1">
        <f>SUM(H39:H40)</f>
        <v>-139800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F6" sqref="F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36970</v>
      </c>
      <c r="L2" s="8" t="s">
        <v>9</v>
      </c>
    </row>
    <row r="3" spans="3:14" x14ac:dyDescent="0.2">
      <c r="D3" s="6" t="s">
        <v>0</v>
      </c>
      <c r="E3" s="58">
        <v>44.17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46</v>
      </c>
      <c r="F12" s="57">
        <v>50</v>
      </c>
      <c r="G12">
        <v>1</v>
      </c>
      <c r="H12" s="72">
        <v>46</v>
      </c>
      <c r="I12" s="135">
        <v>50</v>
      </c>
    </row>
    <row r="13" spans="3:14" x14ac:dyDescent="0.2">
      <c r="C13" s="3"/>
      <c r="D13">
        <v>2</v>
      </c>
      <c r="E13" s="56">
        <v>44</v>
      </c>
      <c r="F13" s="57">
        <v>50</v>
      </c>
      <c r="G13">
        <v>2</v>
      </c>
      <c r="H13" s="72">
        <v>44.75</v>
      </c>
      <c r="I13" s="135">
        <v>50</v>
      </c>
    </row>
    <row r="14" spans="3:14" x14ac:dyDescent="0.2">
      <c r="C14" s="3"/>
      <c r="D14">
        <v>3</v>
      </c>
      <c r="E14" s="56">
        <v>44</v>
      </c>
      <c r="F14" s="57">
        <v>50</v>
      </c>
      <c r="G14">
        <v>3</v>
      </c>
      <c r="H14" s="72">
        <v>43.75</v>
      </c>
      <c r="I14" s="135">
        <v>50</v>
      </c>
    </row>
    <row r="15" spans="3:14" x14ac:dyDescent="0.2">
      <c r="C15" s="3"/>
      <c r="D15">
        <v>4</v>
      </c>
      <c r="E15" s="56">
        <v>43.75</v>
      </c>
      <c r="F15" s="57">
        <v>50</v>
      </c>
      <c r="G15">
        <v>4</v>
      </c>
      <c r="H15" s="72">
        <v>43.5</v>
      </c>
      <c r="I15" s="135">
        <v>50</v>
      </c>
    </row>
    <row r="16" spans="3:14" x14ac:dyDescent="0.2">
      <c r="C16" s="3"/>
      <c r="D16">
        <v>5</v>
      </c>
      <c r="E16" s="56">
        <v>43.5</v>
      </c>
      <c r="F16" s="57">
        <v>50</v>
      </c>
      <c r="G16">
        <v>5</v>
      </c>
      <c r="H16" s="72">
        <v>44</v>
      </c>
      <c r="I16" s="135">
        <v>50</v>
      </c>
    </row>
    <row r="17" spans="3:10" x14ac:dyDescent="0.2">
      <c r="C17" s="3"/>
      <c r="D17">
        <v>6</v>
      </c>
      <c r="E17" s="56">
        <v>43.5</v>
      </c>
      <c r="F17" s="57">
        <v>50</v>
      </c>
      <c r="G17">
        <v>6</v>
      </c>
      <c r="H17" s="72">
        <v>43.6</v>
      </c>
      <c r="I17" s="135">
        <v>50</v>
      </c>
    </row>
    <row r="18" spans="3:10" x14ac:dyDescent="0.2">
      <c r="C18" s="3"/>
      <c r="D18">
        <v>7</v>
      </c>
      <c r="E18" s="56">
        <v>44.25</v>
      </c>
      <c r="F18" s="57">
        <v>50</v>
      </c>
      <c r="G18">
        <v>7</v>
      </c>
      <c r="H18" s="72">
        <v>43.75</v>
      </c>
      <c r="I18" s="135">
        <v>50</v>
      </c>
    </row>
    <row r="19" spans="3:10" x14ac:dyDescent="0.2">
      <c r="C19" s="3"/>
      <c r="D19">
        <v>8</v>
      </c>
      <c r="E19" s="56">
        <v>44</v>
      </c>
      <c r="F19" s="57">
        <v>50</v>
      </c>
      <c r="G19">
        <v>8</v>
      </c>
      <c r="H19" s="72">
        <v>44</v>
      </c>
      <c r="I19" s="135">
        <v>50</v>
      </c>
    </row>
    <row r="20" spans="3:10" x14ac:dyDescent="0.2">
      <c r="C20" s="3"/>
      <c r="D20">
        <v>9</v>
      </c>
      <c r="E20" s="56"/>
      <c r="F20" s="57"/>
      <c r="G20">
        <v>9</v>
      </c>
      <c r="H20" s="72">
        <v>44.5</v>
      </c>
      <c r="I20" s="135">
        <v>50</v>
      </c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44.125</v>
      </c>
      <c r="F28" s="53">
        <f>SUM(F11:F26)</f>
        <v>400</v>
      </c>
      <c r="H28" s="10">
        <f>AVERAGE(H12:H26)</f>
        <v>44.205555555555556</v>
      </c>
      <c r="I28" s="75">
        <f>SUM(I12:I26)</f>
        <v>450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-282400</v>
      </c>
      <c r="H34" s="56"/>
      <c r="I34" s="57"/>
    </row>
    <row r="35" spans="2:11" x14ac:dyDescent="0.2">
      <c r="C35" s="3" t="s">
        <v>20</v>
      </c>
      <c r="D35" s="15">
        <f>(H28*I28)*16</f>
        <v>318280</v>
      </c>
      <c r="H35" s="56"/>
      <c r="I35" s="57"/>
      <c r="J35" s="17"/>
      <c r="K35" s="18"/>
    </row>
    <row r="36" spans="2:11" x14ac:dyDescent="0.2">
      <c r="C36" s="3"/>
      <c r="D36" s="1">
        <f>D35+D34</f>
        <v>35880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-105264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150</v>
      </c>
      <c r="G39" s="51">
        <f>E3</f>
        <v>44.17</v>
      </c>
      <c r="H39" s="1">
        <f>(G39*E39)*-16</f>
        <v>-106008</v>
      </c>
      <c r="I39" s="57"/>
    </row>
    <row r="40" spans="2:11" x14ac:dyDescent="0.2">
      <c r="C40" s="3"/>
      <c r="D40" s="24" t="s">
        <v>11</v>
      </c>
      <c r="E40" s="4">
        <f>M5</f>
        <v>50</v>
      </c>
      <c r="F40" s="4"/>
      <c r="G40" s="52">
        <f>E3-0.25</f>
        <v>43.92</v>
      </c>
      <c r="H40" s="5">
        <f>(G40*-E40)*16</f>
        <v>-35136</v>
      </c>
    </row>
    <row r="41" spans="2:11" ht="12" customHeight="1" x14ac:dyDescent="0.2">
      <c r="C41" s="3"/>
      <c r="E41">
        <f>E40+E39</f>
        <v>200</v>
      </c>
      <c r="H41" s="1">
        <f>SUM(H39:H40)</f>
        <v>-141144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47" sqref="G46:G4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36972</v>
      </c>
      <c r="L2" s="8" t="s">
        <v>9</v>
      </c>
    </row>
    <row r="3" spans="3:14" x14ac:dyDescent="0.2">
      <c r="D3" s="6" t="s">
        <v>0</v>
      </c>
      <c r="E3" s="58">
        <v>44.38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43.5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">
      <c r="C13" s="3"/>
      <c r="D13">
        <v>2</v>
      </c>
      <c r="E13" s="56">
        <v>43.25</v>
      </c>
      <c r="F13" s="57">
        <v>50</v>
      </c>
      <c r="G13">
        <v>2</v>
      </c>
      <c r="H13" s="72">
        <v>43.5</v>
      </c>
      <c r="I13" s="135">
        <v>50</v>
      </c>
    </row>
    <row r="14" spans="3:14" x14ac:dyDescent="0.2">
      <c r="C14" s="3"/>
      <c r="D14">
        <v>3</v>
      </c>
      <c r="E14" s="56">
        <v>43.75</v>
      </c>
      <c r="F14" s="57">
        <v>50</v>
      </c>
      <c r="G14">
        <v>3</v>
      </c>
      <c r="H14" s="72">
        <v>44</v>
      </c>
      <c r="I14" s="135">
        <v>50</v>
      </c>
    </row>
    <row r="15" spans="3:14" x14ac:dyDescent="0.2">
      <c r="C15" s="3"/>
      <c r="D15">
        <v>4</v>
      </c>
      <c r="E15" s="56">
        <v>45.75</v>
      </c>
      <c r="F15" s="57">
        <v>50</v>
      </c>
      <c r="G15">
        <v>4</v>
      </c>
      <c r="H15" s="72">
        <v>44.25</v>
      </c>
      <c r="I15" s="135">
        <v>50</v>
      </c>
    </row>
    <row r="16" spans="3:14" x14ac:dyDescent="0.2">
      <c r="C16" s="3"/>
      <c r="D16">
        <v>5</v>
      </c>
      <c r="E16" s="56">
        <v>45</v>
      </c>
      <c r="F16" s="57">
        <v>50</v>
      </c>
      <c r="G16">
        <v>5</v>
      </c>
      <c r="H16" s="72">
        <v>46</v>
      </c>
      <c r="I16" s="135">
        <v>50</v>
      </c>
    </row>
    <row r="17" spans="3:10" x14ac:dyDescent="0.2">
      <c r="C17" s="3"/>
      <c r="D17">
        <v>6</v>
      </c>
      <c r="E17" s="56">
        <v>44.5</v>
      </c>
      <c r="F17" s="57">
        <v>50</v>
      </c>
      <c r="G17">
        <v>6</v>
      </c>
      <c r="H17" s="72">
        <v>45</v>
      </c>
      <c r="I17" s="135">
        <v>50</v>
      </c>
    </row>
    <row r="18" spans="3:10" x14ac:dyDescent="0.2">
      <c r="C18" s="3"/>
      <c r="D18">
        <v>7</v>
      </c>
      <c r="E18" s="56"/>
      <c r="F18" s="57"/>
      <c r="G18">
        <v>7</v>
      </c>
      <c r="H18" s="72">
        <v>45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44.291666666666664</v>
      </c>
      <c r="F28" s="53">
        <f>SUM(F11:F26)</f>
        <v>300</v>
      </c>
      <c r="H28" s="10">
        <f>AVERAGE(H12:H26)</f>
        <v>44.464285714285715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-212600</v>
      </c>
      <c r="H34" s="56"/>
      <c r="I34" s="57"/>
    </row>
    <row r="35" spans="2:11" x14ac:dyDescent="0.2">
      <c r="C35" s="3" t="s">
        <v>20</v>
      </c>
      <c r="D35" s="15">
        <f>(H28*I28)*16</f>
        <v>249000</v>
      </c>
      <c r="H35" s="56"/>
      <c r="I35" s="57"/>
      <c r="J35" s="17"/>
      <c r="K35" s="18"/>
    </row>
    <row r="36" spans="2:11" x14ac:dyDescent="0.2">
      <c r="C36" s="3"/>
      <c r="D36" s="1">
        <f>D35+D34</f>
        <v>36400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1096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44.38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44.13</v>
      </c>
      <c r="H40" s="5">
        <f>(G40*-E40)*16</f>
        <v>-35304</v>
      </c>
    </row>
    <row r="41" spans="2:11" ht="12" customHeight="1" x14ac:dyDescent="0.2">
      <c r="C41" s="3"/>
      <c r="E41">
        <f>E40+E39</f>
        <v>50</v>
      </c>
      <c r="H41" s="1">
        <f>SUM(H39:H40)</f>
        <v>-35304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9" sqref="G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36972</v>
      </c>
      <c r="L2" s="8" t="s">
        <v>9</v>
      </c>
    </row>
    <row r="3" spans="3:14" x14ac:dyDescent="0.2">
      <c r="D3" s="6" t="s">
        <v>0</v>
      </c>
      <c r="E3" s="58">
        <v>44.19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44</v>
      </c>
      <c r="F12" s="57">
        <v>50</v>
      </c>
      <c r="G12">
        <v>1</v>
      </c>
      <c r="H12" s="72">
        <v>44</v>
      </c>
      <c r="I12" s="135">
        <v>50</v>
      </c>
    </row>
    <row r="13" spans="3:14" x14ac:dyDescent="0.2">
      <c r="C13" s="3"/>
      <c r="D13">
        <v>2</v>
      </c>
      <c r="E13" s="56">
        <v>44</v>
      </c>
      <c r="F13" s="57">
        <v>50</v>
      </c>
      <c r="G13">
        <v>2</v>
      </c>
      <c r="H13" s="72">
        <v>44</v>
      </c>
      <c r="I13" s="135">
        <v>50</v>
      </c>
    </row>
    <row r="14" spans="3:14" x14ac:dyDescent="0.2">
      <c r="C14" s="3"/>
      <c r="D14">
        <v>3</v>
      </c>
      <c r="E14" s="56">
        <v>44.5</v>
      </c>
      <c r="F14" s="57">
        <v>50</v>
      </c>
      <c r="G14">
        <v>3</v>
      </c>
      <c r="H14" s="72">
        <v>44.5</v>
      </c>
      <c r="I14" s="135">
        <v>50</v>
      </c>
    </row>
    <row r="15" spans="3:14" x14ac:dyDescent="0.2">
      <c r="C15" s="3"/>
      <c r="D15">
        <v>4</v>
      </c>
      <c r="E15" s="56">
        <v>44.75</v>
      </c>
      <c r="F15" s="57">
        <v>50</v>
      </c>
      <c r="G15">
        <v>4</v>
      </c>
      <c r="H15" s="72">
        <v>44.75</v>
      </c>
      <c r="I15" s="135">
        <v>50</v>
      </c>
    </row>
    <row r="16" spans="3:14" x14ac:dyDescent="0.2">
      <c r="C16" s="3"/>
      <c r="D16">
        <v>5</v>
      </c>
      <c r="E16" s="56">
        <v>44.5</v>
      </c>
      <c r="F16" s="57">
        <v>50</v>
      </c>
      <c r="G16">
        <v>5</v>
      </c>
      <c r="H16" s="72">
        <v>44.25</v>
      </c>
      <c r="I16" s="135">
        <v>50</v>
      </c>
    </row>
    <row r="17" spans="3:10" x14ac:dyDescent="0.2">
      <c r="C17" s="3"/>
      <c r="D17">
        <v>6</v>
      </c>
      <c r="E17" s="56">
        <v>44.25</v>
      </c>
      <c r="F17" s="57">
        <v>50</v>
      </c>
      <c r="G17">
        <v>6</v>
      </c>
      <c r="H17" s="72">
        <v>43.75</v>
      </c>
      <c r="I17" s="135">
        <v>50</v>
      </c>
    </row>
    <row r="18" spans="3:10" x14ac:dyDescent="0.2">
      <c r="C18" s="3"/>
      <c r="D18">
        <v>7</v>
      </c>
      <c r="E18" s="56">
        <v>44</v>
      </c>
      <c r="F18" s="57">
        <v>50</v>
      </c>
      <c r="G18">
        <v>7</v>
      </c>
      <c r="H18" s="72">
        <v>44.25</v>
      </c>
      <c r="I18" s="135">
        <v>50</v>
      </c>
    </row>
    <row r="19" spans="3:10" x14ac:dyDescent="0.2">
      <c r="C19" s="3"/>
      <c r="D19">
        <v>8</v>
      </c>
      <c r="E19" s="56">
        <v>44</v>
      </c>
      <c r="F19" s="57">
        <v>50</v>
      </c>
      <c r="G19">
        <v>8</v>
      </c>
      <c r="H19" s="72">
        <v>43.5</v>
      </c>
      <c r="I19" s="135">
        <v>50</v>
      </c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44.25</v>
      </c>
      <c r="F28" s="53">
        <f>SUM(F11:F26)</f>
        <v>400</v>
      </c>
      <c r="H28" s="10">
        <f>AVERAGE(H12:H26)</f>
        <v>44.125</v>
      </c>
      <c r="I28" s="75">
        <f>SUM(I12:I26)</f>
        <v>400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-283200</v>
      </c>
      <c r="H34" s="56"/>
      <c r="I34" s="57"/>
    </row>
    <row r="35" spans="2:11" x14ac:dyDescent="0.2">
      <c r="C35" s="3" t="s">
        <v>20</v>
      </c>
      <c r="D35" s="15">
        <f>(H28*I28)*16</f>
        <v>282400</v>
      </c>
      <c r="H35" s="56"/>
      <c r="I35" s="57"/>
      <c r="J35" s="17"/>
      <c r="K35" s="18"/>
    </row>
    <row r="36" spans="2:11" x14ac:dyDescent="0.2">
      <c r="C36" s="3"/>
      <c r="D36" s="1">
        <f>D35+D34</f>
        <v>-800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-35952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44.19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43.94</v>
      </c>
      <c r="H40" s="5">
        <f>(G40*-E40)*16</f>
        <v>-35152</v>
      </c>
    </row>
    <row r="41" spans="2:11" ht="12" customHeight="1" x14ac:dyDescent="0.2">
      <c r="C41" s="3"/>
      <c r="E41">
        <f>E40+E39</f>
        <v>50</v>
      </c>
      <c r="H41" s="1">
        <f>SUM(H39:H40)</f>
        <v>-35152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32" workbookViewId="0">
      <selection activeCell="E6" sqref="E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36976</v>
      </c>
      <c r="L2" s="8" t="s">
        <v>9</v>
      </c>
    </row>
    <row r="3" spans="3:14" x14ac:dyDescent="0.2">
      <c r="D3" s="6" t="s">
        <v>0</v>
      </c>
      <c r="E3" s="58">
        <v>49.95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50.5</v>
      </c>
      <c r="F12" s="57">
        <v>50</v>
      </c>
      <c r="G12">
        <v>1</v>
      </c>
      <c r="H12" s="72">
        <v>51.5</v>
      </c>
      <c r="I12" s="135">
        <v>50</v>
      </c>
    </row>
    <row r="13" spans="3:14" x14ac:dyDescent="0.2">
      <c r="C13" s="3"/>
      <c r="D13">
        <v>2</v>
      </c>
      <c r="E13" s="56">
        <v>49.5</v>
      </c>
      <c r="F13" s="57">
        <v>50</v>
      </c>
      <c r="G13">
        <v>2</v>
      </c>
      <c r="H13" s="72">
        <v>50.25</v>
      </c>
      <c r="I13" s="135">
        <v>50</v>
      </c>
    </row>
    <row r="14" spans="3:14" x14ac:dyDescent="0.2">
      <c r="C14" s="3"/>
      <c r="D14">
        <v>3</v>
      </c>
      <c r="E14" s="56">
        <v>49.75</v>
      </c>
      <c r="F14" s="57">
        <v>50</v>
      </c>
      <c r="G14">
        <v>3</v>
      </c>
      <c r="H14" s="72">
        <v>50.5</v>
      </c>
      <c r="I14" s="135">
        <v>50</v>
      </c>
    </row>
    <row r="15" spans="3:14" x14ac:dyDescent="0.2">
      <c r="C15" s="3"/>
      <c r="D15">
        <v>4</v>
      </c>
      <c r="E15" s="56">
        <v>49.5</v>
      </c>
      <c r="F15" s="57">
        <v>50</v>
      </c>
      <c r="G15">
        <v>4</v>
      </c>
      <c r="H15" s="72">
        <v>50.25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49.25</v>
      </c>
      <c r="I16" s="135">
        <v>50</v>
      </c>
    </row>
    <row r="17" spans="3:10" x14ac:dyDescent="0.2">
      <c r="C17" s="3"/>
      <c r="D17">
        <v>6</v>
      </c>
      <c r="E17" s="56"/>
      <c r="F17" s="57"/>
      <c r="G17">
        <v>6</v>
      </c>
      <c r="H17" s="72">
        <v>49.5</v>
      </c>
      <c r="I17" s="135">
        <v>50</v>
      </c>
    </row>
    <row r="18" spans="3:10" x14ac:dyDescent="0.2">
      <c r="C18" s="3"/>
      <c r="D18">
        <v>7</v>
      </c>
      <c r="E18" s="56"/>
      <c r="F18" s="57"/>
      <c r="G18">
        <v>7</v>
      </c>
      <c r="H18" s="72">
        <v>49</v>
      </c>
      <c r="I18" s="135">
        <v>50</v>
      </c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49.8125</v>
      </c>
      <c r="F28" s="53">
        <f>SUM(F11:F26)</f>
        <v>200</v>
      </c>
      <c r="H28" s="10">
        <f>AVERAGE(H12:H26)</f>
        <v>50.035714285714285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-159400</v>
      </c>
      <c r="H34" s="56"/>
      <c r="I34" s="57"/>
    </row>
    <row r="35" spans="2:11" x14ac:dyDescent="0.2">
      <c r="C35" s="3" t="s">
        <v>20</v>
      </c>
      <c r="D35" s="15">
        <f>(H28*I28)*16</f>
        <v>280200</v>
      </c>
      <c r="H35" s="56"/>
      <c r="I35" s="57"/>
      <c r="J35" s="17"/>
      <c r="K35" s="18"/>
    </row>
    <row r="36" spans="2:11" x14ac:dyDescent="0.2">
      <c r="C36" s="3"/>
      <c r="D36" s="1">
        <f>D35+D34</f>
        <v>120800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81040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49.95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49.7</v>
      </c>
      <c r="H40" s="5">
        <f>(G40*-E40)*16</f>
        <v>-39760</v>
      </c>
    </row>
    <row r="41" spans="2:11" ht="12" customHeight="1" x14ac:dyDescent="0.2">
      <c r="C41" s="3"/>
      <c r="E41">
        <f>E40+E39</f>
        <v>50</v>
      </c>
      <c r="H41" s="1">
        <f>SUM(H39:H40)</f>
        <v>-39760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7" sqref="G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 t="s">
        <v>127</v>
      </c>
      <c r="L2" s="8" t="s">
        <v>9</v>
      </c>
    </row>
    <row r="3" spans="3:14" x14ac:dyDescent="0.2">
      <c r="D3" s="6" t="s">
        <v>0</v>
      </c>
      <c r="E3" s="58">
        <v>51.35</v>
      </c>
      <c r="L3" s="34" t="s">
        <v>14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49.5</v>
      </c>
      <c r="F12" s="57">
        <v>50</v>
      </c>
      <c r="G12">
        <v>1</v>
      </c>
      <c r="H12" s="72">
        <v>50.5</v>
      </c>
      <c r="I12" s="135">
        <v>50</v>
      </c>
    </row>
    <row r="13" spans="3:14" x14ac:dyDescent="0.2">
      <c r="C13" s="3"/>
      <c r="D13">
        <v>2</v>
      </c>
      <c r="E13" s="56">
        <v>53</v>
      </c>
      <c r="F13" s="57">
        <v>50</v>
      </c>
      <c r="G13">
        <v>2</v>
      </c>
      <c r="H13" s="72">
        <v>51.5</v>
      </c>
      <c r="I13" s="135">
        <v>50</v>
      </c>
    </row>
    <row r="14" spans="3:14" x14ac:dyDescent="0.2">
      <c r="C14" s="3"/>
      <c r="D14">
        <v>3</v>
      </c>
      <c r="E14" s="56"/>
      <c r="F14" s="57"/>
      <c r="G14">
        <v>3</v>
      </c>
      <c r="H14" s="72">
        <v>52.25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51.25</v>
      </c>
      <c r="F28" s="53">
        <f>SUM(F11:F26)</f>
        <v>100</v>
      </c>
      <c r="H28" s="10">
        <f>AVERAGE(H12:H26)</f>
        <v>51.416666666666664</v>
      </c>
      <c r="I28" s="75">
        <f>SUM(I12:I26)</f>
        <v>150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-82000</v>
      </c>
      <c r="H34" s="56"/>
      <c r="I34" s="57"/>
    </row>
    <row r="35" spans="2:11" x14ac:dyDescent="0.2">
      <c r="C35" s="3" t="s">
        <v>20</v>
      </c>
      <c r="D35" s="15">
        <f>(H28*I28)*16</f>
        <v>123400</v>
      </c>
      <c r="H35" s="56"/>
      <c r="I35" s="57"/>
      <c r="J35" s="17"/>
      <c r="K35" s="18"/>
    </row>
    <row r="36" spans="2:11" x14ac:dyDescent="0.2">
      <c r="C36" s="3"/>
      <c r="D36" s="1">
        <f>D35+D34</f>
        <v>41400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520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51.35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51.1</v>
      </c>
      <c r="H40" s="5">
        <f>(G40*-E40)*16</f>
        <v>-40880</v>
      </c>
    </row>
    <row r="41" spans="2:11" ht="12" customHeight="1" x14ac:dyDescent="0.2">
      <c r="C41" s="3"/>
      <c r="E41">
        <f>E40+E39</f>
        <v>50</v>
      </c>
      <c r="H41" s="1">
        <f>SUM(H39:H40)</f>
        <v>-40880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32" sqref="G32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 t="s">
        <v>128</v>
      </c>
      <c r="L2" s="8" t="s">
        <v>9</v>
      </c>
    </row>
    <row r="3" spans="3:14" x14ac:dyDescent="0.2">
      <c r="D3" s="6" t="s">
        <v>0</v>
      </c>
      <c r="E3" s="58">
        <v>48.08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48</v>
      </c>
      <c r="F12" s="57">
        <v>50</v>
      </c>
      <c r="G12">
        <v>1</v>
      </c>
      <c r="H12" s="72">
        <v>48.5</v>
      </c>
      <c r="I12" s="135">
        <v>50</v>
      </c>
    </row>
    <row r="13" spans="3:14" x14ac:dyDescent="0.2">
      <c r="C13" s="3"/>
      <c r="D13">
        <v>2</v>
      </c>
      <c r="E13" s="56">
        <v>48.5</v>
      </c>
      <c r="F13" s="57">
        <v>50</v>
      </c>
      <c r="G13">
        <v>2</v>
      </c>
      <c r="H13" s="72">
        <v>47.75</v>
      </c>
      <c r="I13" s="135">
        <v>50</v>
      </c>
    </row>
    <row r="14" spans="3:14" x14ac:dyDescent="0.2">
      <c r="C14" s="3"/>
      <c r="D14">
        <v>3</v>
      </c>
      <c r="E14" s="56">
        <v>48.25</v>
      </c>
      <c r="F14" s="57">
        <v>50</v>
      </c>
      <c r="G14">
        <v>3</v>
      </c>
      <c r="H14" s="72">
        <v>48</v>
      </c>
      <c r="I14" s="135">
        <v>50</v>
      </c>
    </row>
    <row r="15" spans="3:14" x14ac:dyDescent="0.2">
      <c r="C15" s="3"/>
      <c r="D15">
        <v>4</v>
      </c>
      <c r="E15" s="56">
        <v>48</v>
      </c>
      <c r="F15" s="57">
        <v>50</v>
      </c>
      <c r="G15">
        <v>4</v>
      </c>
      <c r="H15" s="72">
        <v>48</v>
      </c>
      <c r="I15" s="135">
        <v>50</v>
      </c>
    </row>
    <row r="16" spans="3:14" x14ac:dyDescent="0.2">
      <c r="C16" s="3"/>
      <c r="D16">
        <v>5</v>
      </c>
      <c r="E16" s="56">
        <v>47.75</v>
      </c>
      <c r="F16" s="57">
        <v>50</v>
      </c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48.1</v>
      </c>
      <c r="F28" s="53">
        <f>SUM(F11:F26)</f>
        <v>250</v>
      </c>
      <c r="H28" s="10">
        <f>AVERAGE(H12:H26)</f>
        <v>48.0625</v>
      </c>
      <c r="I28" s="75">
        <f>SUM(I12:I26)</f>
        <v>200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-192400</v>
      </c>
      <c r="H34" s="56"/>
      <c r="I34" s="57"/>
    </row>
    <row r="35" spans="2:11" x14ac:dyDescent="0.2">
      <c r="C35" s="3" t="s">
        <v>20</v>
      </c>
      <c r="D35" s="15">
        <f>(H28*I28)*16</f>
        <v>153800</v>
      </c>
      <c r="H35" s="56"/>
      <c r="I35" s="57"/>
      <c r="J35" s="17"/>
      <c r="K35" s="18"/>
    </row>
    <row r="36" spans="2:11" x14ac:dyDescent="0.2">
      <c r="C36" s="3"/>
      <c r="D36" s="1">
        <f>D35+D34</f>
        <v>-38600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-76864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48.08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47.83</v>
      </c>
      <c r="H40" s="5">
        <f>(G40*-E40)*16</f>
        <v>-38264</v>
      </c>
    </row>
    <row r="41" spans="2:11" ht="12" customHeight="1" x14ac:dyDescent="0.2">
      <c r="C41" s="3"/>
      <c r="E41">
        <f>E40+E39</f>
        <v>50</v>
      </c>
      <c r="H41" s="1">
        <f>SUM(H39:H40)</f>
        <v>-38264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>
      <selection activeCell="J15" sqref="J15"/>
    </sheetView>
  </sheetViews>
  <sheetFormatPr defaultRowHeight="12.75" x14ac:dyDescent="0.2"/>
  <cols>
    <col min="1" max="1" width="5" customWidth="1"/>
    <col min="4" max="4" width="15.5703125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18</v>
      </c>
    </row>
    <row r="3" spans="3:14" x14ac:dyDescent="0.2">
      <c r="D3" s="6" t="s">
        <v>0</v>
      </c>
      <c r="E3" s="16">
        <v>44.54</v>
      </c>
      <c r="L3" s="7" t="s">
        <v>9</v>
      </c>
    </row>
    <row r="4" spans="3:14" x14ac:dyDescent="0.2">
      <c r="D4" s="6"/>
      <c r="E4" s="12"/>
      <c r="L4" s="34" t="s">
        <v>14</v>
      </c>
      <c r="M4">
        <v>-100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x14ac:dyDescent="0.2">
      <c r="C6" s="3" t="s">
        <v>4</v>
      </c>
      <c r="D6">
        <v>1</v>
      </c>
      <c r="E6" s="1">
        <v>45</v>
      </c>
      <c r="F6" s="2">
        <v>50</v>
      </c>
      <c r="H6" s="1">
        <v>44</v>
      </c>
      <c r="I6" s="2">
        <v>50</v>
      </c>
      <c r="L6" s="2" t="s">
        <v>11</v>
      </c>
      <c r="M6" s="4">
        <v>-600</v>
      </c>
      <c r="N6" s="4"/>
    </row>
    <row r="7" spans="3:14" x14ac:dyDescent="0.2">
      <c r="C7" s="3"/>
      <c r="D7">
        <v>2</v>
      </c>
      <c r="E7" s="1">
        <v>44</v>
      </c>
      <c r="F7" s="2">
        <v>50</v>
      </c>
      <c r="H7" s="1">
        <v>44.5</v>
      </c>
      <c r="I7" s="2">
        <v>50</v>
      </c>
      <c r="M7" s="9"/>
      <c r="N7" s="9"/>
    </row>
    <row r="8" spans="3:14" x14ac:dyDescent="0.2">
      <c r="C8" s="3"/>
      <c r="D8">
        <v>3</v>
      </c>
      <c r="E8" s="1">
        <v>44</v>
      </c>
      <c r="F8" s="2">
        <v>50</v>
      </c>
      <c r="H8" s="25">
        <f>E3</f>
        <v>44.54</v>
      </c>
      <c r="I8" s="26">
        <v>50</v>
      </c>
      <c r="J8" s="33" t="s">
        <v>15</v>
      </c>
      <c r="M8">
        <f>SUM(M4:M7)</f>
        <v>-600</v>
      </c>
      <c r="N8" t="s">
        <v>12</v>
      </c>
    </row>
    <row r="9" spans="3:14" x14ac:dyDescent="0.2">
      <c r="C9" s="3"/>
      <c r="D9">
        <v>4</v>
      </c>
      <c r="E9" s="1">
        <v>44</v>
      </c>
      <c r="F9" s="2">
        <v>50</v>
      </c>
      <c r="H9" s="25">
        <v>47.25</v>
      </c>
      <c r="I9" s="26">
        <v>50</v>
      </c>
      <c r="J9" s="33" t="s">
        <v>22</v>
      </c>
    </row>
    <row r="10" spans="3:14" x14ac:dyDescent="0.2">
      <c r="C10" s="3"/>
      <c r="D10">
        <v>5</v>
      </c>
      <c r="E10" s="1">
        <v>44</v>
      </c>
      <c r="F10" s="2">
        <v>50</v>
      </c>
      <c r="H10" s="5"/>
      <c r="I10" s="13"/>
    </row>
    <row r="11" spans="3:14" x14ac:dyDescent="0.2">
      <c r="C11" s="3"/>
      <c r="D11">
        <v>6</v>
      </c>
      <c r="E11" s="1">
        <v>44</v>
      </c>
      <c r="F11" s="2">
        <v>50</v>
      </c>
      <c r="H11" s="1"/>
      <c r="J11" s="9"/>
    </row>
    <row r="12" spans="3:14" x14ac:dyDescent="0.2">
      <c r="C12" s="3"/>
      <c r="D12">
        <v>7</v>
      </c>
      <c r="E12" s="1">
        <v>43.25</v>
      </c>
      <c r="F12" s="2">
        <v>50</v>
      </c>
      <c r="H12" s="1">
        <f>AVERAGE(H6:H10)</f>
        <v>45.072499999999998</v>
      </c>
      <c r="I12" s="2">
        <f>SUM(I6:I10)</f>
        <v>200</v>
      </c>
    </row>
    <row r="13" spans="3:14" x14ac:dyDescent="0.2">
      <c r="C13" s="3"/>
      <c r="D13">
        <v>8</v>
      </c>
      <c r="E13" s="1">
        <v>43</v>
      </c>
      <c r="F13" s="2">
        <v>50</v>
      </c>
      <c r="H13" s="1"/>
    </row>
    <row r="14" spans="3:14" x14ac:dyDescent="0.2">
      <c r="D14">
        <v>9</v>
      </c>
      <c r="E14" s="1">
        <v>43.75</v>
      </c>
      <c r="F14" s="2">
        <v>50</v>
      </c>
      <c r="H14" s="1"/>
    </row>
    <row r="15" spans="3:14" x14ac:dyDescent="0.2">
      <c r="D15">
        <v>10</v>
      </c>
      <c r="E15" s="1">
        <v>45</v>
      </c>
      <c r="F15" s="2">
        <v>50</v>
      </c>
      <c r="H15" s="1"/>
    </row>
    <row r="16" spans="3:14" x14ac:dyDescent="0.2">
      <c r="D16">
        <v>11</v>
      </c>
      <c r="E16" s="1">
        <v>45</v>
      </c>
      <c r="F16" s="2">
        <v>50</v>
      </c>
      <c r="H16" s="1"/>
    </row>
    <row r="17" spans="2:13" x14ac:dyDescent="0.2">
      <c r="D17">
        <v>12</v>
      </c>
      <c r="E17" s="1">
        <v>47</v>
      </c>
      <c r="F17" s="2">
        <v>50</v>
      </c>
      <c r="H17" s="1"/>
    </row>
    <row r="18" spans="2:13" x14ac:dyDescent="0.2">
      <c r="D18">
        <v>13</v>
      </c>
      <c r="E18" s="1">
        <v>46</v>
      </c>
      <c r="F18" s="2">
        <v>50</v>
      </c>
      <c r="H18" s="1"/>
    </row>
    <row r="19" spans="2:13" x14ac:dyDescent="0.2">
      <c r="D19">
        <v>14</v>
      </c>
      <c r="E19" s="5">
        <v>45.5</v>
      </c>
      <c r="F19" s="13">
        <v>50</v>
      </c>
      <c r="H19" s="1"/>
    </row>
    <row r="20" spans="2:13" x14ac:dyDescent="0.2">
      <c r="E20" s="1"/>
      <c r="H20" s="1"/>
    </row>
    <row r="21" spans="2:13" ht="13.5" thickBot="1" x14ac:dyDescent="0.25">
      <c r="E21" s="1">
        <f>AVERAGE(E6:E19)</f>
        <v>44.535714285714285</v>
      </c>
      <c r="F21" s="2">
        <f>SUM(F6:F19)</f>
        <v>700</v>
      </c>
      <c r="H21" s="1"/>
    </row>
    <row r="22" spans="2:13" x14ac:dyDescent="0.2">
      <c r="E22" s="1"/>
      <c r="H22" s="1"/>
      <c r="L22" s="35"/>
      <c r="M22" s="36"/>
    </row>
    <row r="23" spans="2:13" x14ac:dyDescent="0.2">
      <c r="E23" s="1"/>
      <c r="H23" s="1"/>
      <c r="L23" s="37" t="s">
        <v>13</v>
      </c>
      <c r="M23" s="38"/>
    </row>
    <row r="24" spans="2:13" ht="16.5" thickBot="1" x14ac:dyDescent="0.3">
      <c r="C24" s="3" t="s">
        <v>19</v>
      </c>
      <c r="D24" s="14">
        <f>-(E21*F21)*16</f>
        <v>-498800</v>
      </c>
      <c r="E24" s="1"/>
      <c r="H24" s="1"/>
      <c r="L24" s="22">
        <f>I31+D26</f>
        <v>4552</v>
      </c>
      <c r="M24" s="39"/>
    </row>
    <row r="25" spans="2:13" x14ac:dyDescent="0.2">
      <c r="C25" s="3" t="s">
        <v>20</v>
      </c>
      <c r="D25" s="15">
        <f>(H12*I12)*16</f>
        <v>144232</v>
      </c>
      <c r="E25" s="5"/>
      <c r="H25" s="1"/>
    </row>
    <row r="26" spans="2:13" x14ac:dyDescent="0.2">
      <c r="D26" s="1">
        <f>D25+D24</f>
        <v>-354568</v>
      </c>
      <c r="E26" s="1"/>
      <c r="H26" s="1"/>
    </row>
    <row r="27" spans="2:13" x14ac:dyDescent="0.2">
      <c r="D27" s="1"/>
      <c r="E27" s="1"/>
      <c r="H27" s="1"/>
      <c r="L27" s="31" t="s">
        <v>16</v>
      </c>
      <c r="M27" s="30"/>
    </row>
    <row r="28" spans="2:13" ht="15.75" x14ac:dyDescent="0.25">
      <c r="D28" s="1"/>
      <c r="E28" s="1"/>
      <c r="H28" s="1"/>
      <c r="L28" s="32">
        <f>('FEB6'!E3-'FEB7'!E3)*800</f>
        <v>2768.0000000000009</v>
      </c>
      <c r="M28" s="40"/>
    </row>
    <row r="29" spans="2:13" x14ac:dyDescent="0.2">
      <c r="B29" s="7" t="s">
        <v>8</v>
      </c>
      <c r="C29" s="7"/>
      <c r="D29" s="24" t="s">
        <v>10</v>
      </c>
      <c r="E29">
        <f>M5</f>
        <v>100</v>
      </c>
      <c r="G29" s="1">
        <f>E3-0.25</f>
        <v>44.29</v>
      </c>
      <c r="I29" s="1">
        <f>(-G29*E29)*16</f>
        <v>-70864</v>
      </c>
      <c r="L29" s="41"/>
      <c r="M29" s="42"/>
    </row>
    <row r="30" spans="2:13" x14ac:dyDescent="0.2">
      <c r="D30" s="24" t="s">
        <v>11</v>
      </c>
      <c r="E30" s="4">
        <f>M6</f>
        <v>-600</v>
      </c>
      <c r="F30" s="4"/>
      <c r="G30" s="5">
        <f>E3+0.25</f>
        <v>44.79</v>
      </c>
      <c r="H30" s="4"/>
      <c r="I30" s="5">
        <f>(-G30*E30)*16</f>
        <v>429984</v>
      </c>
    </row>
    <row r="31" spans="2:13" x14ac:dyDescent="0.2">
      <c r="E31">
        <f>E30+E29</f>
        <v>-500</v>
      </c>
      <c r="F31" t="s">
        <v>12</v>
      </c>
      <c r="I31" s="1">
        <f>SUM(I29:I30)</f>
        <v>359120</v>
      </c>
    </row>
    <row r="32" spans="2:13" x14ac:dyDescent="0.2">
      <c r="E32" s="1"/>
      <c r="L32" s="31" t="s">
        <v>17</v>
      </c>
      <c r="M32" s="30"/>
    </row>
    <row r="33" spans="10:13" ht="15.75" x14ac:dyDescent="0.25">
      <c r="L33" s="32">
        <f>('FEB6'!E3-'FEB7'!E3)*(800*2)</f>
        <v>5536.0000000000018</v>
      </c>
      <c r="M33" s="40"/>
    </row>
    <row r="34" spans="10:13" x14ac:dyDescent="0.2">
      <c r="J34" s="9"/>
      <c r="L34" s="41"/>
      <c r="M34" s="42"/>
    </row>
    <row r="35" spans="10:13" x14ac:dyDescent="0.2">
      <c r="J35" s="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10" sqref="D9:D10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36979</v>
      </c>
      <c r="L2" s="8" t="s">
        <v>9</v>
      </c>
    </row>
    <row r="3" spans="3:14" x14ac:dyDescent="0.2">
      <c r="D3" s="6" t="s">
        <v>0</v>
      </c>
      <c r="E3" s="58">
        <v>44.28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44</v>
      </c>
      <c r="F12" s="57">
        <v>50</v>
      </c>
      <c r="G12">
        <v>1</v>
      </c>
      <c r="H12" s="72">
        <v>43.5</v>
      </c>
      <c r="I12" s="135">
        <v>50</v>
      </c>
    </row>
    <row r="13" spans="3:14" x14ac:dyDescent="0.2">
      <c r="C13" s="3"/>
      <c r="D13">
        <v>2</v>
      </c>
      <c r="E13" s="56">
        <v>43</v>
      </c>
      <c r="F13" s="57">
        <v>50</v>
      </c>
      <c r="G13">
        <v>2</v>
      </c>
      <c r="H13" s="72">
        <v>43.75</v>
      </c>
      <c r="I13" s="135">
        <v>50</v>
      </c>
    </row>
    <row r="14" spans="3:14" x14ac:dyDescent="0.2">
      <c r="C14" s="3"/>
      <c r="D14">
        <v>3</v>
      </c>
      <c r="E14" s="56">
        <v>43.75</v>
      </c>
      <c r="F14" s="57">
        <v>50</v>
      </c>
      <c r="G14">
        <v>3</v>
      </c>
      <c r="H14" s="72">
        <v>44</v>
      </c>
      <c r="I14" s="135">
        <v>50</v>
      </c>
    </row>
    <row r="15" spans="3:14" x14ac:dyDescent="0.2">
      <c r="C15" s="3"/>
      <c r="D15">
        <v>4</v>
      </c>
      <c r="E15" s="56">
        <v>46.25</v>
      </c>
      <c r="F15" s="57">
        <v>50</v>
      </c>
      <c r="G15">
        <v>4</v>
      </c>
      <c r="H15" s="72">
        <v>44</v>
      </c>
      <c r="I15" s="135">
        <v>50</v>
      </c>
    </row>
    <row r="16" spans="3:14" x14ac:dyDescent="0.2">
      <c r="C16" s="3"/>
      <c r="D16">
        <v>5</v>
      </c>
      <c r="E16" s="56">
        <v>46.25</v>
      </c>
      <c r="F16" s="57">
        <v>50</v>
      </c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44.65</v>
      </c>
      <c r="F28" s="53">
        <f>SUM(F11:F26)</f>
        <v>250</v>
      </c>
      <c r="H28" s="10">
        <f>AVERAGE(H12:H26)</f>
        <v>43.8125</v>
      </c>
      <c r="I28" s="75">
        <f>SUM(I12:I26)</f>
        <v>200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-178600</v>
      </c>
      <c r="H34" s="56"/>
      <c r="I34" s="57"/>
    </row>
    <row r="35" spans="2:11" x14ac:dyDescent="0.2">
      <c r="C35" s="3" t="s">
        <v>20</v>
      </c>
      <c r="D35" s="15">
        <f>(H28*I28)*16</f>
        <v>140200</v>
      </c>
      <c r="H35" s="56"/>
      <c r="I35" s="57"/>
      <c r="J35" s="17"/>
      <c r="K35" s="18"/>
    </row>
    <row r="36" spans="2:11" x14ac:dyDescent="0.2">
      <c r="C36" s="3"/>
      <c r="D36" s="1">
        <f>D35+D34</f>
        <v>-38400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-73624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44.28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44.03</v>
      </c>
      <c r="H40" s="5">
        <f>(G40*-E40)*16</f>
        <v>-35224</v>
      </c>
    </row>
    <row r="41" spans="2:11" ht="12" customHeight="1" x14ac:dyDescent="0.2">
      <c r="C41" s="3"/>
      <c r="E41">
        <f>E40+E39</f>
        <v>50</v>
      </c>
      <c r="H41" s="1">
        <f>SUM(H39:H40)</f>
        <v>-35224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16" workbookViewId="0">
      <selection activeCell="H38" sqref="H38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36980</v>
      </c>
      <c r="L2" s="8" t="s">
        <v>9</v>
      </c>
    </row>
    <row r="3" spans="3:14" x14ac:dyDescent="0.2">
      <c r="D3" s="6" t="s">
        <v>0</v>
      </c>
      <c r="E3" s="58">
        <v>43.36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43.25</v>
      </c>
      <c r="F12" s="57">
        <v>50</v>
      </c>
      <c r="G12">
        <v>1</v>
      </c>
      <c r="H12" s="72">
        <v>42.5</v>
      </c>
      <c r="I12" s="135">
        <v>50</v>
      </c>
    </row>
    <row r="13" spans="3:14" x14ac:dyDescent="0.2">
      <c r="C13" s="3"/>
      <c r="D13">
        <v>2</v>
      </c>
      <c r="E13" s="56">
        <v>43.25</v>
      </c>
      <c r="F13" s="57">
        <v>50</v>
      </c>
      <c r="G13">
        <v>2</v>
      </c>
      <c r="H13" s="72">
        <v>43.5</v>
      </c>
      <c r="I13" s="135">
        <v>50</v>
      </c>
    </row>
    <row r="14" spans="3:14" x14ac:dyDescent="0.2">
      <c r="C14" s="3"/>
      <c r="D14">
        <v>3</v>
      </c>
      <c r="E14" s="56">
        <v>44.25</v>
      </c>
      <c r="F14" s="57">
        <v>50</v>
      </c>
      <c r="G14">
        <v>3</v>
      </c>
      <c r="H14" s="72">
        <v>43.25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>
        <v>43.5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/>
      <c r="I16" s="135"/>
    </row>
    <row r="17" spans="3:10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10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10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43.583333333333336</v>
      </c>
      <c r="F28" s="53">
        <f>SUM(F11:F26)</f>
        <v>150</v>
      </c>
      <c r="H28" s="10">
        <f>AVERAGE(H12:H26)</f>
        <v>43.1875</v>
      </c>
      <c r="I28" s="75">
        <f>SUM(I12:I26)</f>
        <v>200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-104600</v>
      </c>
      <c r="H34" s="56"/>
      <c r="I34" s="57"/>
    </row>
    <row r="35" spans="2:11" x14ac:dyDescent="0.2">
      <c r="C35" s="3" t="s">
        <v>20</v>
      </c>
      <c r="D35" s="15">
        <f>(H28*I28)*16</f>
        <v>138200</v>
      </c>
      <c r="H35" s="56"/>
      <c r="I35" s="57"/>
      <c r="J35" s="17"/>
      <c r="K35" s="18"/>
    </row>
    <row r="36" spans="2:11" x14ac:dyDescent="0.2">
      <c r="C36" s="3"/>
      <c r="D36" s="1">
        <f>D35+D34</f>
        <v>33600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-888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14</v>
      </c>
      <c r="E39">
        <v>0</v>
      </c>
      <c r="G39" s="51">
        <f>E3</f>
        <v>43.36</v>
      </c>
      <c r="H39" s="1">
        <f>(G39*E39)*-16</f>
        <v>0</v>
      </c>
      <c r="I39" s="57"/>
    </row>
    <row r="40" spans="2:11" x14ac:dyDescent="0.2">
      <c r="C40" s="3"/>
      <c r="D40" s="24" t="s">
        <v>11</v>
      </c>
      <c r="E40" s="4">
        <v>50</v>
      </c>
      <c r="F40" s="4"/>
      <c r="G40" s="52">
        <f>E3-0.25</f>
        <v>43.11</v>
      </c>
      <c r="H40" s="5">
        <f>(G40*-E40)*16</f>
        <v>-34488</v>
      </c>
    </row>
    <row r="41" spans="2:11" ht="12" customHeight="1" x14ac:dyDescent="0.2">
      <c r="C41" s="3"/>
      <c r="E41">
        <f>E40+E39</f>
        <v>50</v>
      </c>
      <c r="H41" s="1">
        <f>SUM(H39:H40)</f>
        <v>-34488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6" sqref="G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36983</v>
      </c>
      <c r="L2" s="8" t="s">
        <v>9</v>
      </c>
    </row>
    <row r="3" spans="3:14" x14ac:dyDescent="0.2">
      <c r="D3" s="6" t="s">
        <v>0</v>
      </c>
      <c r="E3" s="58">
        <v>48.4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-150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45.75</v>
      </c>
      <c r="F12" s="57">
        <v>50</v>
      </c>
      <c r="G12">
        <v>1</v>
      </c>
      <c r="H12" s="72">
        <v>45.25</v>
      </c>
      <c r="I12" s="135">
        <v>50</v>
      </c>
    </row>
    <row r="13" spans="3:14" x14ac:dyDescent="0.2">
      <c r="C13" s="3"/>
      <c r="D13">
        <v>2</v>
      </c>
      <c r="E13" s="56">
        <v>46.5</v>
      </c>
      <c r="F13" s="57">
        <v>50</v>
      </c>
      <c r="G13">
        <v>2</v>
      </c>
      <c r="H13" s="72">
        <v>45.75</v>
      </c>
      <c r="I13" s="135">
        <v>50</v>
      </c>
    </row>
    <row r="14" spans="3:14" x14ac:dyDescent="0.2">
      <c r="C14" s="3"/>
      <c r="D14">
        <v>3</v>
      </c>
      <c r="E14" s="56">
        <v>51</v>
      </c>
      <c r="F14" s="57">
        <v>50</v>
      </c>
      <c r="G14">
        <v>3</v>
      </c>
      <c r="H14" s="72">
        <v>46</v>
      </c>
      <c r="I14" s="135">
        <v>50</v>
      </c>
    </row>
    <row r="15" spans="3:14" x14ac:dyDescent="0.2">
      <c r="C15" s="3"/>
      <c r="D15">
        <v>4</v>
      </c>
      <c r="E15" s="56">
        <v>50</v>
      </c>
      <c r="F15" s="57">
        <v>50</v>
      </c>
      <c r="G15">
        <v>4</v>
      </c>
      <c r="H15" s="72">
        <v>46</v>
      </c>
      <c r="I15" s="135">
        <v>50</v>
      </c>
    </row>
    <row r="16" spans="3:14" x14ac:dyDescent="0.2">
      <c r="C16" s="3"/>
      <c r="D16">
        <v>5</v>
      </c>
      <c r="E16" s="56">
        <v>51</v>
      </c>
      <c r="F16" s="57">
        <v>50</v>
      </c>
      <c r="G16">
        <v>5</v>
      </c>
      <c r="H16" s="72">
        <v>46.5</v>
      </c>
      <c r="I16" s="135">
        <v>50</v>
      </c>
    </row>
    <row r="17" spans="3:10" x14ac:dyDescent="0.2">
      <c r="C17" s="3"/>
      <c r="D17">
        <v>6</v>
      </c>
      <c r="E17" s="56">
        <v>51</v>
      </c>
      <c r="F17" s="57">
        <v>50</v>
      </c>
      <c r="G17">
        <v>6</v>
      </c>
      <c r="H17" s="72">
        <v>47</v>
      </c>
      <c r="I17" s="135">
        <v>50</v>
      </c>
    </row>
    <row r="18" spans="3:10" x14ac:dyDescent="0.2">
      <c r="C18" s="3"/>
      <c r="D18">
        <v>7</v>
      </c>
      <c r="E18" s="56">
        <v>50.5</v>
      </c>
      <c r="F18" s="57">
        <v>50</v>
      </c>
      <c r="G18">
        <v>7</v>
      </c>
      <c r="H18" s="72">
        <v>49</v>
      </c>
      <c r="I18" s="135">
        <v>50</v>
      </c>
    </row>
    <row r="19" spans="3:10" x14ac:dyDescent="0.2">
      <c r="C19" s="3"/>
      <c r="D19">
        <v>8</v>
      </c>
      <c r="E19" s="56">
        <v>51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>
        <v>50.5</v>
      </c>
      <c r="F20" s="57">
        <v>50</v>
      </c>
      <c r="G20">
        <v>9</v>
      </c>
      <c r="H20" s="72"/>
      <c r="I20" s="135"/>
    </row>
    <row r="21" spans="3:10" x14ac:dyDescent="0.2">
      <c r="C21" s="3"/>
      <c r="D21">
        <v>10</v>
      </c>
      <c r="E21" s="56">
        <v>50</v>
      </c>
      <c r="F21" s="57">
        <v>50</v>
      </c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49.725000000000001</v>
      </c>
      <c r="F28" s="53">
        <f>SUM(F11:F26)</f>
        <v>500</v>
      </c>
      <c r="H28" s="10">
        <f>AVERAGE(H12:H26)</f>
        <v>46.5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-397800</v>
      </c>
      <c r="H34" s="56"/>
      <c r="I34" s="57"/>
    </row>
    <row r="35" spans="2:11" x14ac:dyDescent="0.2">
      <c r="C35" s="3" t="s">
        <v>20</v>
      </c>
      <c r="D35" s="15">
        <f>(H28*I28)*16</f>
        <v>260400</v>
      </c>
      <c r="H35" s="56"/>
      <c r="I35" s="57"/>
      <c r="J35" s="17"/>
      <c r="K35" s="18"/>
    </row>
    <row r="36" spans="2:11" x14ac:dyDescent="0.2">
      <c r="C36" s="3"/>
      <c r="D36" s="1">
        <f>D35+D34</f>
        <v>-137400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-59160</v>
      </c>
      <c r="K37" s="21"/>
    </row>
    <row r="38" spans="2:11" ht="41.25" customHeight="1" x14ac:dyDescent="0.2">
      <c r="C38" s="3"/>
      <c r="D38" s="1"/>
      <c r="H38" s="56"/>
      <c r="I38" s="57"/>
    </row>
    <row r="39" spans="2:11" ht="15.75" x14ac:dyDescent="0.25">
      <c r="C39" s="60" t="s">
        <v>40</v>
      </c>
      <c r="D39" s="24" t="s">
        <v>129</v>
      </c>
      <c r="E39">
        <v>50</v>
      </c>
      <c r="G39" s="51">
        <f>E3-0.25</f>
        <v>48.15</v>
      </c>
      <c r="H39" s="1">
        <f>(G39*E39)*-16</f>
        <v>-38520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48.65</v>
      </c>
      <c r="H40" s="5">
        <f>(G40*-E40)*16</f>
        <v>116760</v>
      </c>
    </row>
    <row r="41" spans="2:11" ht="12" customHeight="1" x14ac:dyDescent="0.2">
      <c r="C41" s="3"/>
      <c r="E41">
        <f>E40+E39</f>
        <v>-100</v>
      </c>
      <c r="H41" s="1">
        <f>SUM(H39:H40)</f>
        <v>78240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topLeftCell="A17" workbookViewId="0">
      <selection activeCell="A9" sqref="A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36984</v>
      </c>
      <c r="L2" s="8" t="s">
        <v>9</v>
      </c>
    </row>
    <row r="3" spans="3:14" x14ac:dyDescent="0.2">
      <c r="D3" s="6" t="s">
        <v>0</v>
      </c>
      <c r="E3" s="58">
        <v>46.95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47.25</v>
      </c>
      <c r="F12" s="57">
        <v>50</v>
      </c>
      <c r="G12">
        <v>1</v>
      </c>
      <c r="H12" s="72">
        <v>46.75</v>
      </c>
      <c r="I12" s="135">
        <v>50</v>
      </c>
    </row>
    <row r="13" spans="3:14" x14ac:dyDescent="0.2">
      <c r="C13" s="3"/>
      <c r="D13">
        <v>2</v>
      </c>
      <c r="E13" s="56">
        <v>47.5</v>
      </c>
      <c r="F13" s="57">
        <v>50</v>
      </c>
      <c r="G13">
        <v>2</v>
      </c>
      <c r="H13" s="72">
        <v>47</v>
      </c>
      <c r="I13" s="135">
        <v>50</v>
      </c>
    </row>
    <row r="14" spans="3:14" x14ac:dyDescent="0.2">
      <c r="C14" s="3"/>
      <c r="D14">
        <v>3</v>
      </c>
      <c r="E14" s="56">
        <v>47.25</v>
      </c>
      <c r="F14" s="57">
        <v>50</v>
      </c>
      <c r="G14">
        <v>3</v>
      </c>
      <c r="H14" s="72">
        <v>47</v>
      </c>
      <c r="I14" s="135">
        <v>50</v>
      </c>
    </row>
    <row r="15" spans="3:14" x14ac:dyDescent="0.2">
      <c r="C15" s="3"/>
      <c r="D15">
        <v>4</v>
      </c>
      <c r="E15" s="56">
        <v>46.5</v>
      </c>
      <c r="F15" s="57">
        <v>50</v>
      </c>
      <c r="G15">
        <v>4</v>
      </c>
      <c r="H15" s="72"/>
      <c r="I15" s="135"/>
    </row>
    <row r="16" spans="3:14" x14ac:dyDescent="0.2">
      <c r="C16" s="3"/>
      <c r="D16">
        <v>5</v>
      </c>
      <c r="E16" s="56">
        <v>46.75</v>
      </c>
      <c r="F16" s="57">
        <v>50</v>
      </c>
      <c r="G16">
        <v>5</v>
      </c>
      <c r="H16" s="72"/>
      <c r="I16" s="135"/>
    </row>
    <row r="17" spans="3:10" x14ac:dyDescent="0.2">
      <c r="C17" s="3"/>
      <c r="D17">
        <v>6</v>
      </c>
      <c r="E17" s="56">
        <v>47</v>
      </c>
      <c r="F17" s="57">
        <v>50</v>
      </c>
      <c r="G17">
        <v>6</v>
      </c>
      <c r="H17" s="72"/>
      <c r="I17" s="135"/>
    </row>
    <row r="18" spans="3:10" x14ac:dyDescent="0.2">
      <c r="C18" s="3"/>
      <c r="D18">
        <v>7</v>
      </c>
      <c r="E18" s="56">
        <v>46.5</v>
      </c>
      <c r="F18" s="57">
        <v>50</v>
      </c>
      <c r="G18">
        <v>7</v>
      </c>
      <c r="H18" s="72"/>
      <c r="I18" s="135"/>
    </row>
    <row r="19" spans="3:10" x14ac:dyDescent="0.2">
      <c r="C19" s="3"/>
      <c r="D19">
        <v>8</v>
      </c>
      <c r="E19" s="56">
        <v>47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/>
      <c r="F20" s="57"/>
      <c r="G20">
        <v>9</v>
      </c>
      <c r="H20" s="72"/>
      <c r="I20" s="135"/>
    </row>
    <row r="21" spans="3:10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10" x14ac:dyDescent="0.2">
      <c r="C22" s="3"/>
      <c r="D22">
        <v>11</v>
      </c>
      <c r="E22" s="56"/>
      <c r="F22" s="57"/>
      <c r="G22">
        <v>11</v>
      </c>
      <c r="H22" s="72"/>
      <c r="I22" s="135"/>
    </row>
    <row r="23" spans="3:10" x14ac:dyDescent="0.2">
      <c r="C23" s="3"/>
      <c r="D23">
        <v>12</v>
      </c>
      <c r="E23" s="56"/>
      <c r="F23" s="57"/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46.96875</v>
      </c>
      <c r="F28" s="53">
        <f>SUM(F11:F26)</f>
        <v>400</v>
      </c>
      <c r="H28" s="10">
        <f>AVERAGE(H12:H26)</f>
        <v>46.916666666666664</v>
      </c>
      <c r="I28" s="75">
        <f>SUM(I12:I26)</f>
        <v>150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-300600</v>
      </c>
      <c r="H34" s="56"/>
      <c r="I34" s="57"/>
    </row>
    <row r="35" spans="2:11" x14ac:dyDescent="0.2">
      <c r="C35" s="3" t="s">
        <v>20</v>
      </c>
      <c r="D35" s="15">
        <f>(H28*I28)*16</f>
        <v>112600</v>
      </c>
      <c r="H35" s="56"/>
      <c r="I35" s="57"/>
      <c r="J35" s="17"/>
      <c r="K35" s="18"/>
    </row>
    <row r="36" spans="2:11" x14ac:dyDescent="0.2">
      <c r="C36" s="3"/>
      <c r="D36" s="1">
        <f>D35+D34</f>
        <v>-188000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800</v>
      </c>
      <c r="K37" s="21"/>
    </row>
    <row r="38" spans="2:11" ht="41.25" customHeight="1" x14ac:dyDescent="0.2">
      <c r="C38" s="3"/>
      <c r="D38" s="14" t="s">
        <v>14</v>
      </c>
      <c r="E38">
        <v>-200</v>
      </c>
      <c r="G38" s="161">
        <f>E3</f>
        <v>46.95</v>
      </c>
      <c r="H38" s="56">
        <f>(G38*-E38)*16</f>
        <v>150240</v>
      </c>
      <c r="I38" s="57"/>
    </row>
    <row r="39" spans="2:11" ht="15.75" x14ac:dyDescent="0.25">
      <c r="C39" s="60" t="s">
        <v>40</v>
      </c>
      <c r="D39" s="24" t="s">
        <v>129</v>
      </c>
      <c r="E39">
        <v>100</v>
      </c>
      <c r="G39" s="51">
        <f>E3-0.25</f>
        <v>46.7</v>
      </c>
      <c r="H39" s="1">
        <f>(G39*E39)*-16</f>
        <v>-74720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47.2</v>
      </c>
      <c r="H40" s="5">
        <f>(G40*-E40)*16</f>
        <v>113280</v>
      </c>
    </row>
    <row r="41" spans="2:11" ht="12" customHeight="1" x14ac:dyDescent="0.2">
      <c r="C41" s="3"/>
      <c r="E41">
        <f>SUM(E38:E40)</f>
        <v>-250</v>
      </c>
      <c r="H41" s="1">
        <f>SUM(H38:H40)</f>
        <v>188800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D9" sqref="D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36985</v>
      </c>
      <c r="L2" s="8" t="s">
        <v>9</v>
      </c>
    </row>
    <row r="3" spans="3:14" x14ac:dyDescent="0.2">
      <c r="D3" s="6" t="s">
        <v>0</v>
      </c>
      <c r="E3" s="58">
        <v>49.21</v>
      </c>
      <c r="L3" s="34" t="s">
        <v>14</v>
      </c>
      <c r="M3">
        <v>-300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48.5</v>
      </c>
      <c r="F12" s="57">
        <v>50</v>
      </c>
      <c r="G12">
        <v>1</v>
      </c>
      <c r="H12" s="72">
        <v>48.5</v>
      </c>
      <c r="I12" s="135">
        <v>50</v>
      </c>
    </row>
    <row r="13" spans="3:14" x14ac:dyDescent="0.2">
      <c r="C13" s="3"/>
      <c r="D13">
        <v>2</v>
      </c>
      <c r="E13" s="56">
        <v>48</v>
      </c>
      <c r="F13" s="57">
        <v>50</v>
      </c>
      <c r="G13">
        <v>2</v>
      </c>
      <c r="H13" s="72">
        <v>49.5</v>
      </c>
      <c r="I13" s="135">
        <v>50</v>
      </c>
    </row>
    <row r="14" spans="3:14" x14ac:dyDescent="0.2">
      <c r="C14" s="3"/>
      <c r="D14">
        <v>3</v>
      </c>
      <c r="E14" s="56">
        <v>49.5</v>
      </c>
      <c r="F14" s="57">
        <v>50</v>
      </c>
      <c r="G14">
        <v>3</v>
      </c>
      <c r="H14" s="72">
        <v>49.5</v>
      </c>
      <c r="I14" s="135">
        <v>50</v>
      </c>
    </row>
    <row r="15" spans="3:14" x14ac:dyDescent="0.2">
      <c r="C15" s="3"/>
      <c r="D15">
        <v>4</v>
      </c>
      <c r="E15" s="56">
        <v>49</v>
      </c>
      <c r="F15" s="57">
        <v>50</v>
      </c>
      <c r="G15">
        <v>4</v>
      </c>
      <c r="H15" s="72">
        <v>49.5</v>
      </c>
      <c r="I15" s="135">
        <v>50</v>
      </c>
    </row>
    <row r="16" spans="3:14" x14ac:dyDescent="0.2">
      <c r="C16" s="3"/>
      <c r="D16">
        <v>5</v>
      </c>
      <c r="E16" s="56">
        <v>49.25</v>
      </c>
      <c r="F16" s="57">
        <v>50</v>
      </c>
      <c r="G16">
        <v>5</v>
      </c>
      <c r="H16" s="72">
        <v>49.25</v>
      </c>
      <c r="I16" s="135">
        <v>50</v>
      </c>
    </row>
    <row r="17" spans="3:10" x14ac:dyDescent="0.2">
      <c r="C17" s="3"/>
      <c r="D17">
        <v>6</v>
      </c>
      <c r="E17" s="56">
        <v>49.25</v>
      </c>
      <c r="F17" s="57">
        <v>50</v>
      </c>
      <c r="G17">
        <v>6</v>
      </c>
      <c r="H17" s="72">
        <v>49.5</v>
      </c>
      <c r="I17" s="135">
        <v>50</v>
      </c>
    </row>
    <row r="18" spans="3:10" x14ac:dyDescent="0.2">
      <c r="C18" s="3"/>
      <c r="D18">
        <v>7</v>
      </c>
      <c r="E18" s="56">
        <v>49.25</v>
      </c>
      <c r="F18" s="57">
        <v>50</v>
      </c>
      <c r="G18">
        <v>7</v>
      </c>
      <c r="H18" s="72">
        <v>49.75</v>
      </c>
      <c r="I18" s="135">
        <v>50</v>
      </c>
    </row>
    <row r="19" spans="3:10" x14ac:dyDescent="0.2">
      <c r="C19" s="3"/>
      <c r="D19">
        <v>8</v>
      </c>
      <c r="E19" s="56">
        <v>49.25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>
        <v>49.5</v>
      </c>
      <c r="F20" s="57">
        <v>50</v>
      </c>
      <c r="G20">
        <v>9</v>
      </c>
      <c r="H20" s="72"/>
      <c r="I20" s="135"/>
    </row>
    <row r="21" spans="3:10" x14ac:dyDescent="0.2">
      <c r="C21" s="3"/>
      <c r="D21">
        <v>10</v>
      </c>
      <c r="E21" s="56">
        <v>49.25</v>
      </c>
      <c r="F21" s="57">
        <v>50</v>
      </c>
      <c r="G21">
        <v>10</v>
      </c>
      <c r="H21" s="72"/>
      <c r="I21" s="135"/>
    </row>
    <row r="22" spans="3:10" x14ac:dyDescent="0.2">
      <c r="C22" s="3"/>
      <c r="D22">
        <v>11</v>
      </c>
      <c r="E22" s="56">
        <v>48.75</v>
      </c>
      <c r="F22" s="57">
        <v>50</v>
      </c>
      <c r="G22">
        <v>11</v>
      </c>
      <c r="H22" s="72"/>
      <c r="I22" s="135"/>
    </row>
    <row r="23" spans="3:10" x14ac:dyDescent="0.2">
      <c r="C23" s="3"/>
      <c r="D23">
        <v>12</v>
      </c>
      <c r="E23" s="56">
        <v>50</v>
      </c>
      <c r="F23" s="57">
        <v>50</v>
      </c>
      <c r="G23">
        <v>12</v>
      </c>
      <c r="H23" s="72"/>
      <c r="I23" s="135"/>
    </row>
    <row r="24" spans="3:10" x14ac:dyDescent="0.2">
      <c r="C24" s="3"/>
      <c r="D24">
        <v>13</v>
      </c>
      <c r="E24" s="56"/>
      <c r="F24" s="57"/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49.125</v>
      </c>
      <c r="F28" s="53">
        <f>SUM(F11:F26)</f>
        <v>600</v>
      </c>
      <c r="H28" s="10">
        <f>AVERAGE(H12:H26)</f>
        <v>49.357142857142854</v>
      </c>
      <c r="I28" s="75">
        <f>SUM(I12:I26)</f>
        <v>350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-471600</v>
      </c>
      <c r="H34" s="56"/>
      <c r="I34" s="57"/>
    </row>
    <row r="35" spans="2:11" x14ac:dyDescent="0.2">
      <c r="C35" s="3" t="s">
        <v>20</v>
      </c>
      <c r="D35" s="15">
        <f>(H28*I28)*16</f>
        <v>276400</v>
      </c>
      <c r="H35" s="56"/>
      <c r="I35" s="57"/>
      <c r="J35" s="17"/>
      <c r="K35" s="18"/>
    </row>
    <row r="36" spans="2:11" x14ac:dyDescent="0.2">
      <c r="C36" s="3"/>
      <c r="D36" s="1">
        <f>D35+D34</f>
        <v>-195200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81376</v>
      </c>
      <c r="K37" s="21"/>
    </row>
    <row r="38" spans="2:11" ht="41.25" customHeight="1" x14ac:dyDescent="0.2">
      <c r="C38" s="3"/>
      <c r="D38" s="14" t="s">
        <v>14</v>
      </c>
      <c r="E38">
        <v>-300</v>
      </c>
      <c r="G38" s="161">
        <f>E3</f>
        <v>49.21</v>
      </c>
      <c r="H38" s="56">
        <f>(G38*-E38)*16</f>
        <v>236208</v>
      </c>
      <c r="I38" s="57"/>
    </row>
    <row r="39" spans="2:11" ht="15.75" x14ac:dyDescent="0.25">
      <c r="C39" s="60" t="s">
        <v>40</v>
      </c>
      <c r="D39" s="24" t="s">
        <v>129</v>
      </c>
      <c r="E39">
        <v>100</v>
      </c>
      <c r="G39" s="51">
        <f>E3-0.25</f>
        <v>48.96</v>
      </c>
      <c r="H39" s="1">
        <f>(G39*E39)*-16</f>
        <v>-78336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49.46</v>
      </c>
      <c r="H40" s="5">
        <f>(G40*-E40)*16</f>
        <v>118704</v>
      </c>
    </row>
    <row r="41" spans="2:11" ht="12" customHeight="1" x14ac:dyDescent="0.2">
      <c r="C41" s="3"/>
      <c r="E41">
        <f>SUM(E38:E40)</f>
        <v>-350</v>
      </c>
      <c r="H41" s="1">
        <f>SUM(H38:H40)</f>
        <v>276576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H7" sqref="H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36986</v>
      </c>
      <c r="L2" s="8" t="s">
        <v>9</v>
      </c>
    </row>
    <row r="3" spans="3:14" x14ac:dyDescent="0.2">
      <c r="D3" s="6" t="s">
        <v>0</v>
      </c>
      <c r="E3" s="58">
        <v>51.59</v>
      </c>
      <c r="L3" s="34" t="s">
        <v>14</v>
      </c>
      <c r="M3">
        <v>-400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51</v>
      </c>
      <c r="F12" s="57">
        <v>50</v>
      </c>
      <c r="G12">
        <v>1</v>
      </c>
      <c r="H12" s="72">
        <v>50.5</v>
      </c>
      <c r="I12" s="135">
        <v>50</v>
      </c>
    </row>
    <row r="13" spans="3:14" x14ac:dyDescent="0.2">
      <c r="C13" s="3"/>
      <c r="D13">
        <v>2</v>
      </c>
      <c r="E13" s="56">
        <v>51.5</v>
      </c>
      <c r="F13" s="57">
        <v>50</v>
      </c>
      <c r="G13">
        <v>2</v>
      </c>
      <c r="H13" s="72">
        <v>51.5</v>
      </c>
      <c r="I13" s="135">
        <v>50</v>
      </c>
    </row>
    <row r="14" spans="3:14" x14ac:dyDescent="0.2">
      <c r="C14" s="3"/>
      <c r="D14">
        <v>3</v>
      </c>
      <c r="E14" s="56">
        <v>52</v>
      </c>
      <c r="F14" s="57">
        <v>50</v>
      </c>
      <c r="G14">
        <v>3</v>
      </c>
      <c r="H14" s="72">
        <v>52</v>
      </c>
      <c r="I14" s="135">
        <v>50</v>
      </c>
    </row>
    <row r="15" spans="3:14" x14ac:dyDescent="0.2">
      <c r="C15" s="3"/>
      <c r="D15">
        <v>4</v>
      </c>
      <c r="E15" s="56">
        <v>51.5</v>
      </c>
      <c r="F15" s="57">
        <v>50</v>
      </c>
      <c r="G15">
        <v>4</v>
      </c>
      <c r="H15" s="72">
        <v>51.5</v>
      </c>
      <c r="I15" s="135">
        <v>50</v>
      </c>
    </row>
    <row r="16" spans="3:14" x14ac:dyDescent="0.2">
      <c r="C16" s="3"/>
      <c r="D16">
        <v>5</v>
      </c>
      <c r="E16" s="56">
        <v>51.5</v>
      </c>
      <c r="F16" s="57">
        <v>50</v>
      </c>
      <c r="G16">
        <v>5</v>
      </c>
      <c r="H16" s="72">
        <v>52.25</v>
      </c>
      <c r="I16" s="135">
        <v>50</v>
      </c>
    </row>
    <row r="17" spans="3:10" x14ac:dyDescent="0.2">
      <c r="C17" s="3"/>
      <c r="D17">
        <v>6</v>
      </c>
      <c r="E17" s="56">
        <v>51.75</v>
      </c>
      <c r="F17" s="57">
        <v>50</v>
      </c>
      <c r="G17">
        <v>6</v>
      </c>
      <c r="H17" s="72">
        <v>52</v>
      </c>
      <c r="I17" s="135">
        <v>50</v>
      </c>
    </row>
    <row r="18" spans="3:10" x14ac:dyDescent="0.2">
      <c r="C18" s="3"/>
      <c r="D18">
        <v>7</v>
      </c>
      <c r="E18" s="56">
        <v>51.9</v>
      </c>
      <c r="F18" s="57">
        <v>50</v>
      </c>
      <c r="G18">
        <v>7</v>
      </c>
      <c r="H18" s="72"/>
      <c r="I18" s="135"/>
    </row>
    <row r="19" spans="3:10" x14ac:dyDescent="0.2">
      <c r="C19" s="3"/>
      <c r="D19">
        <v>8</v>
      </c>
      <c r="E19" s="56">
        <v>51.75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>
        <v>51.75</v>
      </c>
      <c r="F20" s="57">
        <v>50</v>
      </c>
      <c r="G20">
        <v>9</v>
      </c>
      <c r="H20" s="72"/>
      <c r="I20" s="135"/>
    </row>
    <row r="21" spans="3:10" x14ac:dyDescent="0.2">
      <c r="C21" s="3"/>
      <c r="D21">
        <v>10</v>
      </c>
      <c r="E21" s="56">
        <v>51.5</v>
      </c>
      <c r="F21" s="57">
        <v>50</v>
      </c>
      <c r="G21">
        <v>10</v>
      </c>
      <c r="H21" s="72"/>
      <c r="I21" s="135"/>
    </row>
    <row r="22" spans="3:10" x14ac:dyDescent="0.2">
      <c r="C22" s="3"/>
      <c r="D22">
        <v>11</v>
      </c>
      <c r="E22" s="56">
        <v>51.25</v>
      </c>
      <c r="F22" s="57">
        <v>50</v>
      </c>
      <c r="G22">
        <v>11</v>
      </c>
      <c r="H22" s="72"/>
      <c r="I22" s="135"/>
    </row>
    <row r="23" spans="3:10" x14ac:dyDescent="0.2">
      <c r="C23" s="3"/>
      <c r="D23">
        <v>12</v>
      </c>
      <c r="E23" s="56">
        <v>51.25</v>
      </c>
      <c r="F23" s="57">
        <v>50</v>
      </c>
      <c r="G23">
        <v>12</v>
      </c>
      <c r="H23" s="72"/>
      <c r="I23" s="135"/>
    </row>
    <row r="24" spans="3:10" x14ac:dyDescent="0.2">
      <c r="C24" s="3"/>
      <c r="D24">
        <v>13</v>
      </c>
      <c r="E24" s="56">
        <v>51.4</v>
      </c>
      <c r="F24" s="57">
        <v>50</v>
      </c>
      <c r="G24">
        <v>13</v>
      </c>
      <c r="H24" s="72"/>
      <c r="I24" s="135"/>
    </row>
    <row r="25" spans="3:10" x14ac:dyDescent="0.2">
      <c r="C25" s="3"/>
      <c r="D25">
        <v>14</v>
      </c>
      <c r="E25" s="56">
        <v>52</v>
      </c>
      <c r="F25" s="57">
        <v>50</v>
      </c>
      <c r="G25">
        <v>14</v>
      </c>
      <c r="H25" s="72"/>
      <c r="I25" s="135"/>
    </row>
    <row r="26" spans="3:10" x14ac:dyDescent="0.2">
      <c r="C26" s="3"/>
      <c r="D26">
        <v>15</v>
      </c>
      <c r="E26" s="56">
        <v>51.5</v>
      </c>
      <c r="F26" s="57">
        <v>50</v>
      </c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51.57</v>
      </c>
      <c r="F28" s="53">
        <f>SUM(F11:F26)</f>
        <v>750</v>
      </c>
      <c r="H28" s="10">
        <f>AVERAGE(H12:H26)</f>
        <v>51.625</v>
      </c>
      <c r="I28" s="75">
        <f>SUM(I12:I26)</f>
        <v>300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-618840</v>
      </c>
      <c r="H34" s="56"/>
      <c r="I34" s="57"/>
    </row>
    <row r="35" spans="2:11" x14ac:dyDescent="0.2">
      <c r="C35" s="3" t="s">
        <v>20</v>
      </c>
      <c r="D35" s="15">
        <f>(H28*I28)*16</f>
        <v>247800</v>
      </c>
      <c r="H35" s="56"/>
      <c r="I35" s="57"/>
      <c r="J35" s="17"/>
      <c r="K35" s="18"/>
    </row>
    <row r="36" spans="2:11" x14ac:dyDescent="0.2">
      <c r="C36" s="3"/>
      <c r="D36" s="1">
        <f>D35+D34</f>
        <v>-371040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1408</v>
      </c>
      <c r="K37" s="21"/>
    </row>
    <row r="38" spans="2:11" ht="41.25" customHeight="1" x14ac:dyDescent="0.2">
      <c r="C38" s="3"/>
      <c r="D38" s="14" t="s">
        <v>14</v>
      </c>
      <c r="E38">
        <v>-400</v>
      </c>
      <c r="G38" s="161">
        <f>E3</f>
        <v>51.59</v>
      </c>
      <c r="H38" s="56">
        <f>(G38*-E38)*16</f>
        <v>330176</v>
      </c>
      <c r="I38" s="57"/>
    </row>
    <row r="39" spans="2:11" ht="15.75" x14ac:dyDescent="0.25">
      <c r="C39" s="60" t="s">
        <v>40</v>
      </c>
      <c r="D39" s="24" t="s">
        <v>129</v>
      </c>
      <c r="E39">
        <v>100</v>
      </c>
      <c r="G39" s="51">
        <f>E3-0.25</f>
        <v>51.34</v>
      </c>
      <c r="H39" s="1">
        <f>(G39*E39)*-16</f>
        <v>-82144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51.84</v>
      </c>
      <c r="H40" s="5">
        <f>(G40*-E40)*16</f>
        <v>124416.00000000001</v>
      </c>
    </row>
    <row r="41" spans="2:11" ht="12" customHeight="1" x14ac:dyDescent="0.2">
      <c r="C41" s="3"/>
      <c r="E41">
        <f>SUM(E38:E40)</f>
        <v>-450</v>
      </c>
      <c r="H41" s="1">
        <f>SUM(H38:H40)</f>
        <v>372448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5"/>
  <sheetViews>
    <sheetView workbookViewId="0">
      <selection activeCell="G10" sqref="G10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36987</v>
      </c>
      <c r="L2" s="8" t="s">
        <v>9</v>
      </c>
    </row>
    <row r="3" spans="3:14" x14ac:dyDescent="0.2">
      <c r="D3" s="6" t="s">
        <v>0</v>
      </c>
      <c r="E3" s="58">
        <v>51.42</v>
      </c>
      <c r="L3" s="34" t="s">
        <v>14</v>
      </c>
      <c r="M3">
        <v>-350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51.75</v>
      </c>
      <c r="F12" s="57">
        <v>50</v>
      </c>
      <c r="G12">
        <v>1</v>
      </c>
      <c r="H12" s="72">
        <v>52</v>
      </c>
      <c r="I12" s="135">
        <v>50</v>
      </c>
    </row>
    <row r="13" spans="3:14" x14ac:dyDescent="0.2">
      <c r="C13" s="3"/>
      <c r="D13">
        <v>2</v>
      </c>
      <c r="E13" s="56">
        <v>51.75</v>
      </c>
      <c r="F13" s="57">
        <v>50</v>
      </c>
      <c r="G13">
        <v>2</v>
      </c>
      <c r="H13" s="72">
        <v>51.75</v>
      </c>
      <c r="I13" s="135">
        <v>50</v>
      </c>
    </row>
    <row r="14" spans="3:14" x14ac:dyDescent="0.2">
      <c r="C14" s="3"/>
      <c r="D14">
        <v>3</v>
      </c>
      <c r="E14" s="56">
        <v>52</v>
      </c>
      <c r="F14" s="57">
        <v>50</v>
      </c>
      <c r="G14">
        <v>3</v>
      </c>
      <c r="H14" s="72">
        <v>52</v>
      </c>
      <c r="I14" s="135">
        <v>50</v>
      </c>
    </row>
    <row r="15" spans="3:14" x14ac:dyDescent="0.2">
      <c r="C15" s="3"/>
      <c r="D15">
        <v>4</v>
      </c>
      <c r="E15" s="56">
        <v>52</v>
      </c>
      <c r="F15" s="57">
        <v>50</v>
      </c>
      <c r="G15">
        <v>4</v>
      </c>
      <c r="H15" s="72">
        <v>52</v>
      </c>
      <c r="I15" s="135">
        <v>50</v>
      </c>
    </row>
    <row r="16" spans="3:14" x14ac:dyDescent="0.2">
      <c r="C16" s="3"/>
      <c r="D16">
        <v>5</v>
      </c>
      <c r="E16" s="56">
        <v>52</v>
      </c>
      <c r="F16" s="57">
        <v>50</v>
      </c>
      <c r="G16">
        <v>5</v>
      </c>
      <c r="H16" s="72">
        <v>50</v>
      </c>
      <c r="I16" s="135">
        <v>50</v>
      </c>
    </row>
    <row r="17" spans="3:10" x14ac:dyDescent="0.2">
      <c r="C17" s="3"/>
      <c r="D17">
        <v>6</v>
      </c>
      <c r="E17" s="56">
        <v>51.75</v>
      </c>
      <c r="F17" s="57">
        <v>50</v>
      </c>
      <c r="G17">
        <v>6</v>
      </c>
      <c r="H17" s="72"/>
      <c r="I17" s="135"/>
    </row>
    <row r="18" spans="3:10" x14ac:dyDescent="0.2">
      <c r="C18" s="3"/>
      <c r="D18">
        <v>7</v>
      </c>
      <c r="E18" s="56">
        <v>51.6</v>
      </c>
      <c r="F18" s="57">
        <v>50</v>
      </c>
      <c r="G18">
        <v>7</v>
      </c>
      <c r="H18" s="72"/>
      <c r="I18" s="135"/>
    </row>
    <row r="19" spans="3:10" x14ac:dyDescent="0.2">
      <c r="C19" s="3"/>
      <c r="D19">
        <v>8</v>
      </c>
      <c r="E19" s="56">
        <v>51.5</v>
      </c>
      <c r="F19" s="57">
        <v>50</v>
      </c>
      <c r="G19">
        <v>8</v>
      </c>
      <c r="H19" s="72"/>
      <c r="I19" s="135"/>
    </row>
    <row r="20" spans="3:10" x14ac:dyDescent="0.2">
      <c r="C20" s="3"/>
      <c r="D20">
        <v>9</v>
      </c>
      <c r="E20" s="56">
        <v>51.25</v>
      </c>
      <c r="F20" s="57">
        <v>50</v>
      </c>
      <c r="G20">
        <v>9</v>
      </c>
      <c r="H20" s="72"/>
      <c r="I20" s="135"/>
    </row>
    <row r="21" spans="3:10" x14ac:dyDescent="0.2">
      <c r="C21" s="3"/>
      <c r="D21">
        <v>10</v>
      </c>
      <c r="E21" s="56">
        <v>51</v>
      </c>
      <c r="F21" s="57">
        <v>50</v>
      </c>
      <c r="G21">
        <v>10</v>
      </c>
      <c r="H21" s="72"/>
      <c r="I21" s="135"/>
    </row>
    <row r="22" spans="3:10" x14ac:dyDescent="0.2">
      <c r="C22" s="3"/>
      <c r="D22">
        <v>11</v>
      </c>
      <c r="E22" s="56">
        <v>51</v>
      </c>
      <c r="F22" s="57">
        <v>50</v>
      </c>
      <c r="G22">
        <v>11</v>
      </c>
      <c r="H22" s="72"/>
      <c r="I22" s="135"/>
    </row>
    <row r="23" spans="3:10" x14ac:dyDescent="0.2">
      <c r="C23" s="3"/>
      <c r="D23">
        <v>12</v>
      </c>
      <c r="E23" s="56">
        <v>50.25</v>
      </c>
      <c r="F23" s="57">
        <v>50</v>
      </c>
      <c r="G23">
        <v>12</v>
      </c>
      <c r="H23" s="72"/>
      <c r="I23" s="135"/>
    </row>
    <row r="24" spans="3:10" x14ac:dyDescent="0.2">
      <c r="C24" s="3"/>
      <c r="D24">
        <v>13</v>
      </c>
      <c r="E24" s="56">
        <v>50</v>
      </c>
      <c r="F24" s="57">
        <v>50</v>
      </c>
      <c r="G24">
        <v>13</v>
      </c>
      <c r="H24" s="72"/>
      <c r="I24" s="135"/>
    </row>
    <row r="25" spans="3:10" x14ac:dyDescent="0.2">
      <c r="C25" s="3"/>
      <c r="D25">
        <v>14</v>
      </c>
      <c r="E25" s="56"/>
      <c r="F25" s="57"/>
      <c r="G25">
        <v>14</v>
      </c>
      <c r="H25" s="72"/>
      <c r="I25" s="135"/>
    </row>
    <row r="26" spans="3:10" x14ac:dyDescent="0.2">
      <c r="C26" s="3"/>
      <c r="D26">
        <v>15</v>
      </c>
      <c r="E26" s="56"/>
      <c r="F26" s="57"/>
      <c r="G26">
        <v>15</v>
      </c>
      <c r="H26" s="72"/>
      <c r="I26" s="135"/>
    </row>
    <row r="27" spans="3:10" x14ac:dyDescent="0.2">
      <c r="C27" s="3"/>
      <c r="E27" s="49"/>
      <c r="F27" s="50"/>
      <c r="H27" s="74"/>
      <c r="I27" s="64"/>
    </row>
    <row r="28" spans="3:10" x14ac:dyDescent="0.2">
      <c r="C28" s="3"/>
      <c r="E28" s="10">
        <f>AVERAGE(E12:E26)</f>
        <v>51.373076923076923</v>
      </c>
      <c r="F28" s="53">
        <f>SUM(F11:F26)</f>
        <v>650</v>
      </c>
      <c r="H28" s="10">
        <f>AVERAGE(H12:H26)</f>
        <v>51.55</v>
      </c>
      <c r="I28" s="75">
        <f>SUM(I12:I26)</f>
        <v>250</v>
      </c>
    </row>
    <row r="29" spans="3:10" x14ac:dyDescent="0.2">
      <c r="C29" s="3"/>
      <c r="E29" s="56"/>
      <c r="F29" s="57"/>
      <c r="H29" s="73"/>
      <c r="I29" s="57"/>
    </row>
    <row r="30" spans="3:10" x14ac:dyDescent="0.2">
      <c r="C30" s="3"/>
      <c r="E30" s="56"/>
      <c r="F30" s="57"/>
      <c r="H30" s="73"/>
      <c r="I30" s="57"/>
    </row>
    <row r="31" spans="3:10" x14ac:dyDescent="0.2">
      <c r="C31" s="3"/>
    </row>
    <row r="32" spans="3:10" ht="47.25" customHeight="1" x14ac:dyDescent="0.2">
      <c r="C32" s="3"/>
      <c r="E32" s="56"/>
      <c r="F32" s="57"/>
      <c r="H32" s="72"/>
      <c r="I32" s="34"/>
      <c r="J32" s="9"/>
    </row>
    <row r="33" spans="2:11" x14ac:dyDescent="0.2">
      <c r="C33" s="3"/>
      <c r="H33" s="56"/>
      <c r="I33" s="57"/>
    </row>
    <row r="34" spans="2:11" ht="13.5" thickBot="1" x14ac:dyDescent="0.25">
      <c r="C34" s="3" t="s">
        <v>19</v>
      </c>
      <c r="D34" s="14">
        <f>-(E28*F28)*16</f>
        <v>-534280</v>
      </c>
      <c r="H34" s="56"/>
      <c r="I34" s="57"/>
    </row>
    <row r="35" spans="2:11" x14ac:dyDescent="0.2">
      <c r="C35" s="3" t="s">
        <v>20</v>
      </c>
      <c r="D35" s="15">
        <f>(H28*I28)*16</f>
        <v>206200</v>
      </c>
      <c r="H35" s="56"/>
      <c r="I35" s="57"/>
      <c r="J35" s="17"/>
      <c r="K35" s="18"/>
    </row>
    <row r="36" spans="2:11" x14ac:dyDescent="0.2">
      <c r="C36" s="3"/>
      <c r="D36" s="1">
        <f>D35+D34</f>
        <v>-328080</v>
      </c>
      <c r="H36" s="56"/>
      <c r="I36" s="57"/>
      <c r="J36" s="19" t="s">
        <v>13</v>
      </c>
      <c r="K36" s="20"/>
    </row>
    <row r="37" spans="2:11" ht="16.5" thickBot="1" x14ac:dyDescent="0.3">
      <c r="C37" s="3"/>
      <c r="D37" s="1"/>
      <c r="E37" s="1"/>
      <c r="H37" s="56"/>
      <c r="I37" s="57"/>
      <c r="J37" s="22">
        <f>D36+H41</f>
        <v>43144</v>
      </c>
      <c r="K37" s="21"/>
    </row>
    <row r="38" spans="2:11" ht="41.25" customHeight="1" x14ac:dyDescent="0.2">
      <c r="C38" s="3"/>
      <c r="D38" s="14" t="s">
        <v>14</v>
      </c>
      <c r="E38">
        <v>-400</v>
      </c>
      <c r="G38" s="161">
        <f>E3</f>
        <v>51.42</v>
      </c>
      <c r="H38" s="56">
        <f>(G38*-E38)*16</f>
        <v>329088</v>
      </c>
      <c r="I38" s="57"/>
    </row>
    <row r="39" spans="2:11" ht="15.75" x14ac:dyDescent="0.25">
      <c r="C39" s="60" t="s">
        <v>40</v>
      </c>
      <c r="D39" s="24" t="s">
        <v>129</v>
      </c>
      <c r="E39">
        <v>100</v>
      </c>
      <c r="G39" s="51">
        <f>E3-0.25</f>
        <v>51.17</v>
      </c>
      <c r="H39" s="1">
        <f>(G39*E39)*-16</f>
        <v>-81872</v>
      </c>
      <c r="I39" s="57"/>
    </row>
    <row r="40" spans="2:11" x14ac:dyDescent="0.2">
      <c r="C40" s="3"/>
      <c r="D40" s="24" t="s">
        <v>11</v>
      </c>
      <c r="E40" s="4">
        <v>-150</v>
      </c>
      <c r="F40" s="4"/>
      <c r="G40" s="52">
        <f>E3+0.25</f>
        <v>51.67</v>
      </c>
      <c r="H40" s="5">
        <f>(G40*-E40)*16</f>
        <v>124008</v>
      </c>
    </row>
    <row r="41" spans="2:11" ht="12" customHeight="1" x14ac:dyDescent="0.2">
      <c r="C41" s="3"/>
      <c r="E41">
        <f>SUM(E38:E40)</f>
        <v>-450</v>
      </c>
      <c r="H41" s="1">
        <f>SUM(H38:H40)</f>
        <v>371224</v>
      </c>
    </row>
    <row r="42" spans="2:11" ht="12.75" customHeight="1" x14ac:dyDescent="0.2">
      <c r="C42" s="3"/>
    </row>
    <row r="43" spans="2:11" ht="15.75" customHeight="1" x14ac:dyDescent="0.2">
      <c r="C43" s="3"/>
    </row>
    <row r="45" spans="2:11" x14ac:dyDescent="0.2">
      <c r="C45" s="7"/>
    </row>
    <row r="46" spans="2:11" x14ac:dyDescent="0.2">
      <c r="B46" s="7"/>
    </row>
    <row r="48" spans="2:11" x14ac:dyDescent="0.2">
      <c r="B48" s="1"/>
    </row>
    <row r="49" spans="1:4" x14ac:dyDescent="0.2">
      <c r="B49" s="1"/>
    </row>
    <row r="50" spans="1:4" x14ac:dyDescent="0.2">
      <c r="A50" s="7"/>
      <c r="B50" s="100"/>
      <c r="D50" s="99"/>
    </row>
    <row r="51" spans="1:4" ht="13.5" customHeight="1" x14ac:dyDescent="0.2">
      <c r="A51" s="7"/>
      <c r="B51" s="101"/>
    </row>
    <row r="52" spans="1:4" x14ac:dyDescent="0.2">
      <c r="A52" s="7"/>
      <c r="B52" s="1"/>
    </row>
    <row r="53" spans="1:4" x14ac:dyDescent="0.2">
      <c r="A53" s="7"/>
    </row>
    <row r="54" spans="1:4" x14ac:dyDescent="0.2">
      <c r="A54" s="7"/>
    </row>
    <row r="55" spans="1:4" x14ac:dyDescent="0.2">
      <c r="A55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H12" activeCellId="2" sqref="E12:E19 E21 H12:H15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36990</v>
      </c>
      <c r="L2" s="8" t="s">
        <v>9</v>
      </c>
    </row>
    <row r="3" spans="3:14" x14ac:dyDescent="0.2">
      <c r="D3" s="6" t="s">
        <v>0</v>
      </c>
      <c r="E3" s="58">
        <v>63.8</v>
      </c>
      <c r="L3" s="34" t="s">
        <v>14</v>
      </c>
      <c r="M3">
        <v>-350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-350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-600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58</v>
      </c>
      <c r="F12" s="57">
        <v>50</v>
      </c>
      <c r="G12">
        <v>1</v>
      </c>
      <c r="H12" s="72">
        <v>56.25</v>
      </c>
      <c r="I12" s="135">
        <v>50</v>
      </c>
    </row>
    <row r="13" spans="3:14" x14ac:dyDescent="0.2">
      <c r="C13" s="3"/>
      <c r="D13">
        <v>2</v>
      </c>
      <c r="E13" s="56">
        <v>57</v>
      </c>
      <c r="F13" s="57">
        <v>50</v>
      </c>
      <c r="G13">
        <v>2</v>
      </c>
      <c r="H13" s="72">
        <v>57.75</v>
      </c>
      <c r="I13" s="135">
        <v>50</v>
      </c>
    </row>
    <row r="14" spans="3:14" x14ac:dyDescent="0.2">
      <c r="C14" s="3"/>
      <c r="D14">
        <v>3</v>
      </c>
      <c r="E14" s="56">
        <v>55.75</v>
      </c>
      <c r="F14" s="57">
        <v>50</v>
      </c>
      <c r="G14">
        <v>3</v>
      </c>
      <c r="H14" s="72">
        <v>59.75</v>
      </c>
      <c r="I14" s="135">
        <v>50</v>
      </c>
    </row>
    <row r="15" spans="3:14" x14ac:dyDescent="0.2">
      <c r="C15" s="3"/>
      <c r="D15">
        <v>4</v>
      </c>
      <c r="E15" s="56">
        <v>55.25</v>
      </c>
      <c r="F15" s="57">
        <v>50</v>
      </c>
      <c r="G15">
        <v>4</v>
      </c>
      <c r="H15" s="72">
        <v>63</v>
      </c>
      <c r="I15" s="135">
        <v>50</v>
      </c>
    </row>
    <row r="16" spans="3:14" x14ac:dyDescent="0.2">
      <c r="C16" s="3"/>
      <c r="D16">
        <v>5</v>
      </c>
      <c r="E16" s="56">
        <v>56.25</v>
      </c>
      <c r="F16" s="57">
        <v>50</v>
      </c>
      <c r="G16">
        <v>5</v>
      </c>
      <c r="H16" s="72"/>
      <c r="I16" s="135"/>
    </row>
    <row r="17" spans="1:9" x14ac:dyDescent="0.2">
      <c r="C17" s="3"/>
      <c r="D17">
        <v>6</v>
      </c>
      <c r="E17" s="56">
        <v>56.25</v>
      </c>
      <c r="F17" s="57">
        <v>50</v>
      </c>
      <c r="G17">
        <v>6</v>
      </c>
      <c r="H17" s="72"/>
      <c r="I17" s="135"/>
    </row>
    <row r="18" spans="1:9" x14ac:dyDescent="0.2">
      <c r="C18" s="3"/>
      <c r="D18">
        <v>7</v>
      </c>
      <c r="E18" s="56">
        <v>62</v>
      </c>
      <c r="F18" s="57">
        <v>50</v>
      </c>
      <c r="G18">
        <v>7</v>
      </c>
      <c r="H18" s="72"/>
      <c r="I18" s="135"/>
    </row>
    <row r="19" spans="1:9" x14ac:dyDescent="0.2">
      <c r="C19" s="3"/>
      <c r="D19">
        <v>8</v>
      </c>
      <c r="E19" s="56">
        <v>65</v>
      </c>
      <c r="F19" s="57">
        <v>50</v>
      </c>
      <c r="G19">
        <v>8</v>
      </c>
      <c r="H19" s="72"/>
      <c r="I19" s="135"/>
    </row>
    <row r="20" spans="1:9" x14ac:dyDescent="0.2">
      <c r="C20" s="166" t="s">
        <v>137</v>
      </c>
      <c r="D20">
        <v>9</v>
      </c>
      <c r="E20" s="81">
        <v>61.5</v>
      </c>
      <c r="F20" s="165">
        <v>50</v>
      </c>
      <c r="G20">
        <v>9</v>
      </c>
      <c r="H20" s="72"/>
      <c r="I20" s="135"/>
    </row>
    <row r="21" spans="1:9" x14ac:dyDescent="0.2">
      <c r="C21" s="3"/>
      <c r="D21">
        <v>10</v>
      </c>
      <c r="E21" s="56">
        <v>66.5</v>
      </c>
      <c r="F21" s="57">
        <v>50</v>
      </c>
      <c r="G21">
        <v>10</v>
      </c>
      <c r="H21" s="72"/>
      <c r="I21" s="135"/>
    </row>
    <row r="22" spans="1:9" x14ac:dyDescent="0.2">
      <c r="A22" s="55"/>
      <c r="B22" s="55"/>
      <c r="C22" s="166" t="s">
        <v>138</v>
      </c>
      <c r="D22">
        <v>11</v>
      </c>
      <c r="E22" s="81">
        <v>61.2</v>
      </c>
      <c r="F22" s="165">
        <v>50</v>
      </c>
      <c r="G22">
        <v>11</v>
      </c>
      <c r="H22" s="72"/>
      <c r="I22" s="135"/>
    </row>
    <row r="23" spans="1:9" x14ac:dyDescent="0.2">
      <c r="A23" s="55"/>
      <c r="B23" s="55"/>
      <c r="C23" s="166" t="s">
        <v>139</v>
      </c>
      <c r="D23">
        <v>12</v>
      </c>
      <c r="E23" s="81">
        <v>76.89</v>
      </c>
      <c r="F23" s="165">
        <v>50</v>
      </c>
      <c r="G23">
        <v>12</v>
      </c>
      <c r="H23" s="72"/>
      <c r="I23" s="135"/>
    </row>
    <row r="24" spans="1:9" x14ac:dyDescent="0.2">
      <c r="C24" s="3"/>
      <c r="D24">
        <v>13</v>
      </c>
      <c r="E24" s="81">
        <v>76.89</v>
      </c>
      <c r="F24" s="165">
        <v>50</v>
      </c>
      <c r="H24" s="72"/>
      <c r="I24" s="135"/>
    </row>
    <row r="25" spans="1:9" x14ac:dyDescent="0.2">
      <c r="C25" s="3"/>
      <c r="D25">
        <v>14</v>
      </c>
      <c r="E25" s="81">
        <v>76.89</v>
      </c>
      <c r="F25" s="165">
        <v>50</v>
      </c>
      <c r="H25" s="72"/>
      <c r="I25" s="135"/>
    </row>
    <row r="26" spans="1:9" x14ac:dyDescent="0.2">
      <c r="C26" s="3"/>
      <c r="D26">
        <v>15</v>
      </c>
      <c r="E26" s="81">
        <v>76.89</v>
      </c>
      <c r="F26" s="165">
        <v>50</v>
      </c>
      <c r="H26" s="72"/>
      <c r="I26" s="135"/>
    </row>
    <row r="27" spans="1:9" x14ac:dyDescent="0.2">
      <c r="C27" s="3"/>
      <c r="D27">
        <v>16</v>
      </c>
      <c r="E27" s="81">
        <v>76.89</v>
      </c>
      <c r="F27" s="165">
        <v>50</v>
      </c>
      <c r="H27" s="72"/>
      <c r="I27" s="135"/>
    </row>
    <row r="28" spans="1:9" x14ac:dyDescent="0.2">
      <c r="C28" s="3"/>
      <c r="D28">
        <v>17</v>
      </c>
      <c r="E28" s="56"/>
      <c r="F28" s="57"/>
      <c r="H28" s="72"/>
      <c r="I28" s="135"/>
    </row>
    <row r="29" spans="1:9" x14ac:dyDescent="0.2">
      <c r="C29" s="3"/>
      <c r="D29">
        <v>18</v>
      </c>
      <c r="E29" s="56"/>
      <c r="F29" s="57"/>
      <c r="H29" s="72"/>
      <c r="I29" s="135"/>
    </row>
    <row r="30" spans="1:9" x14ac:dyDescent="0.2">
      <c r="C30" s="3"/>
      <c r="D30">
        <v>19</v>
      </c>
      <c r="E30" s="56"/>
      <c r="F30" s="57"/>
      <c r="H30" s="72"/>
      <c r="I30" s="135"/>
    </row>
    <row r="31" spans="1:9" x14ac:dyDescent="0.2">
      <c r="C31" s="3"/>
      <c r="D31">
        <v>20</v>
      </c>
      <c r="E31" s="56"/>
      <c r="F31" s="57"/>
      <c r="H31" s="72"/>
      <c r="I31" s="135"/>
    </row>
    <row r="32" spans="1:9" x14ac:dyDescent="0.2">
      <c r="C32" s="3"/>
      <c r="E32" s="49"/>
      <c r="F32" s="50"/>
      <c r="H32" s="74"/>
      <c r="I32" s="64"/>
    </row>
    <row r="33" spans="3:11" x14ac:dyDescent="0.2">
      <c r="C33" s="3"/>
      <c r="E33" s="10">
        <f>AVERAGE(E12:E31)</f>
        <v>64.946875000000006</v>
      </c>
      <c r="F33" s="53">
        <f>SUM(F11:F31)</f>
        <v>800</v>
      </c>
      <c r="H33" s="10">
        <f>AVERAGE(H12:H31)</f>
        <v>59.1875</v>
      </c>
      <c r="I33" s="75">
        <f>SUM(I12:I31)</f>
        <v>200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-831320.00000000012</v>
      </c>
      <c r="H39" s="56"/>
      <c r="I39" s="57"/>
    </row>
    <row r="40" spans="3:11" x14ac:dyDescent="0.2">
      <c r="C40" s="3" t="s">
        <v>20</v>
      </c>
      <c r="D40" s="15">
        <f>(H33*I33)*16</f>
        <v>189400</v>
      </c>
      <c r="H40" s="56"/>
      <c r="I40" s="57"/>
      <c r="J40" s="17"/>
      <c r="K40" s="18"/>
    </row>
    <row r="41" spans="3:11" x14ac:dyDescent="0.2">
      <c r="C41" s="3"/>
      <c r="D41" s="1">
        <f>D40+D39</f>
        <v>-641920.00000000012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-27440.000000000116</v>
      </c>
      <c r="K42" s="21"/>
    </row>
    <row r="43" spans="3:11" ht="41.25" customHeight="1" x14ac:dyDescent="0.2">
      <c r="C43" s="3"/>
      <c r="D43" s="14" t="s">
        <v>14</v>
      </c>
      <c r="E43">
        <v>-400</v>
      </c>
      <c r="G43" s="161">
        <f>E3</f>
        <v>63.8</v>
      </c>
      <c r="H43" s="56">
        <f>(G43*-E43)*16</f>
        <v>408320</v>
      </c>
      <c r="I43" s="57"/>
    </row>
    <row r="44" spans="3:11" ht="15.75" x14ac:dyDescent="0.25">
      <c r="C44" s="60" t="s">
        <v>40</v>
      </c>
      <c r="D44" s="24" t="s">
        <v>129</v>
      </c>
      <c r="E44">
        <v>150</v>
      </c>
      <c r="G44" s="51">
        <f>E3-0.25</f>
        <v>63.55</v>
      </c>
      <c r="H44" s="1">
        <f>(G44*E44)*-16</f>
        <v>-152520</v>
      </c>
      <c r="I44" s="57"/>
    </row>
    <row r="45" spans="3:11" x14ac:dyDescent="0.2">
      <c r="C45" s="3"/>
      <c r="D45" s="24" t="s">
        <v>11</v>
      </c>
      <c r="E45" s="4">
        <v>-350</v>
      </c>
      <c r="F45" s="4"/>
      <c r="G45" s="52">
        <f>E3+0.25</f>
        <v>64.05</v>
      </c>
      <c r="H45" s="5">
        <f>(G45*-E45)*16</f>
        <v>358680</v>
      </c>
    </row>
    <row r="46" spans="3:11" ht="12" customHeight="1" x14ac:dyDescent="0.2">
      <c r="C46" s="3"/>
      <c r="E46">
        <f>SUM(E43:E45)</f>
        <v>-600</v>
      </c>
      <c r="H46" s="1">
        <f>SUM(H43:H45)</f>
        <v>614480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topLeftCell="A9" workbookViewId="0">
      <selection activeCell="B13" sqref="B13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/>
      <c r="L2" s="8"/>
    </row>
    <row r="3" spans="3:14" x14ac:dyDescent="0.2">
      <c r="D3" s="6" t="s">
        <v>0</v>
      </c>
      <c r="E3" s="58"/>
      <c r="L3" s="34"/>
    </row>
    <row r="4" spans="3:14" x14ac:dyDescent="0.2">
      <c r="D4" s="6"/>
      <c r="E4" s="12"/>
      <c r="L4" s="2"/>
    </row>
    <row r="5" spans="3:14" ht="15.75" x14ac:dyDescent="0.25">
      <c r="C5" s="60" t="s">
        <v>131</v>
      </c>
      <c r="E5" s="1"/>
      <c r="F5" s="2"/>
      <c r="H5" s="10"/>
      <c r="I5" s="53"/>
      <c r="L5" s="2"/>
    </row>
    <row r="6" spans="3:14" ht="15.75" x14ac:dyDescent="0.25">
      <c r="C6" s="60"/>
      <c r="E6" s="1"/>
      <c r="F6" s="2"/>
      <c r="H6" s="10"/>
      <c r="I6" s="53"/>
    </row>
    <row r="7" spans="3:14" x14ac:dyDescent="0.2">
      <c r="C7" s="3"/>
      <c r="E7" s="1"/>
      <c r="F7" s="2"/>
      <c r="H7" s="10"/>
      <c r="I7" s="53"/>
      <c r="N7" s="43"/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25">
        <v>55</v>
      </c>
      <c r="F12" s="26">
        <v>50</v>
      </c>
      <c r="G12" s="55">
        <v>1</v>
      </c>
      <c r="H12" s="163">
        <v>55</v>
      </c>
      <c r="I12" s="164">
        <v>50</v>
      </c>
      <c r="J12" s="2" t="s">
        <v>133</v>
      </c>
    </row>
    <row r="13" spans="3:14" x14ac:dyDescent="0.2">
      <c r="C13" s="3"/>
      <c r="D13">
        <v>2</v>
      </c>
      <c r="E13" s="56">
        <v>55.75</v>
      </c>
      <c r="F13" s="57">
        <v>50</v>
      </c>
      <c r="G13" t="s">
        <v>134</v>
      </c>
      <c r="H13" s="72">
        <v>53.25</v>
      </c>
      <c r="I13" s="135">
        <v>50</v>
      </c>
      <c r="J13" t="s">
        <v>136</v>
      </c>
    </row>
    <row r="14" spans="3:14" x14ac:dyDescent="0.2">
      <c r="C14" s="3"/>
      <c r="D14">
        <v>3</v>
      </c>
      <c r="E14" s="56">
        <v>56</v>
      </c>
      <c r="F14" s="57">
        <v>50</v>
      </c>
      <c r="G14">
        <v>3</v>
      </c>
      <c r="H14" s="72">
        <v>52.75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>
        <v>57</v>
      </c>
      <c r="I15" s="135">
        <v>50</v>
      </c>
    </row>
    <row r="16" spans="3:14" x14ac:dyDescent="0.2">
      <c r="C16" s="3"/>
      <c r="E16" s="49"/>
      <c r="F16" s="50"/>
      <c r="H16" s="74"/>
      <c r="I16" s="64"/>
    </row>
    <row r="17" spans="3:10" x14ac:dyDescent="0.2">
      <c r="C17" s="3"/>
      <c r="E17" s="10">
        <f>AVERAGE(E12:E15)</f>
        <v>55.583333333333336</v>
      </c>
      <c r="F17" s="53">
        <f>SUM(F11:F15)</f>
        <v>150</v>
      </c>
      <c r="H17" s="10">
        <f>AVERAGE(H12:H15)</f>
        <v>54.5</v>
      </c>
      <c r="I17" s="75">
        <f>SUM(I12:I15)</f>
        <v>200</v>
      </c>
    </row>
    <row r="18" spans="3:10" x14ac:dyDescent="0.2">
      <c r="C18" s="3"/>
      <c r="E18" s="56"/>
      <c r="F18" s="57"/>
      <c r="H18" s="73"/>
      <c r="I18" s="57"/>
    </row>
    <row r="19" spans="3:10" x14ac:dyDescent="0.2">
      <c r="C19" s="3"/>
      <c r="E19" s="56"/>
      <c r="F19" s="57"/>
      <c r="H19" s="73"/>
      <c r="I19" s="57"/>
    </row>
    <row r="20" spans="3:10" x14ac:dyDescent="0.2">
      <c r="C20" s="3"/>
    </row>
    <row r="21" spans="3:10" ht="47.25" customHeight="1" x14ac:dyDescent="0.25">
      <c r="C21" s="60" t="s">
        <v>132</v>
      </c>
      <c r="E21" s="56"/>
      <c r="F21" s="57"/>
      <c r="H21" s="72"/>
      <c r="I21" s="34"/>
      <c r="J21" s="9"/>
    </row>
    <row r="22" spans="3:10" x14ac:dyDescent="0.2">
      <c r="C22" s="3"/>
      <c r="E22" s="1"/>
      <c r="F22" s="2"/>
      <c r="H22" s="10"/>
      <c r="I22" s="9"/>
      <c r="J22" s="9"/>
    </row>
    <row r="23" spans="3:10" ht="15.75" x14ac:dyDescent="0.25">
      <c r="C23" s="3"/>
      <c r="E23" s="11" t="s">
        <v>1</v>
      </c>
      <c r="F23" s="6" t="s">
        <v>5</v>
      </c>
      <c r="H23" s="11" t="s">
        <v>2</v>
      </c>
      <c r="I23" s="6" t="s">
        <v>5</v>
      </c>
    </row>
    <row r="24" spans="3:10" x14ac:dyDescent="0.2">
      <c r="C24" s="3"/>
      <c r="F24" s="57"/>
      <c r="H24" s="72"/>
      <c r="I24" s="34"/>
    </row>
    <row r="25" spans="3:10" x14ac:dyDescent="0.2">
      <c r="C25" s="3"/>
      <c r="D25">
        <v>1</v>
      </c>
      <c r="E25" s="25">
        <v>57.25</v>
      </c>
      <c r="F25" s="26">
        <v>50</v>
      </c>
      <c r="G25" s="55">
        <v>1</v>
      </c>
      <c r="H25" s="163">
        <v>57.25</v>
      </c>
      <c r="I25" s="164">
        <v>50</v>
      </c>
      <c r="J25" s="2" t="s">
        <v>133</v>
      </c>
    </row>
    <row r="26" spans="3:10" x14ac:dyDescent="0.2">
      <c r="C26" s="3"/>
      <c r="D26">
        <v>2</v>
      </c>
      <c r="E26" s="56"/>
      <c r="F26" s="57"/>
      <c r="G26">
        <v>2</v>
      </c>
      <c r="H26" s="72">
        <v>57.5</v>
      </c>
      <c r="I26" s="135">
        <v>50</v>
      </c>
      <c r="J26" t="s">
        <v>135</v>
      </c>
    </row>
    <row r="27" spans="3:10" ht="15" customHeight="1" x14ac:dyDescent="0.2">
      <c r="C27" s="3"/>
      <c r="D27">
        <v>3</v>
      </c>
      <c r="E27" s="56"/>
      <c r="F27" s="57"/>
      <c r="G27">
        <v>3</v>
      </c>
      <c r="H27" s="72">
        <v>55.25</v>
      </c>
      <c r="I27" s="135">
        <v>50</v>
      </c>
    </row>
    <row r="28" spans="3:10" x14ac:dyDescent="0.2">
      <c r="C28" s="3"/>
      <c r="D28">
        <v>4</v>
      </c>
      <c r="E28" s="56"/>
      <c r="F28" s="57"/>
      <c r="G28">
        <v>4</v>
      </c>
      <c r="H28" s="72">
        <v>57.5</v>
      </c>
      <c r="I28" s="135">
        <v>50</v>
      </c>
    </row>
    <row r="29" spans="3:10" x14ac:dyDescent="0.2">
      <c r="C29" s="3"/>
      <c r="E29" s="49"/>
      <c r="F29" s="50"/>
      <c r="H29" s="74"/>
      <c r="I29" s="64"/>
    </row>
    <row r="30" spans="3:10" ht="12" customHeight="1" x14ac:dyDescent="0.2">
      <c r="C30" s="3"/>
      <c r="E30" s="10">
        <f>AVERAGE(E25:E28)</f>
        <v>57.25</v>
      </c>
      <c r="F30" s="53">
        <f>SUM(F24:F28)</f>
        <v>50</v>
      </c>
      <c r="H30" s="10">
        <f>AVERAGE(H25:H28)</f>
        <v>56.875</v>
      </c>
      <c r="I30" s="75">
        <f>SUM(I25:I28)</f>
        <v>200</v>
      </c>
    </row>
    <row r="31" spans="3:10" ht="12.75" customHeight="1" x14ac:dyDescent="0.2">
      <c r="C31" s="3"/>
      <c r="H31" s="56"/>
      <c r="I31" s="57"/>
    </row>
    <row r="32" spans="3:10" ht="15.75" customHeight="1" x14ac:dyDescent="0.2">
      <c r="C32" s="3"/>
      <c r="H32" s="56"/>
      <c r="I32" s="57"/>
    </row>
    <row r="33" spans="1:9" x14ac:dyDescent="0.2">
      <c r="C33" s="3"/>
      <c r="H33" s="56"/>
      <c r="I33" s="57"/>
    </row>
    <row r="34" spans="1:9" x14ac:dyDescent="0.2">
      <c r="C34" s="7"/>
    </row>
    <row r="35" spans="1:9" x14ac:dyDescent="0.2">
      <c r="B35" s="7"/>
    </row>
    <row r="37" spans="1:9" x14ac:dyDescent="0.2">
      <c r="B37" s="1"/>
    </row>
    <row r="38" spans="1:9" x14ac:dyDescent="0.2">
      <c r="B38" s="1"/>
    </row>
    <row r="39" spans="1:9" x14ac:dyDescent="0.2">
      <c r="A39" s="7"/>
      <c r="B39" s="100"/>
      <c r="D39" s="99"/>
    </row>
    <row r="40" spans="1:9" ht="13.5" customHeight="1" x14ac:dyDescent="0.2">
      <c r="A40" s="7"/>
      <c r="B40" s="101"/>
    </row>
    <row r="41" spans="1:9" x14ac:dyDescent="0.2">
      <c r="A41" s="7"/>
      <c r="B41" s="1"/>
    </row>
    <row r="42" spans="1:9" x14ac:dyDescent="0.2">
      <c r="A42" s="7"/>
    </row>
    <row r="43" spans="1:9" x14ac:dyDescent="0.2">
      <c r="A43" s="7"/>
    </row>
    <row r="44" spans="1:9" x14ac:dyDescent="0.2">
      <c r="A44" s="7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E1" workbookViewId="0">
      <selection activeCell="M13" sqref="M13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36991</v>
      </c>
      <c r="L2" s="8" t="s">
        <v>9</v>
      </c>
    </row>
    <row r="3" spans="3:14" x14ac:dyDescent="0.2">
      <c r="D3" s="6" t="s">
        <v>0</v>
      </c>
      <c r="E3" s="58">
        <v>70.73</v>
      </c>
      <c r="L3" s="34" t="s">
        <v>14</v>
      </c>
      <c r="M3">
        <v>-400</v>
      </c>
    </row>
    <row r="4" spans="3:14" x14ac:dyDescent="0.2">
      <c r="D4" s="6"/>
      <c r="E4" s="12"/>
      <c r="L4" s="2" t="s">
        <v>10</v>
      </c>
      <c r="M4">
        <v>150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-200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69</v>
      </c>
      <c r="F12" s="57">
        <v>50</v>
      </c>
      <c r="G12">
        <v>1</v>
      </c>
      <c r="H12" s="72">
        <v>66</v>
      </c>
      <c r="I12" s="135">
        <v>50</v>
      </c>
    </row>
    <row r="13" spans="3:14" x14ac:dyDescent="0.2">
      <c r="C13" s="3"/>
      <c r="D13">
        <v>2</v>
      </c>
      <c r="E13" s="56">
        <v>68</v>
      </c>
      <c r="F13" s="57">
        <v>50</v>
      </c>
      <c r="G13">
        <v>2</v>
      </c>
      <c r="H13" s="72">
        <v>69</v>
      </c>
      <c r="I13" s="135">
        <v>50</v>
      </c>
    </row>
    <row r="14" spans="3:14" x14ac:dyDescent="0.2">
      <c r="C14" s="3"/>
      <c r="D14">
        <v>3</v>
      </c>
      <c r="E14" s="56">
        <v>67</v>
      </c>
      <c r="F14" s="57">
        <v>50</v>
      </c>
      <c r="G14">
        <v>3</v>
      </c>
      <c r="H14" s="72">
        <v>68.25</v>
      </c>
      <c r="I14" s="135">
        <v>50</v>
      </c>
    </row>
    <row r="15" spans="3:14" x14ac:dyDescent="0.2">
      <c r="C15" s="3"/>
      <c r="D15">
        <v>4</v>
      </c>
      <c r="E15" s="56">
        <v>65</v>
      </c>
      <c r="F15" s="57">
        <v>50</v>
      </c>
      <c r="G15">
        <v>4</v>
      </c>
      <c r="H15" s="72">
        <v>69</v>
      </c>
      <c r="I15" s="135">
        <v>50</v>
      </c>
    </row>
    <row r="16" spans="3:14" x14ac:dyDescent="0.2">
      <c r="C16" s="3"/>
      <c r="D16">
        <v>5</v>
      </c>
      <c r="E16" s="56">
        <v>64</v>
      </c>
      <c r="F16" s="57">
        <v>50</v>
      </c>
      <c r="G16">
        <v>5</v>
      </c>
      <c r="H16" s="72">
        <v>71</v>
      </c>
      <c r="I16" s="135">
        <v>50</v>
      </c>
    </row>
    <row r="17" spans="3:9" x14ac:dyDescent="0.2">
      <c r="C17" s="3"/>
      <c r="D17">
        <v>6</v>
      </c>
      <c r="E17" s="56">
        <v>67</v>
      </c>
      <c r="F17" s="57">
        <v>50</v>
      </c>
      <c r="G17">
        <v>6</v>
      </c>
      <c r="H17" s="72">
        <v>74</v>
      </c>
      <c r="I17" s="135">
        <v>50</v>
      </c>
    </row>
    <row r="18" spans="3:9" x14ac:dyDescent="0.2">
      <c r="C18" s="3"/>
      <c r="D18">
        <v>7</v>
      </c>
      <c r="E18" s="56">
        <v>69</v>
      </c>
      <c r="F18" s="57">
        <v>50</v>
      </c>
      <c r="G18">
        <v>7</v>
      </c>
      <c r="H18" s="72">
        <v>69.5</v>
      </c>
      <c r="I18" s="135">
        <v>50</v>
      </c>
    </row>
    <row r="19" spans="3:9" x14ac:dyDescent="0.2">
      <c r="C19" s="3"/>
      <c r="D19">
        <v>8</v>
      </c>
      <c r="E19" s="56">
        <v>74</v>
      </c>
      <c r="F19" s="57">
        <v>50</v>
      </c>
      <c r="G19">
        <v>8</v>
      </c>
      <c r="H19" s="72">
        <v>71</v>
      </c>
      <c r="I19" s="135">
        <v>50</v>
      </c>
    </row>
    <row r="20" spans="3:9" x14ac:dyDescent="0.2">
      <c r="C20" s="3"/>
      <c r="D20">
        <v>9</v>
      </c>
      <c r="E20" s="167">
        <v>74</v>
      </c>
      <c r="F20" s="57">
        <v>50</v>
      </c>
      <c r="G20">
        <v>9</v>
      </c>
      <c r="H20" s="72">
        <v>73</v>
      </c>
      <c r="I20" s="135">
        <v>50</v>
      </c>
    </row>
    <row r="21" spans="3:9" x14ac:dyDescent="0.2">
      <c r="C21" s="3"/>
      <c r="D21">
        <v>10</v>
      </c>
      <c r="E21" s="56">
        <v>75</v>
      </c>
      <c r="F21" s="57">
        <v>50</v>
      </c>
      <c r="G21">
        <v>10</v>
      </c>
      <c r="H21" s="72">
        <v>75</v>
      </c>
      <c r="I21" s="135">
        <v>50</v>
      </c>
    </row>
    <row r="22" spans="3:9" x14ac:dyDescent="0.2">
      <c r="C22" s="3"/>
      <c r="D22">
        <v>11</v>
      </c>
      <c r="E22" s="167">
        <v>76.5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75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74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>
        <v>73</v>
      </c>
      <c r="F25" s="57">
        <v>50</v>
      </c>
      <c r="H25" s="10">
        <f>AVERAGE(H12:H23)</f>
        <v>70.575000000000003</v>
      </c>
      <c r="I25" s="75">
        <f>SUM(I12:I23)</f>
        <v>500</v>
      </c>
    </row>
    <row r="26" spans="3:9" x14ac:dyDescent="0.2">
      <c r="C26" s="3"/>
      <c r="D26">
        <v>15</v>
      </c>
      <c r="E26" s="167">
        <v>71</v>
      </c>
      <c r="F26" s="57">
        <v>50</v>
      </c>
      <c r="H26" s="72"/>
      <c r="I26" s="135"/>
    </row>
    <row r="27" spans="3:9" x14ac:dyDescent="0.2">
      <c r="C27" s="3"/>
      <c r="D27">
        <v>16</v>
      </c>
      <c r="E27" s="167">
        <v>70</v>
      </c>
      <c r="F27" s="57">
        <v>50</v>
      </c>
      <c r="H27" s="72"/>
      <c r="I27" s="135"/>
    </row>
    <row r="28" spans="3:9" x14ac:dyDescent="0.2">
      <c r="C28" s="3"/>
      <c r="D28">
        <v>17</v>
      </c>
      <c r="E28" s="56">
        <v>67</v>
      </c>
      <c r="F28" s="57">
        <v>50</v>
      </c>
      <c r="H28" s="72"/>
      <c r="I28" s="135"/>
    </row>
    <row r="29" spans="3:9" x14ac:dyDescent="0.2">
      <c r="C29" s="3"/>
      <c r="D29">
        <v>18</v>
      </c>
      <c r="E29" s="56">
        <v>74</v>
      </c>
      <c r="F29" s="57">
        <v>50</v>
      </c>
      <c r="H29" s="72"/>
      <c r="I29" s="135"/>
    </row>
    <row r="30" spans="3:9" x14ac:dyDescent="0.2">
      <c r="C30" s="3"/>
      <c r="D30">
        <v>19</v>
      </c>
      <c r="E30" s="56">
        <v>73</v>
      </c>
      <c r="F30" s="57">
        <v>50</v>
      </c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70.815789473684205</v>
      </c>
      <c r="F33" s="53">
        <f>SUM(F11:F31)</f>
        <v>950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-1076400</v>
      </c>
      <c r="H39" s="56"/>
      <c r="I39" s="57"/>
    </row>
    <row r="40" spans="3:11" x14ac:dyDescent="0.2">
      <c r="C40" s="3" t="s">
        <v>20</v>
      </c>
      <c r="D40" s="15">
        <f>(H25*I25)*16</f>
        <v>564600</v>
      </c>
      <c r="H40" s="56"/>
      <c r="I40" s="57"/>
      <c r="J40" s="17"/>
      <c r="K40" s="18"/>
    </row>
    <row r="41" spans="3:11" x14ac:dyDescent="0.2">
      <c r="C41" s="3"/>
      <c r="D41" s="1">
        <f>D40+D39</f>
        <v>-511800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-1144</v>
      </c>
      <c r="K42" s="21"/>
    </row>
    <row r="43" spans="3:11" ht="41.25" customHeight="1" x14ac:dyDescent="0.2">
      <c r="C43" s="3"/>
      <c r="D43" s="14" t="s">
        <v>14</v>
      </c>
      <c r="E43">
        <v>-400</v>
      </c>
      <c r="G43" s="161">
        <f>E3</f>
        <v>70.73</v>
      </c>
      <c r="H43" s="56">
        <f>(G43*-E43)*16</f>
        <v>452672</v>
      </c>
      <c r="I43" s="57"/>
    </row>
    <row r="44" spans="3:11" ht="15.75" x14ac:dyDescent="0.25">
      <c r="C44" s="60" t="s">
        <v>40</v>
      </c>
      <c r="D44" s="24" t="s">
        <v>129</v>
      </c>
      <c r="E44">
        <v>150</v>
      </c>
      <c r="G44" s="51">
        <f>E3-0.25</f>
        <v>70.48</v>
      </c>
      <c r="H44" s="1">
        <f>(G44*E44)*-16</f>
        <v>-169152</v>
      </c>
      <c r="I44" s="57"/>
    </row>
    <row r="45" spans="3:11" x14ac:dyDescent="0.2">
      <c r="C45" s="3"/>
      <c r="D45" s="24" t="s">
        <v>11</v>
      </c>
      <c r="E45" s="4">
        <v>-200</v>
      </c>
      <c r="F45" s="4"/>
      <c r="G45" s="52">
        <f>E3+0.25</f>
        <v>70.98</v>
      </c>
      <c r="H45" s="5">
        <f>(G45*-E45)*16</f>
        <v>227136</v>
      </c>
    </row>
    <row r="46" spans="3:11" ht="12" customHeight="1" x14ac:dyDescent="0.2">
      <c r="C46" s="3"/>
      <c r="E46">
        <f>SUM(E43:E45)</f>
        <v>-450</v>
      </c>
      <c r="H46" s="1">
        <f>SUM(H43:H45)</f>
        <v>510656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opLeftCell="B1" workbookViewId="0">
      <selection activeCell="E13" sqref="E13:E20"/>
    </sheetView>
  </sheetViews>
  <sheetFormatPr defaultRowHeight="12.75" x14ac:dyDescent="0.2"/>
  <cols>
    <col min="1" max="1" width="5" customWidth="1"/>
    <col min="4" max="4" width="15.5703125" customWidth="1"/>
    <col min="7" max="7" width="21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23</v>
      </c>
    </row>
    <row r="3" spans="3:14" ht="15.75" x14ac:dyDescent="0.25">
      <c r="D3" s="6" t="s">
        <v>0</v>
      </c>
      <c r="E3" s="16">
        <v>42</v>
      </c>
      <c r="L3" s="8" t="s">
        <v>9</v>
      </c>
    </row>
    <row r="4" spans="3:14" x14ac:dyDescent="0.2">
      <c r="D4" s="6"/>
      <c r="E4" s="12"/>
      <c r="L4" s="34" t="s">
        <v>14</v>
      </c>
      <c r="M4">
        <v>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x14ac:dyDescent="0.2">
      <c r="C6" s="3" t="s">
        <v>4</v>
      </c>
      <c r="D6">
        <v>1</v>
      </c>
      <c r="E6" s="25">
        <v>42</v>
      </c>
      <c r="F6" s="26">
        <v>50</v>
      </c>
      <c r="G6" s="33" t="s">
        <v>24</v>
      </c>
      <c r="H6" s="25">
        <v>42</v>
      </c>
      <c r="I6" s="26">
        <v>50</v>
      </c>
      <c r="J6" s="33" t="s">
        <v>24</v>
      </c>
      <c r="L6" s="2" t="s">
        <v>11</v>
      </c>
      <c r="M6" s="4">
        <v>-450</v>
      </c>
      <c r="N6" s="4"/>
    </row>
    <row r="7" spans="3:14" x14ac:dyDescent="0.2">
      <c r="C7" s="3"/>
      <c r="D7">
        <v>2</v>
      </c>
      <c r="E7" s="25">
        <v>42</v>
      </c>
      <c r="F7" s="26">
        <v>50</v>
      </c>
      <c r="G7" s="33" t="s">
        <v>24</v>
      </c>
      <c r="H7" s="25">
        <v>42</v>
      </c>
      <c r="I7" s="26">
        <v>50</v>
      </c>
      <c r="J7" s="33" t="s">
        <v>24</v>
      </c>
      <c r="M7" s="9"/>
      <c r="N7" s="9"/>
    </row>
    <row r="8" spans="3:14" x14ac:dyDescent="0.2">
      <c r="C8" s="3"/>
      <c r="D8">
        <v>3</v>
      </c>
      <c r="E8" s="25">
        <v>42</v>
      </c>
      <c r="F8" s="26">
        <v>50</v>
      </c>
      <c r="G8" s="33" t="s">
        <v>24</v>
      </c>
      <c r="H8" s="25">
        <v>42</v>
      </c>
      <c r="I8" s="26">
        <v>50</v>
      </c>
      <c r="J8" s="33" t="s">
        <v>24</v>
      </c>
      <c r="M8">
        <f>SUM(M4:M7)</f>
        <v>-250</v>
      </c>
      <c r="N8" s="43" t="s">
        <v>25</v>
      </c>
    </row>
    <row r="9" spans="3:14" x14ac:dyDescent="0.2">
      <c r="C9" s="3"/>
      <c r="D9">
        <v>4</v>
      </c>
      <c r="E9" s="25">
        <v>42</v>
      </c>
      <c r="F9" s="26">
        <v>50</v>
      </c>
      <c r="G9" s="33" t="s">
        <v>24</v>
      </c>
      <c r="H9" s="25">
        <v>42</v>
      </c>
      <c r="I9" s="26">
        <v>50</v>
      </c>
      <c r="J9" s="33" t="s">
        <v>15</v>
      </c>
    </row>
    <row r="10" spans="3:14" x14ac:dyDescent="0.2">
      <c r="C10" s="3"/>
      <c r="D10">
        <v>5</v>
      </c>
      <c r="E10" s="25">
        <v>42</v>
      </c>
      <c r="F10" s="26">
        <v>50</v>
      </c>
      <c r="G10" s="33" t="s">
        <v>24</v>
      </c>
      <c r="H10" s="10">
        <v>39</v>
      </c>
      <c r="I10" s="53">
        <v>50</v>
      </c>
    </row>
    <row r="11" spans="3:14" x14ac:dyDescent="0.2">
      <c r="C11" s="3"/>
      <c r="D11">
        <v>6</v>
      </c>
      <c r="E11" s="25">
        <v>42</v>
      </c>
      <c r="F11" s="26">
        <v>50</v>
      </c>
      <c r="G11" s="33" t="s">
        <v>24</v>
      </c>
      <c r="H11" s="10">
        <v>33</v>
      </c>
      <c r="I11" s="53">
        <v>50</v>
      </c>
    </row>
    <row r="12" spans="3:14" x14ac:dyDescent="0.2">
      <c r="C12" s="3"/>
      <c r="D12">
        <v>7</v>
      </c>
      <c r="E12" s="25">
        <v>42</v>
      </c>
      <c r="F12" s="44">
        <v>50</v>
      </c>
      <c r="G12" s="45" t="s">
        <v>24</v>
      </c>
      <c r="H12" s="10">
        <v>33.5</v>
      </c>
      <c r="I12" s="53">
        <v>50</v>
      </c>
    </row>
    <row r="13" spans="3:14" x14ac:dyDescent="0.2">
      <c r="C13" s="3"/>
      <c r="D13">
        <v>8</v>
      </c>
      <c r="E13" s="47">
        <v>41.5</v>
      </c>
      <c r="F13" s="48">
        <v>50</v>
      </c>
      <c r="G13" s="45"/>
      <c r="H13" s="10">
        <v>42</v>
      </c>
      <c r="I13" s="53">
        <v>50</v>
      </c>
      <c r="J13" t="s">
        <v>26</v>
      </c>
    </row>
    <row r="14" spans="3:14" x14ac:dyDescent="0.2">
      <c r="C14" s="3"/>
      <c r="D14">
        <v>9</v>
      </c>
      <c r="E14" s="47">
        <v>40.5</v>
      </c>
      <c r="F14" s="48">
        <v>50</v>
      </c>
      <c r="G14" s="45"/>
      <c r="H14" s="10"/>
      <c r="I14" s="53"/>
    </row>
    <row r="15" spans="3:14" x14ac:dyDescent="0.2">
      <c r="C15" s="3"/>
      <c r="D15">
        <v>10</v>
      </c>
      <c r="E15" s="47">
        <v>39</v>
      </c>
      <c r="F15" s="48">
        <v>50</v>
      </c>
      <c r="G15" s="45"/>
      <c r="H15" s="10"/>
      <c r="I15" s="53"/>
    </row>
    <row r="16" spans="3:14" x14ac:dyDescent="0.2">
      <c r="C16" s="3"/>
      <c r="D16">
        <v>11</v>
      </c>
      <c r="E16" s="47">
        <v>38.5</v>
      </c>
      <c r="F16" s="48">
        <v>50</v>
      </c>
      <c r="G16" s="45"/>
      <c r="H16" s="10"/>
      <c r="I16" s="53"/>
    </row>
    <row r="17" spans="3:13" x14ac:dyDescent="0.2">
      <c r="C17" s="3"/>
      <c r="D17">
        <v>12</v>
      </c>
      <c r="E17" s="47">
        <v>37</v>
      </c>
      <c r="F17" s="48">
        <v>50</v>
      </c>
      <c r="G17" s="45"/>
      <c r="H17" s="10"/>
      <c r="I17" s="53"/>
    </row>
    <row r="18" spans="3:13" x14ac:dyDescent="0.2">
      <c r="C18" s="3"/>
      <c r="D18">
        <v>13</v>
      </c>
      <c r="E18" s="47">
        <v>37</v>
      </c>
      <c r="F18" s="48">
        <v>50</v>
      </c>
      <c r="G18" s="45"/>
      <c r="H18" s="10"/>
      <c r="I18" s="53"/>
    </row>
    <row r="19" spans="3:13" x14ac:dyDescent="0.2">
      <c r="C19" s="3"/>
      <c r="D19">
        <v>14</v>
      </c>
      <c r="E19" s="47">
        <v>38.25</v>
      </c>
      <c r="F19" s="48">
        <v>50</v>
      </c>
      <c r="G19" s="45"/>
      <c r="H19" s="5"/>
      <c r="I19" s="4"/>
      <c r="J19" s="4"/>
      <c r="K19" s="4"/>
    </row>
    <row r="20" spans="3:13" x14ac:dyDescent="0.2">
      <c r="C20" s="3"/>
      <c r="D20">
        <v>15</v>
      </c>
      <c r="E20" s="47">
        <v>35</v>
      </c>
      <c r="F20" s="48">
        <v>50</v>
      </c>
      <c r="G20" s="45"/>
      <c r="H20" s="1">
        <f>AVERAGE(H6:H14)</f>
        <v>39.4375</v>
      </c>
      <c r="I20" s="2">
        <f>SUM(I6:I14)</f>
        <v>400</v>
      </c>
    </row>
    <row r="21" spans="3:13" x14ac:dyDescent="0.2">
      <c r="D21">
        <v>16</v>
      </c>
      <c r="E21" s="47"/>
      <c r="F21" s="48"/>
      <c r="G21" s="45"/>
      <c r="H21" s="1"/>
    </row>
    <row r="22" spans="3:13" x14ac:dyDescent="0.2">
      <c r="D22">
        <v>17</v>
      </c>
      <c r="E22" s="47"/>
      <c r="F22" s="48"/>
      <c r="G22" s="45"/>
      <c r="H22" s="1"/>
    </row>
    <row r="23" spans="3:13" x14ac:dyDescent="0.2">
      <c r="D23">
        <v>18</v>
      </c>
      <c r="E23" s="49"/>
      <c r="F23" s="50"/>
      <c r="G23" s="46"/>
      <c r="H23" s="1"/>
    </row>
    <row r="24" spans="3:13" x14ac:dyDescent="0.2">
      <c r="E24" s="1">
        <f>AVERAGE(E6:E23)</f>
        <v>40.049999999999997</v>
      </c>
      <c r="F24" s="2">
        <f>SUM(F6:F22)</f>
        <v>750</v>
      </c>
      <c r="H24" s="1"/>
    </row>
    <row r="25" spans="3:13" x14ac:dyDescent="0.2">
      <c r="E25" s="1"/>
      <c r="F25" s="2"/>
      <c r="H25" s="1"/>
    </row>
    <row r="26" spans="3:13" x14ac:dyDescent="0.2">
      <c r="E26" s="1"/>
      <c r="F26" s="2"/>
      <c r="H26" s="1"/>
    </row>
    <row r="27" spans="3:13" x14ac:dyDescent="0.2">
      <c r="E27" s="1"/>
      <c r="F27" s="2"/>
      <c r="H27" s="1"/>
    </row>
    <row r="28" spans="3:13" x14ac:dyDescent="0.2">
      <c r="C28" s="3" t="s">
        <v>19</v>
      </c>
      <c r="D28" s="14">
        <f>-(E24*F24)*16</f>
        <v>-480599.99999999994</v>
      </c>
      <c r="H28" s="1"/>
    </row>
    <row r="29" spans="3:13" x14ac:dyDescent="0.2">
      <c r="C29" s="3" t="s">
        <v>20</v>
      </c>
      <c r="D29" s="15">
        <f>(H20*I20)*16</f>
        <v>252400</v>
      </c>
      <c r="H29" s="1"/>
    </row>
    <row r="30" spans="3:13" x14ac:dyDescent="0.2">
      <c r="D30" s="1">
        <f>D29+D28</f>
        <v>-228199.99999999994</v>
      </c>
      <c r="H30" s="1"/>
    </row>
    <row r="31" spans="3:13" ht="13.5" thickBot="1" x14ac:dyDescent="0.25">
      <c r="D31" s="1"/>
      <c r="E31" s="10"/>
    </row>
    <row r="32" spans="3:13" x14ac:dyDescent="0.2">
      <c r="D32" s="1"/>
      <c r="E32" s="1"/>
      <c r="L32" s="17"/>
      <c r="M32" s="18"/>
    </row>
    <row r="33" spans="2:13" x14ac:dyDescent="0.2">
      <c r="B33" s="7" t="s">
        <v>8</v>
      </c>
      <c r="C33" s="7"/>
      <c r="D33" s="24" t="s">
        <v>10</v>
      </c>
      <c r="E33">
        <f>M5</f>
        <v>100</v>
      </c>
      <c r="G33" s="51">
        <f>E3-0.25</f>
        <v>41.75</v>
      </c>
      <c r="I33" s="1">
        <f>(-G33*E33)*16</f>
        <v>-66800</v>
      </c>
      <c r="L33" s="19" t="s">
        <v>13</v>
      </c>
      <c r="M33" s="20"/>
    </row>
    <row r="34" spans="2:13" ht="16.5" thickBot="1" x14ac:dyDescent="0.3">
      <c r="D34" s="24" t="s">
        <v>11</v>
      </c>
      <c r="E34" s="4">
        <f>M6</f>
        <v>-450</v>
      </c>
      <c r="F34" s="4"/>
      <c r="G34" s="52">
        <f>E3+0.25</f>
        <v>42.25</v>
      </c>
      <c r="I34" s="5">
        <f>(-G34*E34)*16</f>
        <v>304200</v>
      </c>
      <c r="L34" s="22">
        <f>I35+D30</f>
        <v>9200.0000000000582</v>
      </c>
      <c r="M34" s="21"/>
    </row>
    <row r="35" spans="2:13" x14ac:dyDescent="0.2">
      <c r="E35">
        <f>E34+E33</f>
        <v>-350</v>
      </c>
      <c r="F35" t="s">
        <v>12</v>
      </c>
      <c r="I35" s="1">
        <f>SUM(I33:I34)</f>
        <v>237400</v>
      </c>
    </row>
    <row r="36" spans="2:13" x14ac:dyDescent="0.2">
      <c r="E36" s="1"/>
    </row>
    <row r="37" spans="2:13" x14ac:dyDescent="0.2">
      <c r="L37" s="31" t="s">
        <v>16</v>
      </c>
      <c r="M37" s="30"/>
    </row>
    <row r="38" spans="2:13" ht="15.75" x14ac:dyDescent="0.25">
      <c r="L38" s="32">
        <f>('FEB7'!E3-'FEB8'!E3)*800</f>
        <v>2031.9999999999993</v>
      </c>
      <c r="M38" s="27"/>
    </row>
    <row r="39" spans="2:13" x14ac:dyDescent="0.2">
      <c r="J39" s="9"/>
      <c r="L39" s="28"/>
      <c r="M39" s="29"/>
    </row>
    <row r="40" spans="2:13" x14ac:dyDescent="0.2">
      <c r="J40" s="9"/>
    </row>
    <row r="42" spans="2:13" x14ac:dyDescent="0.2">
      <c r="L42" s="31" t="s">
        <v>17</v>
      </c>
      <c r="M42" s="30"/>
    </row>
    <row r="43" spans="2:13" ht="15.75" x14ac:dyDescent="0.25">
      <c r="L43" s="32">
        <f>('FEB6'!E3-'FEB7'!E3)*(800*2)</f>
        <v>5536.0000000000018</v>
      </c>
      <c r="M43" s="27"/>
    </row>
    <row r="44" spans="2:13" x14ac:dyDescent="0.2">
      <c r="L44" s="28"/>
      <c r="M44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C13" sqref="C13:C14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36992</v>
      </c>
      <c r="L2" s="8" t="s">
        <v>9</v>
      </c>
    </row>
    <row r="3" spans="3:14" x14ac:dyDescent="0.2">
      <c r="D3" s="6" t="s">
        <v>0</v>
      </c>
      <c r="E3" s="58">
        <v>69.75</v>
      </c>
      <c r="L3" s="34" t="s">
        <v>14</v>
      </c>
      <c r="M3">
        <v>-250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72</v>
      </c>
      <c r="F12" s="57">
        <v>50</v>
      </c>
      <c r="G12">
        <v>1</v>
      </c>
      <c r="H12" s="72">
        <v>72</v>
      </c>
      <c r="I12" s="135">
        <v>50</v>
      </c>
    </row>
    <row r="13" spans="3:14" x14ac:dyDescent="0.2">
      <c r="C13" s="3"/>
      <c r="D13">
        <v>2</v>
      </c>
      <c r="E13" s="56">
        <v>69</v>
      </c>
      <c r="F13" s="57">
        <v>50</v>
      </c>
      <c r="G13">
        <v>2</v>
      </c>
      <c r="H13" s="72">
        <v>72.5</v>
      </c>
      <c r="I13" s="135">
        <v>50</v>
      </c>
    </row>
    <row r="14" spans="3:14" x14ac:dyDescent="0.2">
      <c r="C14" s="3"/>
      <c r="D14">
        <v>3</v>
      </c>
      <c r="E14" s="56">
        <v>71</v>
      </c>
      <c r="F14" s="57">
        <v>50</v>
      </c>
      <c r="G14">
        <v>3</v>
      </c>
      <c r="H14" s="72">
        <v>69.75</v>
      </c>
      <c r="I14" s="135">
        <v>50</v>
      </c>
    </row>
    <row r="15" spans="3:14" x14ac:dyDescent="0.2">
      <c r="C15" s="3"/>
      <c r="D15">
        <v>4</v>
      </c>
      <c r="E15" s="56">
        <v>69</v>
      </c>
      <c r="F15" s="57">
        <v>50</v>
      </c>
      <c r="G15">
        <v>4</v>
      </c>
      <c r="H15" s="72">
        <v>69</v>
      </c>
      <c r="I15" s="135">
        <v>50</v>
      </c>
    </row>
    <row r="16" spans="3:14" x14ac:dyDescent="0.2">
      <c r="C16" s="3"/>
      <c r="D16">
        <v>5</v>
      </c>
      <c r="E16" s="56">
        <v>69.25</v>
      </c>
      <c r="F16" s="57">
        <v>50</v>
      </c>
      <c r="G16">
        <v>5</v>
      </c>
      <c r="H16" s="72">
        <v>69.75</v>
      </c>
      <c r="I16" s="135">
        <v>50</v>
      </c>
    </row>
    <row r="17" spans="3:9" x14ac:dyDescent="0.2">
      <c r="C17" s="3"/>
      <c r="D17">
        <v>6</v>
      </c>
      <c r="E17" s="56">
        <v>69</v>
      </c>
      <c r="F17" s="57">
        <v>50</v>
      </c>
      <c r="G17">
        <v>6</v>
      </c>
      <c r="H17" s="72">
        <v>67.75</v>
      </c>
      <c r="I17" s="135">
        <v>50</v>
      </c>
    </row>
    <row r="18" spans="3:9" x14ac:dyDescent="0.2">
      <c r="C18" s="3"/>
      <c r="D18">
        <v>7</v>
      </c>
      <c r="E18" s="56">
        <v>70.75</v>
      </c>
      <c r="F18" s="57">
        <v>50</v>
      </c>
      <c r="G18">
        <v>7</v>
      </c>
      <c r="H18" s="72">
        <v>69.5</v>
      </c>
      <c r="I18" s="135">
        <v>50</v>
      </c>
    </row>
    <row r="19" spans="3:9" x14ac:dyDescent="0.2">
      <c r="C19" s="3"/>
      <c r="D19">
        <v>8</v>
      </c>
      <c r="E19" s="56">
        <v>69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69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68.25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69.5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67.25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71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>
        <v>70.5</v>
      </c>
      <c r="F25" s="57">
        <v>50</v>
      </c>
      <c r="H25" s="10">
        <f>AVERAGE(H12:H23)</f>
        <v>70.035714285714292</v>
      </c>
      <c r="I25" s="75">
        <f>SUM(I12:I23)</f>
        <v>350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69.607142857142861</v>
      </c>
      <c r="F33" s="53">
        <f>SUM(F11:F31)</f>
        <v>700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-779600</v>
      </c>
      <c r="H39" s="56"/>
      <c r="I39" s="57"/>
    </row>
    <row r="40" spans="3:11" x14ac:dyDescent="0.2">
      <c r="C40" s="3" t="s">
        <v>20</v>
      </c>
      <c r="D40" s="15">
        <f>(H25*I25)*16</f>
        <v>392200.00000000006</v>
      </c>
      <c r="H40" s="56"/>
      <c r="I40" s="57"/>
      <c r="J40" s="17"/>
      <c r="K40" s="18"/>
    </row>
    <row r="41" spans="3:11" x14ac:dyDescent="0.2">
      <c r="C41" s="3"/>
      <c r="D41" s="1">
        <f>D40+D39</f>
        <v>-387399.99999999994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3600.0000000000582</v>
      </c>
      <c r="K42" s="21"/>
    </row>
    <row r="43" spans="3:11" ht="41.25" customHeight="1" x14ac:dyDescent="0.2">
      <c r="C43" s="3"/>
      <c r="D43" s="14" t="s">
        <v>14</v>
      </c>
      <c r="E43">
        <v>-250</v>
      </c>
      <c r="G43" s="161">
        <f>E3</f>
        <v>69.75</v>
      </c>
      <c r="H43" s="56">
        <f>(G43*-E43)*16</f>
        <v>279000</v>
      </c>
      <c r="I43" s="57"/>
    </row>
    <row r="44" spans="3:11" ht="15.75" x14ac:dyDescent="0.25">
      <c r="C44" s="60" t="s">
        <v>40</v>
      </c>
      <c r="D44" s="24" t="s">
        <v>129</v>
      </c>
      <c r="E44">
        <v>0</v>
      </c>
      <c r="G44" s="51">
        <f>E3-0.25</f>
        <v>69.5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70</v>
      </c>
      <c r="H45" s="5">
        <f>(G45*-E45)*16</f>
        <v>112000</v>
      </c>
    </row>
    <row r="46" spans="3:11" ht="12" customHeight="1" x14ac:dyDescent="0.2">
      <c r="C46" s="3"/>
      <c r="E46">
        <f>SUM(E43:E45)</f>
        <v>-350</v>
      </c>
      <c r="H46" s="1">
        <f>SUM(H43:H45)</f>
        <v>391000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14" sqref="G13:G14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36993</v>
      </c>
      <c r="L2" s="8" t="s">
        <v>9</v>
      </c>
    </row>
    <row r="3" spans="3:14" x14ac:dyDescent="0.2">
      <c r="D3" s="6" t="s">
        <v>0</v>
      </c>
      <c r="E3" s="58">
        <v>62.11</v>
      </c>
      <c r="L3" s="34" t="s">
        <v>14</v>
      </c>
      <c r="M3">
        <v>-300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62</v>
      </c>
      <c r="F12" s="57">
        <v>50</v>
      </c>
      <c r="G12">
        <v>1</v>
      </c>
      <c r="H12" s="72">
        <v>64</v>
      </c>
      <c r="I12" s="135">
        <v>50</v>
      </c>
    </row>
    <row r="13" spans="3:14" x14ac:dyDescent="0.2">
      <c r="C13" s="3"/>
      <c r="D13">
        <v>2</v>
      </c>
      <c r="E13" s="56">
        <v>60</v>
      </c>
      <c r="F13" s="57">
        <v>50</v>
      </c>
      <c r="G13">
        <v>2</v>
      </c>
      <c r="H13" s="72">
        <v>63.5</v>
      </c>
      <c r="I13" s="135">
        <v>50</v>
      </c>
    </row>
    <row r="14" spans="3:14" x14ac:dyDescent="0.2">
      <c r="C14" s="3"/>
      <c r="D14">
        <v>3</v>
      </c>
      <c r="E14" s="56">
        <v>64</v>
      </c>
      <c r="F14" s="57">
        <v>50</v>
      </c>
      <c r="G14">
        <v>3</v>
      </c>
      <c r="H14" s="72">
        <v>62</v>
      </c>
      <c r="I14" s="135">
        <v>50</v>
      </c>
    </row>
    <row r="15" spans="3:14" x14ac:dyDescent="0.2">
      <c r="C15" s="3"/>
      <c r="D15">
        <v>4</v>
      </c>
      <c r="E15" s="56">
        <v>64</v>
      </c>
      <c r="F15" s="57">
        <v>50</v>
      </c>
      <c r="G15">
        <v>4</v>
      </c>
      <c r="H15" s="72">
        <v>61.25</v>
      </c>
      <c r="I15" s="135">
        <v>50</v>
      </c>
    </row>
    <row r="16" spans="3:14" x14ac:dyDescent="0.2">
      <c r="C16" s="3"/>
      <c r="D16">
        <v>5</v>
      </c>
      <c r="E16" s="56">
        <v>63</v>
      </c>
      <c r="F16" s="57">
        <v>50</v>
      </c>
      <c r="G16">
        <v>5</v>
      </c>
      <c r="H16" s="72">
        <v>60.5</v>
      </c>
      <c r="I16" s="135">
        <v>50</v>
      </c>
    </row>
    <row r="17" spans="3:9" x14ac:dyDescent="0.2">
      <c r="C17" s="3"/>
      <c r="D17">
        <v>6</v>
      </c>
      <c r="E17" s="56">
        <v>63.5</v>
      </c>
      <c r="F17" s="57">
        <v>50</v>
      </c>
      <c r="G17">
        <v>6</v>
      </c>
      <c r="H17" s="72">
        <v>61.5</v>
      </c>
      <c r="I17" s="135">
        <v>50</v>
      </c>
    </row>
    <row r="18" spans="3:9" x14ac:dyDescent="0.2">
      <c r="C18" s="3"/>
      <c r="D18">
        <v>7</v>
      </c>
      <c r="E18" s="56">
        <v>63</v>
      </c>
      <c r="F18" s="57">
        <v>50</v>
      </c>
      <c r="G18">
        <v>7</v>
      </c>
      <c r="H18" s="72">
        <v>62.75</v>
      </c>
      <c r="I18" s="135">
        <v>50</v>
      </c>
    </row>
    <row r="19" spans="3:9" x14ac:dyDescent="0.2">
      <c r="C19" s="3"/>
      <c r="D19">
        <v>8</v>
      </c>
      <c r="E19" s="56">
        <v>62.5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62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61.75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61.25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60.25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60.25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>
        <v>60</v>
      </c>
      <c r="F25" s="57">
        <v>50</v>
      </c>
      <c r="H25" s="10">
        <f>AVERAGE(H12:H23)</f>
        <v>62.214285714285715</v>
      </c>
      <c r="I25" s="75">
        <f>SUM(I12:I23)</f>
        <v>350</v>
      </c>
    </row>
    <row r="26" spans="3:9" x14ac:dyDescent="0.2">
      <c r="C26" s="3"/>
      <c r="D26">
        <v>15</v>
      </c>
      <c r="E26" s="167">
        <v>63.5</v>
      </c>
      <c r="F26" s="57">
        <v>50</v>
      </c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62.06666666666667</v>
      </c>
      <c r="F33" s="53">
        <f>SUM(F11:F31)</f>
        <v>750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-744800</v>
      </c>
      <c r="H39" s="56"/>
      <c r="I39" s="57"/>
    </row>
    <row r="40" spans="3:11" x14ac:dyDescent="0.2">
      <c r="C40" s="3" t="s">
        <v>20</v>
      </c>
      <c r="D40" s="15">
        <f>(H25*I25)*16</f>
        <v>348400</v>
      </c>
      <c r="H40" s="56"/>
      <c r="I40" s="57"/>
      <c r="J40" s="17"/>
      <c r="K40" s="18"/>
    </row>
    <row r="41" spans="3:11" x14ac:dyDescent="0.2">
      <c r="C41" s="3"/>
      <c r="D41" s="1">
        <f>D40+D39</f>
        <v>-396400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1504</v>
      </c>
      <c r="K42" s="21"/>
    </row>
    <row r="43" spans="3:11" ht="41.25" customHeight="1" x14ac:dyDescent="0.2">
      <c r="C43" s="3"/>
      <c r="D43" s="14" t="s">
        <v>14</v>
      </c>
      <c r="E43">
        <v>-300</v>
      </c>
      <c r="G43" s="161">
        <f>E3</f>
        <v>62.11</v>
      </c>
      <c r="H43" s="56">
        <f>(G43*-E43)*16</f>
        <v>298128</v>
      </c>
      <c r="I43" s="57"/>
    </row>
    <row r="44" spans="3:11" ht="15.75" x14ac:dyDescent="0.25">
      <c r="C44" s="60" t="s">
        <v>40</v>
      </c>
      <c r="D44" s="24" t="s">
        <v>129</v>
      </c>
      <c r="E44">
        <v>0</v>
      </c>
      <c r="G44" s="51">
        <f>E3-0.25</f>
        <v>61.86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62.36</v>
      </c>
      <c r="H45" s="5">
        <f>(G45*-E45)*16</f>
        <v>99776</v>
      </c>
    </row>
    <row r="46" spans="3:11" ht="12" customHeight="1" x14ac:dyDescent="0.2">
      <c r="C46" s="3"/>
      <c r="E46">
        <f>SUM(E43:E45)</f>
        <v>-400</v>
      </c>
      <c r="H46" s="1">
        <f>SUM(H43:H45)</f>
        <v>397904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D9" sqref="D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36994</v>
      </c>
      <c r="L2" s="8" t="s">
        <v>9</v>
      </c>
    </row>
    <row r="3" spans="3:14" x14ac:dyDescent="0.2">
      <c r="D3" s="6" t="s">
        <v>0</v>
      </c>
      <c r="E3" s="58">
        <v>50.56</v>
      </c>
      <c r="L3" s="34" t="s">
        <v>14</v>
      </c>
      <c r="M3">
        <v>-150</v>
      </c>
    </row>
    <row r="4" spans="3:14" x14ac:dyDescent="0.2">
      <c r="D4" s="6"/>
      <c r="E4" s="12"/>
      <c r="L4" s="2" t="s">
        <v>10</v>
      </c>
      <c r="M4">
        <v>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51</v>
      </c>
      <c r="F12" s="57">
        <v>50</v>
      </c>
      <c r="G12">
        <v>1</v>
      </c>
      <c r="H12" s="72">
        <v>50</v>
      </c>
      <c r="I12" s="135">
        <v>50</v>
      </c>
    </row>
    <row r="13" spans="3:14" x14ac:dyDescent="0.2">
      <c r="C13" s="3"/>
      <c r="D13">
        <v>2</v>
      </c>
      <c r="E13" s="56">
        <v>48.25</v>
      </c>
      <c r="F13" s="57">
        <v>50</v>
      </c>
      <c r="G13">
        <v>2</v>
      </c>
      <c r="H13" s="72">
        <v>52</v>
      </c>
      <c r="I13" s="135">
        <v>50</v>
      </c>
    </row>
    <row r="14" spans="3:14" x14ac:dyDescent="0.2">
      <c r="C14" s="3"/>
      <c r="D14">
        <v>3</v>
      </c>
      <c r="E14" s="56">
        <v>51.75</v>
      </c>
      <c r="F14" s="57">
        <v>50</v>
      </c>
      <c r="G14">
        <v>3</v>
      </c>
      <c r="H14" s="72">
        <v>51.75</v>
      </c>
      <c r="I14" s="135">
        <v>50</v>
      </c>
    </row>
    <row r="15" spans="3:14" x14ac:dyDescent="0.2">
      <c r="C15" s="3"/>
      <c r="D15">
        <v>4</v>
      </c>
      <c r="E15" s="56">
        <v>51.5</v>
      </c>
      <c r="F15" s="57">
        <v>50</v>
      </c>
      <c r="G15">
        <v>4</v>
      </c>
      <c r="H15" s="72">
        <v>48</v>
      </c>
      <c r="I15" s="135">
        <v>50</v>
      </c>
    </row>
    <row r="16" spans="3:14" x14ac:dyDescent="0.2">
      <c r="C16" s="3"/>
      <c r="D16">
        <v>5</v>
      </c>
      <c r="E16" s="56">
        <v>51.5</v>
      </c>
      <c r="F16" s="57">
        <v>50</v>
      </c>
      <c r="G16">
        <v>5</v>
      </c>
      <c r="H16" s="72"/>
      <c r="I16" s="135"/>
    </row>
    <row r="17" spans="3:9" x14ac:dyDescent="0.2">
      <c r="C17" s="3"/>
      <c r="D17">
        <v>6</v>
      </c>
      <c r="E17" s="56">
        <v>51.25</v>
      </c>
      <c r="F17" s="57">
        <v>50</v>
      </c>
      <c r="G17">
        <v>6</v>
      </c>
      <c r="H17" s="72"/>
      <c r="I17" s="135"/>
    </row>
    <row r="18" spans="3:9" x14ac:dyDescent="0.2">
      <c r="C18" s="3"/>
      <c r="D18">
        <v>7</v>
      </c>
      <c r="E18" s="56">
        <v>51.25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50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49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50.4375</v>
      </c>
      <c r="I25" s="75">
        <f>SUM(I12:I23)</f>
        <v>200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50.611111111111114</v>
      </c>
      <c r="F33" s="53">
        <f>SUM(F11:F31)</f>
        <v>450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-364400</v>
      </c>
      <c r="H39" s="56"/>
      <c r="I39" s="57"/>
    </row>
    <row r="40" spans="3:11" x14ac:dyDescent="0.2">
      <c r="C40" s="3" t="s">
        <v>20</v>
      </c>
      <c r="D40" s="15">
        <f>(H25*I25)*16</f>
        <v>161400</v>
      </c>
      <c r="H40" s="56"/>
      <c r="I40" s="57"/>
      <c r="J40" s="17"/>
      <c r="K40" s="18"/>
    </row>
    <row r="41" spans="3:11" x14ac:dyDescent="0.2">
      <c r="C41" s="3"/>
      <c r="D41" s="1">
        <f>D40+D39</f>
        <v>-203000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-360</v>
      </c>
      <c r="K42" s="21"/>
    </row>
    <row r="43" spans="3:11" ht="41.25" customHeight="1" x14ac:dyDescent="0.2">
      <c r="C43" s="3"/>
      <c r="D43" s="14" t="s">
        <v>14</v>
      </c>
      <c r="E43">
        <v>-150</v>
      </c>
      <c r="G43" s="161">
        <f>E3</f>
        <v>50.56</v>
      </c>
      <c r="H43" s="56">
        <f>(G43*-E43)*16</f>
        <v>121344</v>
      </c>
      <c r="I43" s="57"/>
    </row>
    <row r="44" spans="3:11" ht="15.75" x14ac:dyDescent="0.25">
      <c r="C44" s="60" t="s">
        <v>40</v>
      </c>
      <c r="D44" s="24" t="s">
        <v>129</v>
      </c>
      <c r="E44">
        <v>0</v>
      </c>
      <c r="G44" s="51">
        <f>E3-0.25</f>
        <v>50.31</v>
      </c>
      <c r="H44" s="1">
        <f>(G44*E44)*-16</f>
        <v>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50.81</v>
      </c>
      <c r="H45" s="5">
        <f>(G45*-E45)*16</f>
        <v>81296</v>
      </c>
    </row>
    <row r="46" spans="3:11" ht="12" customHeight="1" x14ac:dyDescent="0.2">
      <c r="C46" s="3"/>
      <c r="E46">
        <f>SUM(E43:E45)</f>
        <v>-250</v>
      </c>
      <c r="H46" s="1">
        <f>SUM(H43:H45)</f>
        <v>202640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F8" sqref="F8:G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36997</v>
      </c>
      <c r="L2" s="8" t="s">
        <v>9</v>
      </c>
    </row>
    <row r="3" spans="3:14" x14ac:dyDescent="0.2">
      <c r="D3" s="6" t="s">
        <v>0</v>
      </c>
      <c r="E3" s="58">
        <v>50.92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53.5</v>
      </c>
      <c r="F12" s="57">
        <v>50</v>
      </c>
      <c r="G12">
        <v>1</v>
      </c>
      <c r="H12" s="72">
        <v>54</v>
      </c>
      <c r="I12" s="135">
        <v>50</v>
      </c>
    </row>
    <row r="13" spans="3:14" x14ac:dyDescent="0.2">
      <c r="C13" s="3"/>
      <c r="D13">
        <v>2</v>
      </c>
      <c r="E13" s="56">
        <v>51.5</v>
      </c>
      <c r="F13" s="57">
        <v>50</v>
      </c>
      <c r="G13">
        <v>2</v>
      </c>
      <c r="H13" s="72">
        <v>52</v>
      </c>
      <c r="I13" s="135">
        <v>50</v>
      </c>
    </row>
    <row r="14" spans="3:14" x14ac:dyDescent="0.2">
      <c r="C14" s="3"/>
      <c r="D14">
        <v>3</v>
      </c>
      <c r="E14" s="56">
        <v>52.5</v>
      </c>
      <c r="F14" s="57">
        <v>50</v>
      </c>
      <c r="G14">
        <v>3</v>
      </c>
      <c r="H14" s="72">
        <v>53</v>
      </c>
      <c r="I14" s="135">
        <v>50</v>
      </c>
    </row>
    <row r="15" spans="3:14" x14ac:dyDescent="0.2">
      <c r="C15" s="3"/>
      <c r="D15">
        <v>4</v>
      </c>
      <c r="E15" s="56">
        <v>52</v>
      </c>
      <c r="F15" s="57">
        <v>50</v>
      </c>
      <c r="G15">
        <v>4</v>
      </c>
      <c r="H15" s="72">
        <v>49.75</v>
      </c>
      <c r="I15" s="135">
        <v>50</v>
      </c>
    </row>
    <row r="16" spans="3:14" x14ac:dyDescent="0.2">
      <c r="C16" s="3"/>
      <c r="D16">
        <v>5</v>
      </c>
      <c r="E16" s="56">
        <v>49</v>
      </c>
      <c r="F16" s="57">
        <v>50</v>
      </c>
      <c r="G16">
        <v>5</v>
      </c>
      <c r="H16" s="72">
        <v>48</v>
      </c>
      <c r="I16" s="135">
        <v>50</v>
      </c>
    </row>
    <row r="17" spans="3:9" x14ac:dyDescent="0.2">
      <c r="C17" s="3"/>
      <c r="D17">
        <v>6</v>
      </c>
      <c r="E17" s="56">
        <v>48</v>
      </c>
      <c r="F17" s="57">
        <v>50</v>
      </c>
      <c r="G17">
        <v>6</v>
      </c>
      <c r="H17" s="72">
        <v>49.25</v>
      </c>
      <c r="I17" s="135">
        <v>50</v>
      </c>
    </row>
    <row r="18" spans="3:9" x14ac:dyDescent="0.2">
      <c r="C18" s="3"/>
      <c r="D18">
        <v>7</v>
      </c>
      <c r="E18" s="56">
        <v>49.5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51</v>
      </c>
      <c r="I25" s="75">
        <f>SUM(I12:I23)</f>
        <v>300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50.857142857142854</v>
      </c>
      <c r="F33" s="53">
        <f>SUM(F11:F31)</f>
        <v>350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-284800</v>
      </c>
      <c r="H39" s="56"/>
      <c r="I39" s="57"/>
    </row>
    <row r="40" spans="3:11" x14ac:dyDescent="0.2">
      <c r="C40" s="3" t="s">
        <v>20</v>
      </c>
      <c r="D40" s="15">
        <f>(H25*I25)*16</f>
        <v>244800</v>
      </c>
      <c r="H40" s="56"/>
      <c r="I40" s="57"/>
      <c r="J40" s="17"/>
      <c r="K40" s="18"/>
    </row>
    <row r="41" spans="3:11" x14ac:dyDescent="0.2">
      <c r="C41" s="3"/>
      <c r="D41" s="1">
        <f>D40+D39</f>
        <v>-40000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1536</v>
      </c>
      <c r="K42" s="21"/>
    </row>
    <row r="43" spans="3:11" ht="41.25" customHeight="1" x14ac:dyDescent="0.2">
      <c r="C43" s="3"/>
      <c r="D43" s="14" t="s">
        <v>14</v>
      </c>
      <c r="E43">
        <v>-50</v>
      </c>
      <c r="G43" s="161">
        <f>E3</f>
        <v>50.92</v>
      </c>
      <c r="H43" s="56">
        <f>(G43*-E43)*16</f>
        <v>40736</v>
      </c>
      <c r="I43" s="57"/>
    </row>
    <row r="44" spans="3:11" ht="15.75" x14ac:dyDescent="0.25">
      <c r="C44" s="60" t="s">
        <v>40</v>
      </c>
      <c r="D44" s="24" t="s">
        <v>129</v>
      </c>
      <c r="E44">
        <v>100</v>
      </c>
      <c r="G44" s="51">
        <f>E3-0.25</f>
        <v>50.67</v>
      </c>
      <c r="H44" s="1">
        <f>(G44*E44)*-16</f>
        <v>-81072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51.17</v>
      </c>
      <c r="H45" s="5">
        <f>(G45*-E45)*16</f>
        <v>81872</v>
      </c>
    </row>
    <row r="46" spans="3:11" ht="12" customHeight="1" x14ac:dyDescent="0.2">
      <c r="C46" s="3"/>
      <c r="E46">
        <f>SUM(E43:E45)</f>
        <v>-50</v>
      </c>
      <c r="H46" s="1">
        <f>SUM(H43:H45)</f>
        <v>41536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H7" sqref="H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36998</v>
      </c>
      <c r="L2" s="8" t="s">
        <v>9</v>
      </c>
    </row>
    <row r="3" spans="3:14" x14ac:dyDescent="0.2">
      <c r="D3" s="6" t="s">
        <v>0</v>
      </c>
      <c r="E3" s="58">
        <v>50.48</v>
      </c>
      <c r="L3" s="34" t="s">
        <v>14</v>
      </c>
      <c r="M3">
        <v>-400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50.5</v>
      </c>
      <c r="F12" s="57">
        <v>50</v>
      </c>
      <c r="G12">
        <v>1</v>
      </c>
      <c r="H12" s="72">
        <v>52</v>
      </c>
      <c r="I12" s="135">
        <v>50</v>
      </c>
    </row>
    <row r="13" spans="3:14" x14ac:dyDescent="0.2">
      <c r="C13" s="3"/>
      <c r="D13">
        <v>2</v>
      </c>
      <c r="E13" s="56">
        <v>51.25</v>
      </c>
      <c r="F13" s="57">
        <v>50</v>
      </c>
      <c r="G13">
        <v>2</v>
      </c>
      <c r="H13" s="72">
        <v>50.75</v>
      </c>
      <c r="I13" s="135">
        <v>50</v>
      </c>
    </row>
    <row r="14" spans="3:14" x14ac:dyDescent="0.2">
      <c r="C14" s="3"/>
      <c r="D14">
        <v>3</v>
      </c>
      <c r="E14" s="56">
        <v>51</v>
      </c>
      <c r="F14" s="57">
        <v>50</v>
      </c>
      <c r="G14">
        <v>3</v>
      </c>
      <c r="H14" s="72">
        <v>51.25</v>
      </c>
      <c r="I14" s="135">
        <v>50</v>
      </c>
    </row>
    <row r="15" spans="3:14" x14ac:dyDescent="0.2">
      <c r="C15" s="3"/>
      <c r="D15">
        <v>4</v>
      </c>
      <c r="E15" s="56">
        <v>50.5</v>
      </c>
      <c r="F15" s="57">
        <v>50</v>
      </c>
      <c r="G15">
        <v>4</v>
      </c>
      <c r="H15" s="72">
        <v>49.5</v>
      </c>
      <c r="I15" s="135">
        <v>50</v>
      </c>
    </row>
    <row r="16" spans="3:14" x14ac:dyDescent="0.2">
      <c r="C16" s="3"/>
      <c r="D16">
        <v>5</v>
      </c>
      <c r="E16" s="56">
        <v>50.5</v>
      </c>
      <c r="F16" s="57">
        <v>50</v>
      </c>
      <c r="G16">
        <v>5</v>
      </c>
      <c r="H16" s="72">
        <v>50</v>
      </c>
      <c r="I16" s="135">
        <v>50</v>
      </c>
    </row>
    <row r="17" spans="3:9" x14ac:dyDescent="0.2">
      <c r="C17" s="3"/>
      <c r="D17">
        <v>6</v>
      </c>
      <c r="E17" s="56">
        <v>50</v>
      </c>
      <c r="F17" s="57">
        <v>50</v>
      </c>
      <c r="G17">
        <v>6</v>
      </c>
      <c r="H17" s="72"/>
      <c r="I17" s="135"/>
    </row>
    <row r="18" spans="3:9" x14ac:dyDescent="0.2">
      <c r="C18" s="3"/>
      <c r="D18">
        <v>7</v>
      </c>
      <c r="E18" s="56">
        <v>50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50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50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50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50.7</v>
      </c>
      <c r="I25" s="75">
        <f>SUM(I12:I23)</f>
        <v>250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50.375</v>
      </c>
      <c r="F33" s="53">
        <f>SUM(F11:F31)</f>
        <v>500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-403000</v>
      </c>
      <c r="H39" s="56"/>
      <c r="I39" s="57"/>
    </row>
    <row r="40" spans="3:11" x14ac:dyDescent="0.2">
      <c r="C40" s="3" t="s">
        <v>20</v>
      </c>
      <c r="D40" s="15">
        <f>(H25*I25)*16</f>
        <v>202800</v>
      </c>
      <c r="H40" s="56"/>
      <c r="I40" s="57"/>
      <c r="J40" s="17"/>
      <c r="K40" s="18"/>
    </row>
    <row r="41" spans="3:11" x14ac:dyDescent="0.2">
      <c r="C41" s="3"/>
      <c r="D41" s="1">
        <f>D40+D39</f>
        <v>-200200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3120</v>
      </c>
      <c r="K42" s="21"/>
    </row>
    <row r="43" spans="3:11" ht="41.25" customHeight="1" x14ac:dyDescent="0.2">
      <c r="C43" s="3"/>
      <c r="D43" s="14" t="s">
        <v>14</v>
      </c>
      <c r="E43">
        <v>-400</v>
      </c>
      <c r="G43" s="161">
        <f>E3</f>
        <v>50.48</v>
      </c>
      <c r="H43" s="56">
        <f>(G43*-E43)*16</f>
        <v>323072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50.23</v>
      </c>
      <c r="H44" s="1">
        <f>(G44*E44)*-16</f>
        <v>-200920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50.73</v>
      </c>
      <c r="H45" s="5">
        <f>(G45*-E45)*16</f>
        <v>81168</v>
      </c>
    </row>
    <row r="46" spans="3:11" ht="12" customHeight="1" x14ac:dyDescent="0.2">
      <c r="C46" s="3"/>
      <c r="E46">
        <f>SUM(E43:E45)</f>
        <v>-250</v>
      </c>
      <c r="H46" s="1">
        <f>SUM(H43:H45)</f>
        <v>203320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6" sqref="G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36999</v>
      </c>
      <c r="L2" s="8" t="s">
        <v>9</v>
      </c>
    </row>
    <row r="3" spans="3:14" x14ac:dyDescent="0.2">
      <c r="D3" s="6" t="s">
        <v>0</v>
      </c>
      <c r="E3" s="58">
        <v>56.66</v>
      </c>
      <c r="L3" s="34" t="s">
        <v>14</v>
      </c>
      <c r="M3">
        <v>-500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58</v>
      </c>
      <c r="F12" s="57">
        <v>50</v>
      </c>
      <c r="G12">
        <v>1</v>
      </c>
      <c r="H12" s="72">
        <v>56.75</v>
      </c>
      <c r="I12" s="135">
        <v>50</v>
      </c>
    </row>
    <row r="13" spans="3:14" x14ac:dyDescent="0.2">
      <c r="C13" s="3"/>
      <c r="D13">
        <v>2</v>
      </c>
      <c r="E13" s="56">
        <v>58</v>
      </c>
      <c r="F13" s="57">
        <v>50</v>
      </c>
      <c r="G13">
        <v>2</v>
      </c>
      <c r="H13" s="72">
        <v>58</v>
      </c>
      <c r="I13" s="135">
        <v>50</v>
      </c>
    </row>
    <row r="14" spans="3:14" x14ac:dyDescent="0.2">
      <c r="C14" s="3"/>
      <c r="D14">
        <v>3</v>
      </c>
      <c r="E14" s="56">
        <v>57.5</v>
      </c>
      <c r="F14" s="57">
        <v>50</v>
      </c>
      <c r="G14">
        <v>3</v>
      </c>
      <c r="H14" s="72">
        <v>55.25</v>
      </c>
      <c r="I14" s="135">
        <v>50</v>
      </c>
    </row>
    <row r="15" spans="3:14" x14ac:dyDescent="0.2">
      <c r="C15" s="3"/>
      <c r="D15">
        <v>4</v>
      </c>
      <c r="E15" s="56">
        <v>55.25</v>
      </c>
      <c r="F15" s="57">
        <v>50</v>
      </c>
      <c r="G15">
        <v>4</v>
      </c>
      <c r="H15" s="72">
        <v>56.5</v>
      </c>
      <c r="I15" s="135">
        <v>50</v>
      </c>
    </row>
    <row r="16" spans="3:14" x14ac:dyDescent="0.2">
      <c r="C16" s="3"/>
      <c r="D16">
        <v>5</v>
      </c>
      <c r="E16" s="56">
        <v>56.5</v>
      </c>
      <c r="F16" s="57">
        <v>50</v>
      </c>
      <c r="G16">
        <v>5</v>
      </c>
      <c r="H16" s="72">
        <v>56.75</v>
      </c>
      <c r="I16" s="135">
        <v>50</v>
      </c>
    </row>
    <row r="17" spans="3:9" x14ac:dyDescent="0.2">
      <c r="C17" s="3"/>
      <c r="D17">
        <v>6</v>
      </c>
      <c r="E17" s="56">
        <v>56.5</v>
      </c>
      <c r="F17" s="57">
        <v>50</v>
      </c>
      <c r="G17">
        <v>6</v>
      </c>
      <c r="H17" s="72">
        <v>56.5</v>
      </c>
      <c r="I17" s="135">
        <v>50</v>
      </c>
    </row>
    <row r="18" spans="3:9" x14ac:dyDescent="0.2">
      <c r="C18" s="3"/>
      <c r="D18">
        <v>7</v>
      </c>
      <c r="E18" s="56">
        <v>56</v>
      </c>
      <c r="F18" s="57">
        <v>50</v>
      </c>
      <c r="G18">
        <v>7</v>
      </c>
      <c r="H18" s="72">
        <v>57</v>
      </c>
      <c r="I18" s="135">
        <v>50</v>
      </c>
    </row>
    <row r="19" spans="3:9" x14ac:dyDescent="0.2">
      <c r="C19" s="3"/>
      <c r="D19">
        <v>8</v>
      </c>
      <c r="E19" s="56">
        <v>56.25</v>
      </c>
      <c r="F19" s="57">
        <v>50</v>
      </c>
      <c r="G19">
        <v>8</v>
      </c>
      <c r="H19" s="72">
        <v>57</v>
      </c>
      <c r="I19" s="135">
        <v>50</v>
      </c>
    </row>
    <row r="20" spans="3:9" x14ac:dyDescent="0.2">
      <c r="C20" s="3"/>
      <c r="D20">
        <v>9</v>
      </c>
      <c r="E20" s="167">
        <v>56.75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56.25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56.5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57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56.5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>
        <v>56.25</v>
      </c>
      <c r="F25" s="57">
        <v>50</v>
      </c>
      <c r="H25" s="10">
        <f>AVERAGE(H12:H23)</f>
        <v>56.71875</v>
      </c>
      <c r="I25" s="75">
        <f>SUM(I12:I23)</f>
        <v>400</v>
      </c>
    </row>
    <row r="26" spans="3:9" x14ac:dyDescent="0.2">
      <c r="C26" s="3"/>
      <c r="D26">
        <v>15</v>
      </c>
      <c r="E26" s="167">
        <v>56.25</v>
      </c>
      <c r="F26" s="57">
        <v>50</v>
      </c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56.633333333333333</v>
      </c>
      <c r="F33" s="53">
        <f>SUM(F11:F31)</f>
        <v>750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-679600</v>
      </c>
      <c r="H39" s="56"/>
      <c r="I39" s="57"/>
    </row>
    <row r="40" spans="3:11" x14ac:dyDescent="0.2">
      <c r="C40" s="3" t="s">
        <v>20</v>
      </c>
      <c r="D40" s="15">
        <f>(H25*I25)*16</f>
        <v>363000</v>
      </c>
      <c r="H40" s="56"/>
      <c r="I40" s="57"/>
      <c r="J40" s="17"/>
      <c r="K40" s="18"/>
    </row>
    <row r="41" spans="3:11" x14ac:dyDescent="0.2">
      <c r="C41" s="3"/>
      <c r="D41" s="1">
        <f>D40+D39</f>
        <v>-316600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2096</v>
      </c>
      <c r="K42" s="21"/>
    </row>
    <row r="43" spans="3:11" ht="41.25" customHeight="1" x14ac:dyDescent="0.2">
      <c r="C43" s="3"/>
      <c r="D43" s="14" t="s">
        <v>14</v>
      </c>
      <c r="E43">
        <v>-500</v>
      </c>
      <c r="G43" s="161">
        <f>E3</f>
        <v>56.66</v>
      </c>
      <c r="H43" s="56">
        <f>(G43*-E43)*16</f>
        <v>453280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56.41</v>
      </c>
      <c r="H44" s="1">
        <f>(G44*E44)*-16</f>
        <v>-225640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56.91</v>
      </c>
      <c r="H45" s="5">
        <f>(G45*-E45)*16</f>
        <v>91056</v>
      </c>
    </row>
    <row r="46" spans="3:11" ht="12" customHeight="1" x14ac:dyDescent="0.2">
      <c r="C46" s="3"/>
      <c r="E46">
        <f>SUM(E43:E45)</f>
        <v>-350</v>
      </c>
      <c r="H46" s="1">
        <f>SUM(H43:H45)</f>
        <v>318696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D26" workbookViewId="0">
      <selection activeCell="L40" sqref="L40:L41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37000</v>
      </c>
      <c r="L2" s="8" t="s">
        <v>9</v>
      </c>
    </row>
    <row r="3" spans="3:14" x14ac:dyDescent="0.2">
      <c r="D3" s="6" t="s">
        <v>0</v>
      </c>
      <c r="E3" s="58">
        <v>54.31</v>
      </c>
      <c r="L3" s="34" t="s">
        <v>14</v>
      </c>
      <c r="M3">
        <v>-550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-400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54</v>
      </c>
      <c r="F12" s="57">
        <v>50</v>
      </c>
      <c r="G12">
        <v>1</v>
      </c>
      <c r="H12" s="72">
        <v>54.5</v>
      </c>
      <c r="I12" s="135">
        <v>50</v>
      </c>
    </row>
    <row r="13" spans="3:14" x14ac:dyDescent="0.2">
      <c r="C13" s="3"/>
      <c r="D13">
        <v>2</v>
      </c>
      <c r="E13" s="56">
        <v>54</v>
      </c>
      <c r="F13" s="57">
        <v>50</v>
      </c>
      <c r="G13">
        <v>2</v>
      </c>
      <c r="H13" s="72">
        <v>54.75</v>
      </c>
      <c r="I13" s="135">
        <v>50</v>
      </c>
    </row>
    <row r="14" spans="3:14" x14ac:dyDescent="0.2">
      <c r="C14" s="3"/>
      <c r="D14">
        <v>3</v>
      </c>
      <c r="E14" s="56">
        <v>54</v>
      </c>
      <c r="F14" s="57">
        <v>50</v>
      </c>
      <c r="G14">
        <v>3</v>
      </c>
      <c r="H14" s="72">
        <v>55</v>
      </c>
      <c r="I14" s="135">
        <v>50</v>
      </c>
    </row>
    <row r="15" spans="3:14" x14ac:dyDescent="0.2">
      <c r="C15" s="3"/>
      <c r="D15">
        <v>4</v>
      </c>
      <c r="E15" s="56">
        <v>54</v>
      </c>
      <c r="F15" s="57">
        <v>50</v>
      </c>
      <c r="G15">
        <v>4</v>
      </c>
      <c r="H15" s="72">
        <v>55.5</v>
      </c>
      <c r="I15" s="135">
        <v>50</v>
      </c>
    </row>
    <row r="16" spans="3:14" x14ac:dyDescent="0.2">
      <c r="C16" s="3"/>
      <c r="D16">
        <v>5</v>
      </c>
      <c r="E16" s="56">
        <v>54.75</v>
      </c>
      <c r="F16" s="57">
        <v>50</v>
      </c>
      <c r="G16">
        <v>5</v>
      </c>
      <c r="H16" s="72">
        <v>54.75</v>
      </c>
      <c r="I16" s="135">
        <v>50</v>
      </c>
    </row>
    <row r="17" spans="3:9" x14ac:dyDescent="0.2">
      <c r="C17" s="3"/>
      <c r="D17">
        <v>6</v>
      </c>
      <c r="E17" s="56">
        <v>55</v>
      </c>
      <c r="F17" s="57">
        <v>50</v>
      </c>
      <c r="G17">
        <v>6</v>
      </c>
      <c r="H17" s="72"/>
      <c r="I17" s="135"/>
    </row>
    <row r="18" spans="3:9" x14ac:dyDescent="0.2">
      <c r="C18" s="3"/>
      <c r="D18">
        <v>7</v>
      </c>
      <c r="E18" s="56">
        <v>55.25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54.5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54.25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53.25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53.5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52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54.5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54.9</v>
      </c>
      <c r="I25" s="75">
        <f>SUM(I12:I23)</f>
        <v>250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54.07692307692308</v>
      </c>
      <c r="F33" s="53">
        <f>SUM(F11:F31)</f>
        <v>650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-562400</v>
      </c>
      <c r="H39" s="56"/>
      <c r="I39" s="57"/>
    </row>
    <row r="40" spans="3:11" x14ac:dyDescent="0.2">
      <c r="C40" s="3" t="s">
        <v>20</v>
      </c>
      <c r="D40" s="15">
        <f>(H25*I25)*16</f>
        <v>219600</v>
      </c>
      <c r="H40" s="56"/>
      <c r="I40" s="57"/>
      <c r="J40" s="17"/>
      <c r="K40" s="18"/>
    </row>
    <row r="41" spans="3:11" x14ac:dyDescent="0.2">
      <c r="C41" s="3"/>
      <c r="D41" s="1">
        <f>D40+D39</f>
        <v>-342800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6184</v>
      </c>
      <c r="K42" s="21"/>
    </row>
    <row r="43" spans="3:11" ht="41.25" customHeight="1" x14ac:dyDescent="0.2">
      <c r="C43" s="3"/>
      <c r="D43" s="14" t="s">
        <v>14</v>
      </c>
      <c r="E43">
        <v>-550</v>
      </c>
      <c r="G43" s="161">
        <f>E3</f>
        <v>54.31</v>
      </c>
      <c r="H43" s="56">
        <f>(G43*-E43)*16</f>
        <v>477928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54.06</v>
      </c>
      <c r="H44" s="1">
        <f>(G44*E44)*-16</f>
        <v>-216240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54.56</v>
      </c>
      <c r="H45" s="5">
        <f>(G45*-E45)*16</f>
        <v>87296</v>
      </c>
    </row>
    <row r="46" spans="3:11" ht="12" customHeight="1" x14ac:dyDescent="0.2">
      <c r="C46" s="3"/>
      <c r="E46">
        <f>SUM(E43:E45)</f>
        <v>-400</v>
      </c>
      <c r="H46" s="1">
        <f>SUM(H43:H45)</f>
        <v>348984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6" sqref="G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37001</v>
      </c>
      <c r="L2" s="8" t="s">
        <v>9</v>
      </c>
    </row>
    <row r="3" spans="3:14" x14ac:dyDescent="0.2">
      <c r="D3" s="6" t="s">
        <v>0</v>
      </c>
      <c r="E3" s="58">
        <v>46.93</v>
      </c>
      <c r="L3" s="34" t="s">
        <v>14</v>
      </c>
      <c r="M3">
        <v>-500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-100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-350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45</v>
      </c>
      <c r="F12" s="57">
        <v>50</v>
      </c>
      <c r="G12">
        <v>1</v>
      </c>
      <c r="H12" s="72">
        <v>48</v>
      </c>
      <c r="I12" s="135">
        <v>50</v>
      </c>
    </row>
    <row r="13" spans="3:14" x14ac:dyDescent="0.2">
      <c r="C13" s="3"/>
      <c r="D13">
        <v>2</v>
      </c>
      <c r="E13" s="56">
        <v>47.75</v>
      </c>
      <c r="F13" s="57">
        <v>50</v>
      </c>
      <c r="G13">
        <v>2</v>
      </c>
      <c r="H13" s="72">
        <v>48.5</v>
      </c>
      <c r="I13" s="135">
        <v>50</v>
      </c>
    </row>
    <row r="14" spans="3:14" x14ac:dyDescent="0.2">
      <c r="C14" s="3"/>
      <c r="D14">
        <v>3</v>
      </c>
      <c r="E14" s="56">
        <v>47.5</v>
      </c>
      <c r="F14" s="57">
        <v>50</v>
      </c>
      <c r="G14">
        <v>3</v>
      </c>
      <c r="H14" s="72">
        <v>46.5</v>
      </c>
      <c r="I14" s="135">
        <v>50</v>
      </c>
    </row>
    <row r="15" spans="3:14" x14ac:dyDescent="0.2">
      <c r="C15" s="3"/>
      <c r="D15">
        <v>4</v>
      </c>
      <c r="E15" s="56">
        <v>47.25</v>
      </c>
      <c r="F15" s="57">
        <v>50</v>
      </c>
      <c r="G15">
        <v>4</v>
      </c>
      <c r="H15" s="72">
        <v>46.75</v>
      </c>
      <c r="I15" s="135">
        <v>50</v>
      </c>
    </row>
    <row r="16" spans="3:14" x14ac:dyDescent="0.2">
      <c r="C16" s="3"/>
      <c r="D16">
        <v>5</v>
      </c>
      <c r="E16" s="56">
        <v>47.25</v>
      </c>
      <c r="F16" s="57">
        <v>50</v>
      </c>
      <c r="G16">
        <v>5</v>
      </c>
      <c r="H16" s="72">
        <v>47</v>
      </c>
      <c r="I16" s="135">
        <v>50</v>
      </c>
    </row>
    <row r="17" spans="3:9" x14ac:dyDescent="0.2">
      <c r="C17" s="3"/>
      <c r="D17">
        <v>6</v>
      </c>
      <c r="E17" s="56">
        <v>47.25</v>
      </c>
      <c r="F17" s="57">
        <v>50</v>
      </c>
      <c r="G17">
        <v>6</v>
      </c>
      <c r="H17" s="72">
        <v>46.75</v>
      </c>
      <c r="I17" s="135">
        <v>50</v>
      </c>
    </row>
    <row r="18" spans="3:9" x14ac:dyDescent="0.2">
      <c r="C18" s="3"/>
      <c r="D18">
        <v>7</v>
      </c>
      <c r="E18" s="56">
        <v>46.75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46.25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>
        <v>47</v>
      </c>
      <c r="F20" s="57">
        <v>50</v>
      </c>
      <c r="G20">
        <v>9</v>
      </c>
      <c r="H20" s="72"/>
      <c r="I20" s="135"/>
    </row>
    <row r="21" spans="3:9" x14ac:dyDescent="0.2">
      <c r="C21" s="3"/>
      <c r="D21">
        <v>10</v>
      </c>
      <c r="E21" s="56">
        <v>46.75</v>
      </c>
      <c r="F21" s="57">
        <v>50</v>
      </c>
      <c r="G21">
        <v>10</v>
      </c>
      <c r="H21" s="72"/>
      <c r="I21" s="135"/>
    </row>
    <row r="22" spans="3:9" x14ac:dyDescent="0.2">
      <c r="C22" s="3"/>
      <c r="D22">
        <v>11</v>
      </c>
      <c r="E22" s="167">
        <v>46.5</v>
      </c>
      <c r="F22" s="57">
        <v>50</v>
      </c>
      <c r="G22">
        <v>11</v>
      </c>
      <c r="H22" s="72"/>
      <c r="I22" s="135"/>
    </row>
    <row r="23" spans="3:9" x14ac:dyDescent="0.2">
      <c r="C23" s="3"/>
      <c r="D23">
        <v>12</v>
      </c>
      <c r="E23" s="167">
        <v>46.75</v>
      </c>
      <c r="F23" s="57">
        <v>50</v>
      </c>
      <c r="G23">
        <v>12</v>
      </c>
      <c r="H23" s="72"/>
      <c r="I23" s="135"/>
    </row>
    <row r="24" spans="3:9" x14ac:dyDescent="0.2">
      <c r="C24" s="3"/>
      <c r="D24">
        <v>13</v>
      </c>
      <c r="E24" s="167">
        <v>46.25</v>
      </c>
      <c r="F24" s="57">
        <v>50</v>
      </c>
      <c r="H24" s="74"/>
      <c r="I24" s="64"/>
    </row>
    <row r="25" spans="3:9" x14ac:dyDescent="0.2">
      <c r="C25" s="3"/>
      <c r="D25">
        <v>14</v>
      </c>
      <c r="E25" s="167"/>
      <c r="F25" s="57"/>
      <c r="H25" s="10">
        <f>AVERAGE(H12:H23)</f>
        <v>47.25</v>
      </c>
      <c r="I25" s="75">
        <f>SUM(I12:I23)</f>
        <v>300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>
        <f>AVERAGE(E12:E31)</f>
        <v>46.78846153846154</v>
      </c>
      <c r="F33" s="53">
        <f>SUM(F11:F31)</f>
        <v>650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>
        <f>-(E33*F33)*16</f>
        <v>-486600</v>
      </c>
      <c r="H39" s="56"/>
      <c r="I39" s="57"/>
    </row>
    <row r="40" spans="3:11" x14ac:dyDescent="0.2">
      <c r="C40" s="3" t="s">
        <v>20</v>
      </c>
      <c r="D40" s="15">
        <f>(H25*I25)*16</f>
        <v>226800</v>
      </c>
      <c r="H40" s="56"/>
      <c r="I40" s="57"/>
      <c r="J40" s="17"/>
      <c r="K40" s="18"/>
    </row>
    <row r="41" spans="3:11" x14ac:dyDescent="0.2">
      <c r="C41" s="3"/>
      <c r="D41" s="1">
        <f>D40+D39</f>
        <v>-259800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>
        <f>D41+H46</f>
        <v>4408</v>
      </c>
      <c r="K42" s="21"/>
    </row>
    <row r="43" spans="3:11" ht="41.25" customHeight="1" x14ac:dyDescent="0.2">
      <c r="C43" s="3"/>
      <c r="D43" s="14" t="s">
        <v>14</v>
      </c>
      <c r="E43">
        <v>-500</v>
      </c>
      <c r="G43" s="161">
        <f>E3</f>
        <v>46.93</v>
      </c>
      <c r="H43" s="56">
        <f>(G43*-E43)*16</f>
        <v>375440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46.68</v>
      </c>
      <c r="H44" s="1">
        <f>(G44*E44)*-16</f>
        <v>-186720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47.18</v>
      </c>
      <c r="H45" s="5">
        <f>(G45*-E45)*16</f>
        <v>75488</v>
      </c>
    </row>
    <row r="46" spans="3:11" ht="12" customHeight="1" x14ac:dyDescent="0.2">
      <c r="C46" s="3"/>
      <c r="E46">
        <f>SUM(E43:E45)</f>
        <v>-350</v>
      </c>
      <c r="H46" s="1">
        <f>SUM(H43:H45)</f>
        <v>264208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D10" sqref="D10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37004</v>
      </c>
      <c r="L2" s="8" t="s">
        <v>9</v>
      </c>
    </row>
    <row r="3" spans="3:14" x14ac:dyDescent="0.2">
      <c r="D3" s="6" t="s">
        <v>0</v>
      </c>
      <c r="E3" s="58"/>
      <c r="L3" s="34" t="s">
        <v>14</v>
      </c>
      <c r="M3">
        <v>450</v>
      </c>
    </row>
    <row r="4" spans="3:14" x14ac:dyDescent="0.2">
      <c r="D4" s="6"/>
      <c r="E4" s="12"/>
      <c r="L4" s="2" t="s">
        <v>10</v>
      </c>
      <c r="M4">
        <v>200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/>
      <c r="F12" s="57"/>
      <c r="G12">
        <v>1</v>
      </c>
      <c r="H12" s="72"/>
      <c r="I12" s="135"/>
    </row>
    <row r="13" spans="3:14" x14ac:dyDescent="0.2">
      <c r="C13" s="3"/>
      <c r="D13">
        <v>2</v>
      </c>
      <c r="E13" s="56"/>
      <c r="F13" s="57"/>
      <c r="G13">
        <v>2</v>
      </c>
      <c r="H13" s="72"/>
      <c r="I13" s="135"/>
    </row>
    <row r="14" spans="3:14" x14ac:dyDescent="0.2">
      <c r="C14" s="3"/>
      <c r="D14">
        <v>3</v>
      </c>
      <c r="E14" s="56"/>
      <c r="F14" s="57"/>
      <c r="G14">
        <v>3</v>
      </c>
      <c r="H14" s="72"/>
      <c r="I14" s="135"/>
    </row>
    <row r="15" spans="3:14" x14ac:dyDescent="0.2">
      <c r="C15" s="3"/>
      <c r="D15">
        <v>4</v>
      </c>
      <c r="E15" s="56"/>
      <c r="F15" s="57"/>
      <c r="G15">
        <v>4</v>
      </c>
      <c r="H15" s="72"/>
      <c r="I15" s="135"/>
    </row>
    <row r="16" spans="3:14" x14ac:dyDescent="0.2">
      <c r="C16" s="3"/>
      <c r="D16">
        <v>5</v>
      </c>
      <c r="E16" s="56"/>
      <c r="F16" s="57"/>
      <c r="G16">
        <v>5</v>
      </c>
      <c r="H16" s="72"/>
      <c r="I16" s="135"/>
    </row>
    <row r="17" spans="3:9" x14ac:dyDescent="0.2">
      <c r="C17" s="3"/>
      <c r="D17">
        <v>6</v>
      </c>
      <c r="E17" s="56"/>
      <c r="F17" s="57"/>
      <c r="G17">
        <v>6</v>
      </c>
      <c r="H17" s="72"/>
      <c r="I17" s="135"/>
    </row>
    <row r="18" spans="3:9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H24" s="74"/>
      <c r="I24" s="64"/>
    </row>
    <row r="25" spans="3:9" x14ac:dyDescent="0.2">
      <c r="C25" s="3"/>
      <c r="D25">
        <v>14</v>
      </c>
      <c r="E25" s="167"/>
      <c r="F25" s="57"/>
      <c r="H25" s="10" t="e">
        <f>AVERAGE(H12:H23)</f>
        <v>#DIV/0!</v>
      </c>
      <c r="I25" s="75">
        <f>SUM(I12:I23)</f>
        <v>0</v>
      </c>
    </row>
    <row r="26" spans="3:9" x14ac:dyDescent="0.2">
      <c r="C26" s="3"/>
      <c r="D26">
        <v>15</v>
      </c>
      <c r="E26" s="167"/>
      <c r="F26" s="57"/>
      <c r="H26" s="72"/>
      <c r="I26" s="135"/>
    </row>
    <row r="27" spans="3:9" x14ac:dyDescent="0.2">
      <c r="C27" s="3"/>
      <c r="D27">
        <v>16</v>
      </c>
      <c r="E27" s="167"/>
      <c r="F27" s="57"/>
      <c r="H27" s="72"/>
      <c r="I27" s="135"/>
    </row>
    <row r="28" spans="3:9" x14ac:dyDescent="0.2">
      <c r="C28" s="3"/>
      <c r="D28">
        <v>17</v>
      </c>
      <c r="E28" s="56"/>
      <c r="F28" s="57"/>
      <c r="H28" s="72"/>
      <c r="I28" s="135"/>
    </row>
    <row r="29" spans="3:9" x14ac:dyDescent="0.2">
      <c r="C29" s="3"/>
      <c r="D29">
        <v>18</v>
      </c>
      <c r="E29" s="56"/>
      <c r="F29" s="57"/>
      <c r="H29" s="72"/>
      <c r="I29" s="135"/>
    </row>
    <row r="30" spans="3:9" x14ac:dyDescent="0.2">
      <c r="C30" s="3"/>
      <c r="D30">
        <v>19</v>
      </c>
      <c r="E30" s="56"/>
      <c r="F30" s="57"/>
      <c r="H30" s="72"/>
      <c r="I30" s="135"/>
    </row>
    <row r="31" spans="3:9" x14ac:dyDescent="0.2">
      <c r="C31" s="3"/>
      <c r="D31">
        <v>20</v>
      </c>
      <c r="E31" s="56"/>
      <c r="F31" s="57"/>
      <c r="H31" s="72"/>
      <c r="I31" s="135"/>
    </row>
    <row r="32" spans="3:9" x14ac:dyDescent="0.2">
      <c r="C32" s="3"/>
      <c r="E32" s="49"/>
      <c r="F32" s="50"/>
    </row>
    <row r="33" spans="3:11" x14ac:dyDescent="0.2">
      <c r="C33" s="3"/>
      <c r="E33" s="10" t="e">
        <f>AVERAGE(E12:E31)</f>
        <v>#DIV/0!</v>
      </c>
      <c r="F33" s="53">
        <f>SUM(F11:F31)</f>
        <v>0</v>
      </c>
    </row>
    <row r="34" spans="3:11" x14ac:dyDescent="0.2">
      <c r="C34" s="3"/>
      <c r="E34" s="56"/>
      <c r="F34" s="57"/>
      <c r="H34" s="73"/>
      <c r="I34" s="57"/>
    </row>
    <row r="35" spans="3:11" x14ac:dyDescent="0.2">
      <c r="C35" s="3"/>
      <c r="E35" s="56"/>
      <c r="F35" s="57"/>
      <c r="H35" s="73"/>
      <c r="I35" s="57"/>
    </row>
    <row r="36" spans="3:11" x14ac:dyDescent="0.2">
      <c r="C36" s="3"/>
    </row>
    <row r="37" spans="3:11" ht="47.25" customHeight="1" x14ac:dyDescent="0.2">
      <c r="C37" s="3"/>
      <c r="E37" s="56"/>
      <c r="F37" s="57"/>
      <c r="H37" s="72"/>
      <c r="I37" s="34"/>
      <c r="J37" s="9"/>
    </row>
    <row r="38" spans="3:11" x14ac:dyDescent="0.2">
      <c r="C38" s="3"/>
      <c r="H38" s="56"/>
      <c r="I38" s="57"/>
    </row>
    <row r="39" spans="3:11" ht="13.5" thickBot="1" x14ac:dyDescent="0.25">
      <c r="C39" s="3" t="s">
        <v>19</v>
      </c>
      <c r="D39" s="14" t="e">
        <f>-(E33*F33)*16</f>
        <v>#DIV/0!</v>
      </c>
      <c r="H39" s="56"/>
      <c r="I39" s="57"/>
    </row>
    <row r="40" spans="3:11" x14ac:dyDescent="0.2">
      <c r="C40" s="3" t="s">
        <v>20</v>
      </c>
      <c r="D40" s="15" t="e">
        <f>(H25*I25)*16</f>
        <v>#DIV/0!</v>
      </c>
      <c r="H40" s="56"/>
      <c r="I40" s="57"/>
      <c r="J40" s="17"/>
      <c r="K40" s="18"/>
    </row>
    <row r="41" spans="3:11" x14ac:dyDescent="0.2">
      <c r="C41" s="3"/>
      <c r="D41" s="1" t="e">
        <f>D40+D39</f>
        <v>#DIV/0!</v>
      </c>
      <c r="H41" s="56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56"/>
      <c r="I42" s="57"/>
      <c r="J42" s="22" t="e">
        <f>D41+H46</f>
        <v>#DIV/0!</v>
      </c>
      <c r="K42" s="21"/>
    </row>
    <row r="43" spans="3:11" ht="41.25" customHeight="1" x14ac:dyDescent="0.2">
      <c r="C43" s="3"/>
      <c r="D43" s="14" t="s">
        <v>14</v>
      </c>
      <c r="E43">
        <v>-500</v>
      </c>
      <c r="G43" s="161">
        <f>E3</f>
        <v>0</v>
      </c>
      <c r="H43" s="56">
        <f>(G43*-E43)*16</f>
        <v>0</v>
      </c>
      <c r="I43" s="57"/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-0.25</v>
      </c>
      <c r="H44" s="1">
        <f>(G44*E44)*-16</f>
        <v>1000</v>
      </c>
      <c r="I44" s="57"/>
    </row>
    <row r="45" spans="3:11" x14ac:dyDescent="0.2">
      <c r="C45" s="3"/>
      <c r="D45" s="24" t="s">
        <v>11</v>
      </c>
      <c r="E45" s="4">
        <v>-100</v>
      </c>
      <c r="F45" s="4"/>
      <c r="G45" s="52">
        <f>E3+0.25</f>
        <v>0.25</v>
      </c>
      <c r="H45" s="5">
        <f>(G45*-E45)*16</f>
        <v>400</v>
      </c>
    </row>
    <row r="46" spans="3:11" ht="12" customHeight="1" x14ac:dyDescent="0.2">
      <c r="C46" s="3"/>
      <c r="E46">
        <f>SUM(E43:E45)</f>
        <v>-350</v>
      </c>
      <c r="H46" s="1">
        <f>SUM(H43:H45)</f>
        <v>1400</v>
      </c>
    </row>
    <row r="47" spans="3:11" ht="12.75" customHeight="1" x14ac:dyDescent="0.2">
      <c r="C47" s="3"/>
    </row>
    <row r="48" spans="3:11" ht="15.75" customHeight="1" x14ac:dyDescent="0.2">
      <c r="C48" s="3"/>
    </row>
    <row r="50" spans="1:4" x14ac:dyDescent="0.2">
      <c r="C50" s="7"/>
    </row>
    <row r="51" spans="1:4" x14ac:dyDescent="0.2">
      <c r="B51" s="7"/>
    </row>
    <row r="53" spans="1:4" x14ac:dyDescent="0.2">
      <c r="B53" s="1"/>
    </row>
    <row r="54" spans="1:4" x14ac:dyDescent="0.2">
      <c r="B54" s="1"/>
    </row>
    <row r="55" spans="1:4" x14ac:dyDescent="0.2">
      <c r="A55" s="7"/>
      <c r="B55" s="100"/>
      <c r="D55" s="99"/>
    </row>
    <row r="56" spans="1:4" ht="13.5" customHeight="1" x14ac:dyDescent="0.2">
      <c r="A56" s="7"/>
      <c r="B56" s="101"/>
    </row>
    <row r="57" spans="1:4" x14ac:dyDescent="0.2">
      <c r="A57" s="7"/>
      <c r="B57" s="1"/>
    </row>
    <row r="58" spans="1:4" x14ac:dyDescent="0.2">
      <c r="A58" s="7"/>
    </row>
    <row r="59" spans="1:4" x14ac:dyDescent="0.2">
      <c r="A59" s="7"/>
    </row>
    <row r="60" spans="1:4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7" sqref="G7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37005</v>
      </c>
      <c r="L2" s="8" t="s">
        <v>9</v>
      </c>
    </row>
    <row r="3" spans="3:14" x14ac:dyDescent="0.2">
      <c r="D3" s="6" t="s">
        <v>0</v>
      </c>
      <c r="E3" s="58">
        <v>53.32</v>
      </c>
      <c r="L3" s="34" t="s">
        <v>14</v>
      </c>
      <c r="M3">
        <v>450</v>
      </c>
    </row>
    <row r="4" spans="3:14" x14ac:dyDescent="0.2">
      <c r="D4" s="6"/>
      <c r="E4" s="12"/>
      <c r="L4" s="2" t="s">
        <v>10</v>
      </c>
      <c r="M4">
        <v>200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500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52</v>
      </c>
      <c r="F12" s="57">
        <v>50</v>
      </c>
      <c r="G12">
        <v>1</v>
      </c>
      <c r="H12" s="72">
        <v>51</v>
      </c>
      <c r="I12" s="135">
        <v>50</v>
      </c>
    </row>
    <row r="13" spans="3:14" x14ac:dyDescent="0.2">
      <c r="C13" s="3"/>
      <c r="D13">
        <v>2</v>
      </c>
      <c r="E13" s="56">
        <v>52</v>
      </c>
      <c r="F13" s="57">
        <v>50</v>
      </c>
      <c r="G13">
        <v>2</v>
      </c>
      <c r="H13" s="72">
        <v>50.5</v>
      </c>
      <c r="I13" s="135">
        <v>50</v>
      </c>
    </row>
    <row r="14" spans="3:14" x14ac:dyDescent="0.2">
      <c r="C14" s="3"/>
      <c r="D14">
        <v>3</v>
      </c>
      <c r="E14" s="56">
        <v>58</v>
      </c>
      <c r="F14" s="57">
        <v>50</v>
      </c>
      <c r="G14">
        <v>3</v>
      </c>
      <c r="H14" s="72">
        <v>51</v>
      </c>
      <c r="I14" s="135">
        <v>50</v>
      </c>
    </row>
    <row r="15" spans="3:14" x14ac:dyDescent="0.2">
      <c r="C15" s="3"/>
      <c r="D15">
        <v>4</v>
      </c>
      <c r="E15" s="56">
        <v>57.5</v>
      </c>
      <c r="F15" s="57">
        <v>50</v>
      </c>
      <c r="G15">
        <v>4</v>
      </c>
      <c r="H15" s="72">
        <v>52</v>
      </c>
      <c r="I15" s="135">
        <v>50</v>
      </c>
    </row>
    <row r="16" spans="3:14" x14ac:dyDescent="0.2">
      <c r="C16" s="3"/>
      <c r="D16">
        <v>5</v>
      </c>
      <c r="E16" s="56">
        <v>57.25</v>
      </c>
      <c r="F16" s="57">
        <v>50</v>
      </c>
      <c r="G16">
        <v>5</v>
      </c>
      <c r="H16" s="72">
        <v>52.25</v>
      </c>
      <c r="I16" s="135">
        <v>50</v>
      </c>
    </row>
    <row r="17" spans="3:9" x14ac:dyDescent="0.2">
      <c r="C17" s="3"/>
      <c r="D17">
        <v>6</v>
      </c>
      <c r="E17" s="56">
        <v>55.5</v>
      </c>
      <c r="F17" s="57">
        <v>50</v>
      </c>
      <c r="G17">
        <v>6</v>
      </c>
      <c r="H17" s="72">
        <v>52.5</v>
      </c>
      <c r="I17" s="135">
        <v>50</v>
      </c>
    </row>
    <row r="18" spans="3:9" x14ac:dyDescent="0.2">
      <c r="C18" s="3"/>
      <c r="D18">
        <v>7</v>
      </c>
      <c r="E18" s="56">
        <v>56.75</v>
      </c>
      <c r="F18" s="57">
        <v>50</v>
      </c>
      <c r="G18">
        <v>7</v>
      </c>
      <c r="H18" s="72">
        <v>52.75</v>
      </c>
      <c r="I18" s="135">
        <v>50</v>
      </c>
    </row>
    <row r="19" spans="3:9" x14ac:dyDescent="0.2">
      <c r="C19" s="3"/>
      <c r="D19">
        <v>8</v>
      </c>
      <c r="E19" s="56">
        <v>56.5</v>
      </c>
      <c r="F19" s="57">
        <v>50</v>
      </c>
      <c r="G19">
        <v>8</v>
      </c>
      <c r="H19" s="72">
        <v>54.25</v>
      </c>
      <c r="I19" s="135">
        <v>50</v>
      </c>
    </row>
    <row r="20" spans="3:9" x14ac:dyDescent="0.2">
      <c r="C20" s="3"/>
      <c r="D20">
        <v>9</v>
      </c>
      <c r="E20" s="167">
        <v>55</v>
      </c>
      <c r="F20" s="57">
        <v>50</v>
      </c>
      <c r="G20">
        <v>9</v>
      </c>
      <c r="H20" s="72">
        <v>54.75</v>
      </c>
      <c r="I20" s="135">
        <v>50</v>
      </c>
    </row>
    <row r="21" spans="3:9" x14ac:dyDescent="0.2">
      <c r="C21" s="3"/>
      <c r="D21">
        <v>10</v>
      </c>
      <c r="E21" s="56"/>
      <c r="F21" s="57"/>
      <c r="G21">
        <v>10</v>
      </c>
      <c r="H21" s="72">
        <v>59.5</v>
      </c>
      <c r="I21" s="135">
        <v>50</v>
      </c>
    </row>
    <row r="22" spans="3:9" x14ac:dyDescent="0.2">
      <c r="C22" s="3"/>
      <c r="D22">
        <v>11</v>
      </c>
      <c r="E22" s="167"/>
      <c r="F22" s="57"/>
      <c r="G22">
        <v>11</v>
      </c>
      <c r="H22" s="72">
        <v>56</v>
      </c>
      <c r="I22" s="135">
        <v>50</v>
      </c>
    </row>
    <row r="23" spans="3:9" x14ac:dyDescent="0.2">
      <c r="C23" s="3"/>
      <c r="D23">
        <v>12</v>
      </c>
      <c r="E23" s="167"/>
      <c r="F23" s="57"/>
      <c r="G23">
        <v>12</v>
      </c>
      <c r="H23" s="72">
        <v>56</v>
      </c>
      <c r="I23" s="135">
        <v>50</v>
      </c>
    </row>
    <row r="24" spans="3:9" x14ac:dyDescent="0.2">
      <c r="C24" s="3"/>
      <c r="D24">
        <v>13</v>
      </c>
      <c r="E24" s="167"/>
      <c r="F24" s="57"/>
      <c r="G24">
        <v>13</v>
      </c>
      <c r="H24" s="72">
        <v>57</v>
      </c>
      <c r="I24" s="135">
        <v>50</v>
      </c>
    </row>
    <row r="25" spans="3:9" x14ac:dyDescent="0.2">
      <c r="C25" s="3"/>
      <c r="D25">
        <v>14</v>
      </c>
      <c r="E25" s="167"/>
      <c r="F25" s="57"/>
      <c r="G25">
        <v>14</v>
      </c>
      <c r="H25" s="72">
        <v>58</v>
      </c>
      <c r="I25" s="135">
        <v>50</v>
      </c>
    </row>
    <row r="26" spans="3:9" x14ac:dyDescent="0.2">
      <c r="C26" s="3"/>
      <c r="D26">
        <v>15</v>
      </c>
      <c r="E26" s="167"/>
      <c r="F26" s="57"/>
      <c r="G26">
        <v>15</v>
      </c>
      <c r="H26" s="72">
        <v>55</v>
      </c>
      <c r="I26" s="135">
        <v>50</v>
      </c>
    </row>
    <row r="27" spans="3:9" x14ac:dyDescent="0.2">
      <c r="C27" s="3"/>
      <c r="D27">
        <v>16</v>
      </c>
      <c r="E27" s="167"/>
      <c r="F27" s="57"/>
      <c r="G27">
        <v>16</v>
      </c>
      <c r="H27" s="72">
        <v>52</v>
      </c>
      <c r="I27" s="135">
        <v>50</v>
      </c>
    </row>
    <row r="28" spans="3:9" x14ac:dyDescent="0.2">
      <c r="C28" s="3"/>
      <c r="D28">
        <v>17</v>
      </c>
      <c r="E28" s="56"/>
      <c r="F28" s="57"/>
      <c r="G28">
        <v>17</v>
      </c>
      <c r="H28" s="72">
        <v>44</v>
      </c>
      <c r="I28" s="135">
        <v>50</v>
      </c>
    </row>
    <row r="29" spans="3:9" x14ac:dyDescent="0.2">
      <c r="C29" s="3"/>
      <c r="D29">
        <v>18</v>
      </c>
      <c r="E29" s="56"/>
      <c r="F29" s="57"/>
      <c r="G29">
        <v>18</v>
      </c>
      <c r="H29" s="72">
        <v>41</v>
      </c>
      <c r="I29" s="135">
        <v>50</v>
      </c>
    </row>
    <row r="30" spans="3:9" x14ac:dyDescent="0.2">
      <c r="C30" s="3"/>
      <c r="D30">
        <v>19</v>
      </c>
      <c r="E30" s="56"/>
      <c r="F30" s="57"/>
      <c r="G30">
        <v>19</v>
      </c>
      <c r="H30" s="72">
        <v>43</v>
      </c>
      <c r="I30" s="135">
        <v>50</v>
      </c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52.236842105263158</v>
      </c>
      <c r="I32" s="75">
        <f>SUM(I12:I30)</f>
        <v>950</v>
      </c>
    </row>
    <row r="33" spans="3:11" x14ac:dyDescent="0.2">
      <c r="C33" s="3"/>
      <c r="E33" s="10">
        <f>AVERAGE(E12:E31)</f>
        <v>55.611111111111114</v>
      </c>
      <c r="F33" s="53">
        <f>SUM(F11:F31)</f>
        <v>450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-400400</v>
      </c>
    </row>
    <row r="40" spans="3:11" x14ac:dyDescent="0.2">
      <c r="C40" s="3" t="s">
        <v>20</v>
      </c>
      <c r="D40" s="15">
        <f>(H32*I32)*16</f>
        <v>794000</v>
      </c>
      <c r="J40" s="17"/>
      <c r="K40" s="18"/>
    </row>
    <row r="41" spans="3:11" x14ac:dyDescent="0.2">
      <c r="C41" s="3"/>
      <c r="D41" s="1">
        <f>D40+D39</f>
        <v>393600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D41+H53</f>
        <v>-31360</v>
      </c>
      <c r="K42" s="21"/>
    </row>
    <row r="43" spans="3:11" ht="41.25" customHeight="1" x14ac:dyDescent="0.2">
      <c r="C43" s="3"/>
      <c r="D43" s="14" t="s">
        <v>14</v>
      </c>
      <c r="E43">
        <v>400</v>
      </c>
      <c r="G43" s="161">
        <f>E3</f>
        <v>53.32</v>
      </c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53.07</v>
      </c>
      <c r="H44" s="72"/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53.57</v>
      </c>
      <c r="H45" s="56"/>
      <c r="I45" s="57"/>
    </row>
    <row r="46" spans="3:11" ht="12" customHeight="1" x14ac:dyDescent="0.2">
      <c r="C46" s="3"/>
      <c r="E46">
        <f>SUM(E43:E45)</f>
        <v>500</v>
      </c>
      <c r="H46" s="56"/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H50" s="56">
        <f>(G43*-E43)*16</f>
        <v>-341248</v>
      </c>
      <c r="I50" s="57"/>
    </row>
    <row r="51" spans="1:9" x14ac:dyDescent="0.2">
      <c r="B51" s="7"/>
      <c r="H51" s="1">
        <f>(G44*E44)*-16</f>
        <v>-212280</v>
      </c>
      <c r="I51" s="57"/>
    </row>
    <row r="52" spans="1:9" x14ac:dyDescent="0.2">
      <c r="H52" s="5">
        <f>(G45*-E45)*16</f>
        <v>128568</v>
      </c>
    </row>
    <row r="53" spans="1:9" x14ac:dyDescent="0.2">
      <c r="B53" s="1"/>
      <c r="H53" s="1">
        <f>SUM(H50:H52)</f>
        <v>-424960</v>
      </c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opLeftCell="B1" workbookViewId="0">
      <selection activeCell="E13" sqref="E13:E20"/>
    </sheetView>
  </sheetViews>
  <sheetFormatPr defaultRowHeight="12.75" x14ac:dyDescent="0.2"/>
  <cols>
    <col min="1" max="1" width="5" customWidth="1"/>
    <col min="4" max="4" width="15.5703125" customWidth="1"/>
    <col min="7" max="7" width="21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23</v>
      </c>
    </row>
    <row r="3" spans="3:14" ht="15.75" x14ac:dyDescent="0.25">
      <c r="D3" s="6" t="s">
        <v>0</v>
      </c>
      <c r="E3" s="16">
        <v>40.5</v>
      </c>
      <c r="L3" s="8" t="s">
        <v>9</v>
      </c>
    </row>
    <row r="4" spans="3:14" x14ac:dyDescent="0.2">
      <c r="D4" s="6"/>
      <c r="E4" s="12"/>
      <c r="L4" s="34" t="s">
        <v>14</v>
      </c>
      <c r="M4">
        <v>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10</v>
      </c>
      <c r="M5">
        <v>100</v>
      </c>
    </row>
    <row r="6" spans="3:14" ht="15.75" x14ac:dyDescent="0.25">
      <c r="C6" s="3" t="s">
        <v>4</v>
      </c>
      <c r="D6">
        <v>1</v>
      </c>
      <c r="E6" s="25">
        <v>42</v>
      </c>
      <c r="F6" s="26">
        <v>50</v>
      </c>
      <c r="G6" s="33" t="s">
        <v>24</v>
      </c>
      <c r="H6" s="11"/>
      <c r="I6" s="6"/>
      <c r="L6" s="2" t="s">
        <v>11</v>
      </c>
      <c r="M6" s="4">
        <v>-450</v>
      </c>
      <c r="N6" s="4"/>
    </row>
    <row r="7" spans="3:14" ht="15.75" x14ac:dyDescent="0.25">
      <c r="C7" s="3"/>
      <c r="D7">
        <v>2</v>
      </c>
      <c r="E7" s="25">
        <v>42</v>
      </c>
      <c r="F7" s="26">
        <v>50</v>
      </c>
      <c r="G7" s="33" t="s">
        <v>24</v>
      </c>
      <c r="H7" s="11"/>
      <c r="I7" s="6"/>
      <c r="M7" s="9"/>
      <c r="N7" s="9"/>
    </row>
    <row r="8" spans="3:14" x14ac:dyDescent="0.2">
      <c r="C8" s="3"/>
      <c r="D8">
        <v>3</v>
      </c>
      <c r="E8" s="25">
        <v>42</v>
      </c>
      <c r="F8" s="26">
        <v>50</v>
      </c>
      <c r="G8" s="33" t="s">
        <v>24</v>
      </c>
      <c r="H8" s="25">
        <v>42</v>
      </c>
      <c r="I8" s="26">
        <v>50</v>
      </c>
      <c r="J8" s="33" t="s">
        <v>24</v>
      </c>
      <c r="M8">
        <f>SUM(M4:M7)</f>
        <v>-250</v>
      </c>
      <c r="N8" s="43" t="s">
        <v>25</v>
      </c>
    </row>
    <row r="9" spans="3:14" x14ac:dyDescent="0.2">
      <c r="C9" s="3"/>
      <c r="D9">
        <v>4</v>
      </c>
      <c r="E9" s="25">
        <v>42</v>
      </c>
      <c r="F9" s="26">
        <v>50</v>
      </c>
      <c r="G9" s="33" t="s">
        <v>24</v>
      </c>
      <c r="H9" s="25">
        <v>42</v>
      </c>
      <c r="I9" s="26">
        <v>50</v>
      </c>
      <c r="J9" s="33" t="s">
        <v>24</v>
      </c>
    </row>
    <row r="10" spans="3:14" x14ac:dyDescent="0.2">
      <c r="C10" s="3"/>
      <c r="D10">
        <v>5</v>
      </c>
      <c r="E10" s="25">
        <v>42</v>
      </c>
      <c r="F10" s="26">
        <v>50</v>
      </c>
      <c r="G10" s="33" t="s">
        <v>24</v>
      </c>
      <c r="H10" s="25">
        <v>42</v>
      </c>
      <c r="I10" s="26">
        <v>50</v>
      </c>
      <c r="J10" s="33" t="s">
        <v>24</v>
      </c>
    </row>
    <row r="11" spans="3:14" x14ac:dyDescent="0.2">
      <c r="C11" s="3"/>
      <c r="D11">
        <v>6</v>
      </c>
      <c r="E11" s="25">
        <v>42</v>
      </c>
      <c r="F11" s="26">
        <v>50</v>
      </c>
      <c r="G11" s="33" t="s">
        <v>24</v>
      </c>
      <c r="H11" s="25">
        <v>42</v>
      </c>
      <c r="I11" s="26">
        <v>50</v>
      </c>
      <c r="J11" s="33" t="s">
        <v>15</v>
      </c>
    </row>
    <row r="12" spans="3:14" x14ac:dyDescent="0.2">
      <c r="C12" s="3"/>
      <c r="D12">
        <v>7</v>
      </c>
      <c r="E12" s="25">
        <v>42</v>
      </c>
      <c r="F12" s="44">
        <v>50</v>
      </c>
      <c r="G12" s="45" t="s">
        <v>24</v>
      </c>
      <c r="H12" s="10">
        <v>39</v>
      </c>
      <c r="I12" s="53">
        <v>50</v>
      </c>
    </row>
    <row r="13" spans="3:14" x14ac:dyDescent="0.2">
      <c r="C13" s="3"/>
      <c r="D13">
        <v>8</v>
      </c>
      <c r="E13" s="47">
        <v>41.5</v>
      </c>
      <c r="F13" s="48">
        <v>50</v>
      </c>
      <c r="G13" s="45"/>
      <c r="H13" s="10">
        <v>33</v>
      </c>
      <c r="I13" s="53">
        <v>50</v>
      </c>
    </row>
    <row r="14" spans="3:14" x14ac:dyDescent="0.2">
      <c r="C14" s="3"/>
      <c r="D14">
        <v>9</v>
      </c>
      <c r="E14" s="47">
        <v>40.5</v>
      </c>
      <c r="F14" s="48">
        <v>50</v>
      </c>
      <c r="G14" s="45"/>
      <c r="H14" s="10">
        <v>33.5</v>
      </c>
      <c r="I14" s="53">
        <v>50</v>
      </c>
    </row>
    <row r="15" spans="3:14" x14ac:dyDescent="0.2">
      <c r="C15" s="3"/>
      <c r="D15">
        <v>10</v>
      </c>
      <c r="E15" s="47">
        <v>39</v>
      </c>
      <c r="F15" s="48">
        <v>50</v>
      </c>
      <c r="G15" s="45"/>
      <c r="H15" s="10">
        <v>42</v>
      </c>
      <c r="I15" s="53">
        <v>50</v>
      </c>
      <c r="J15" t="s">
        <v>26</v>
      </c>
    </row>
    <row r="16" spans="3:14" x14ac:dyDescent="0.2">
      <c r="C16" s="3"/>
      <c r="D16">
        <v>11</v>
      </c>
      <c r="E16" s="47">
        <v>38.5</v>
      </c>
      <c r="F16" s="48">
        <v>50</v>
      </c>
      <c r="G16" s="45"/>
      <c r="H16" s="10"/>
      <c r="I16" s="53"/>
    </row>
    <row r="17" spans="3:13" x14ac:dyDescent="0.2">
      <c r="C17" s="3"/>
      <c r="D17">
        <v>12</v>
      </c>
      <c r="E17" s="47">
        <v>37</v>
      </c>
      <c r="F17" s="48">
        <v>50</v>
      </c>
      <c r="G17" s="45"/>
      <c r="H17" s="10"/>
      <c r="I17" s="53"/>
    </row>
    <row r="18" spans="3:13" x14ac:dyDescent="0.2">
      <c r="C18" s="3"/>
      <c r="D18">
        <v>13</v>
      </c>
      <c r="E18" s="47">
        <v>37</v>
      </c>
      <c r="F18" s="48">
        <v>50</v>
      </c>
      <c r="G18" s="45"/>
      <c r="H18" s="10"/>
      <c r="I18" s="53"/>
    </row>
    <row r="19" spans="3:13" x14ac:dyDescent="0.2">
      <c r="C19" s="3"/>
      <c r="D19">
        <v>14</v>
      </c>
      <c r="E19" s="47">
        <v>38.25</v>
      </c>
      <c r="F19" s="48">
        <v>50</v>
      </c>
      <c r="G19" s="45"/>
      <c r="H19" s="10"/>
      <c r="I19" s="53"/>
    </row>
    <row r="20" spans="3:13" x14ac:dyDescent="0.2">
      <c r="C20" s="3"/>
      <c r="D20">
        <v>15</v>
      </c>
      <c r="E20" s="47">
        <v>35</v>
      </c>
      <c r="F20" s="48">
        <v>50</v>
      </c>
      <c r="G20" s="45"/>
      <c r="H20" s="10"/>
      <c r="I20" s="53"/>
    </row>
    <row r="21" spans="3:13" x14ac:dyDescent="0.2">
      <c r="D21">
        <v>16</v>
      </c>
      <c r="E21" s="47"/>
      <c r="F21" s="48"/>
      <c r="G21" s="45"/>
      <c r="H21" s="5"/>
      <c r="I21" s="4"/>
      <c r="J21" s="4"/>
      <c r="K21" s="4"/>
    </row>
    <row r="22" spans="3:13" x14ac:dyDescent="0.2">
      <c r="D22">
        <v>17</v>
      </c>
      <c r="E22" s="47"/>
      <c r="F22" s="48"/>
      <c r="G22" s="45"/>
      <c r="H22" s="1">
        <f>AVERAGE(H8:H16)</f>
        <v>39.4375</v>
      </c>
      <c r="I22" s="2">
        <f>SUM(I7:I16)</f>
        <v>400</v>
      </c>
    </row>
    <row r="23" spans="3:13" x14ac:dyDescent="0.2">
      <c r="D23">
        <v>18</v>
      </c>
      <c r="E23" s="49"/>
      <c r="F23" s="50"/>
      <c r="G23" s="46"/>
      <c r="H23" s="1"/>
    </row>
    <row r="24" spans="3:13" x14ac:dyDescent="0.2">
      <c r="E24" s="1">
        <f>AVERAGE(E6:E23)</f>
        <v>40.049999999999997</v>
      </c>
      <c r="F24" s="2">
        <f>SUM(F6:F22)</f>
        <v>750</v>
      </c>
      <c r="H24" s="1"/>
    </row>
    <row r="25" spans="3:13" x14ac:dyDescent="0.2">
      <c r="E25" s="1"/>
      <c r="F25" s="2"/>
      <c r="H25" s="1"/>
    </row>
    <row r="26" spans="3:13" x14ac:dyDescent="0.2">
      <c r="E26" s="1"/>
      <c r="F26" s="2"/>
      <c r="H26" s="1"/>
    </row>
    <row r="27" spans="3:13" x14ac:dyDescent="0.2">
      <c r="E27" s="1"/>
      <c r="F27" s="2"/>
      <c r="H27" s="1"/>
    </row>
    <row r="28" spans="3:13" x14ac:dyDescent="0.2">
      <c r="C28" s="3" t="s">
        <v>19</v>
      </c>
      <c r="D28" s="14">
        <f>-(E24*F24)*16</f>
        <v>-480599.99999999994</v>
      </c>
      <c r="H28" s="1"/>
    </row>
    <row r="29" spans="3:13" x14ac:dyDescent="0.2">
      <c r="C29" s="3" t="s">
        <v>20</v>
      </c>
      <c r="D29" s="15">
        <f>(H22*I22)*16</f>
        <v>252400</v>
      </c>
      <c r="H29" s="1"/>
    </row>
    <row r="30" spans="3:13" x14ac:dyDescent="0.2">
      <c r="D30" s="1">
        <f>D29+D28</f>
        <v>-228199.99999999994</v>
      </c>
      <c r="H30" s="1"/>
    </row>
    <row r="31" spans="3:13" ht="13.5" thickBot="1" x14ac:dyDescent="0.25">
      <c r="D31" s="1"/>
      <c r="E31" s="10"/>
    </row>
    <row r="32" spans="3:13" x14ac:dyDescent="0.2">
      <c r="D32" s="1"/>
      <c r="E32" s="1"/>
      <c r="L32" s="17"/>
      <c r="M32" s="18"/>
    </row>
    <row r="33" spans="2:13" x14ac:dyDescent="0.2">
      <c r="B33" s="7" t="s">
        <v>8</v>
      </c>
      <c r="C33" s="7"/>
      <c r="D33" s="24" t="s">
        <v>10</v>
      </c>
      <c r="E33">
        <f>M5</f>
        <v>100</v>
      </c>
      <c r="G33" s="51">
        <f>E3-0.25</f>
        <v>40.25</v>
      </c>
      <c r="I33" s="1">
        <f>(-G33*E33)*16</f>
        <v>-64400</v>
      </c>
      <c r="L33" s="19" t="s">
        <v>13</v>
      </c>
      <c r="M33" s="20"/>
    </row>
    <row r="34" spans="2:13" ht="16.5" thickBot="1" x14ac:dyDescent="0.3">
      <c r="D34" s="24" t="s">
        <v>11</v>
      </c>
      <c r="E34" s="4">
        <f>M6</f>
        <v>-450</v>
      </c>
      <c r="F34" s="4"/>
      <c r="G34" s="52">
        <f>E3+0.25</f>
        <v>40.75</v>
      </c>
      <c r="I34" s="5">
        <f>(-G34*E34)*16</f>
        <v>293400</v>
      </c>
      <c r="L34" s="22">
        <f>I35+D30</f>
        <v>800.00000000005821</v>
      </c>
      <c r="M34" s="21"/>
    </row>
    <row r="35" spans="2:13" x14ac:dyDescent="0.2">
      <c r="E35">
        <f>E34+E33</f>
        <v>-350</v>
      </c>
      <c r="F35" t="s">
        <v>12</v>
      </c>
      <c r="I35" s="1">
        <f>SUM(I33:I34)</f>
        <v>229000</v>
      </c>
    </row>
    <row r="36" spans="2:13" x14ac:dyDescent="0.2">
      <c r="E36" s="1"/>
    </row>
    <row r="37" spans="2:13" x14ac:dyDescent="0.2">
      <c r="L37" s="31" t="s">
        <v>16</v>
      </c>
      <c r="M37" s="30"/>
    </row>
    <row r="38" spans="2:13" ht="15.75" x14ac:dyDescent="0.25">
      <c r="L38" s="32">
        <f>('FEB7'!E3-'FEB9'!E3)*800</f>
        <v>3231.9999999999991</v>
      </c>
      <c r="M38" s="27"/>
    </row>
    <row r="39" spans="2:13" x14ac:dyDescent="0.2">
      <c r="J39" s="9"/>
      <c r="L39" s="28"/>
      <c r="M39" s="29"/>
    </row>
    <row r="40" spans="2:13" x14ac:dyDescent="0.2">
      <c r="J40" s="9"/>
    </row>
    <row r="42" spans="2:13" x14ac:dyDescent="0.2">
      <c r="L42" s="31" t="s">
        <v>17</v>
      </c>
      <c r="M42" s="30"/>
    </row>
    <row r="43" spans="2:13" ht="15.75" x14ac:dyDescent="0.25">
      <c r="L43" s="32">
        <f>('FEB6'!E3-'FEB7'!E3)*(800*2)</f>
        <v>5536.0000000000018</v>
      </c>
      <c r="M43" s="27"/>
    </row>
    <row r="44" spans="2:13" x14ac:dyDescent="0.2">
      <c r="L44" s="28"/>
      <c r="M44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B1" workbookViewId="0">
      <selection activeCell="F5" sqref="F5:F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37006</v>
      </c>
      <c r="L2" s="8" t="s">
        <v>9</v>
      </c>
    </row>
    <row r="3" spans="3:14" x14ac:dyDescent="0.2">
      <c r="D3" s="6" t="s">
        <v>0</v>
      </c>
      <c r="E3" s="58">
        <v>43.78</v>
      </c>
      <c r="L3" s="34" t="s">
        <v>14</v>
      </c>
      <c r="M3">
        <v>200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300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44.5</v>
      </c>
      <c r="F12" s="57">
        <v>50</v>
      </c>
      <c r="G12">
        <v>1</v>
      </c>
      <c r="H12" s="72">
        <v>45</v>
      </c>
      <c r="I12" s="135">
        <v>50</v>
      </c>
    </row>
    <row r="13" spans="3:14" x14ac:dyDescent="0.2">
      <c r="C13" s="3"/>
      <c r="D13">
        <v>2</v>
      </c>
      <c r="E13" s="56">
        <v>43</v>
      </c>
      <c r="F13" s="57">
        <v>50</v>
      </c>
      <c r="G13">
        <v>2</v>
      </c>
      <c r="H13" s="72">
        <v>45.25</v>
      </c>
      <c r="I13" s="135">
        <v>50</v>
      </c>
    </row>
    <row r="14" spans="3:14" x14ac:dyDescent="0.2">
      <c r="C14" s="3"/>
      <c r="D14">
        <v>3</v>
      </c>
      <c r="E14" s="56"/>
      <c r="F14" s="57"/>
      <c r="G14">
        <v>3</v>
      </c>
      <c r="H14" s="72">
        <v>43.5</v>
      </c>
      <c r="I14" s="135">
        <v>50</v>
      </c>
    </row>
    <row r="15" spans="3:14" x14ac:dyDescent="0.2">
      <c r="C15" s="3"/>
      <c r="D15">
        <v>4</v>
      </c>
      <c r="E15" s="56"/>
      <c r="F15" s="57"/>
      <c r="G15">
        <v>4</v>
      </c>
      <c r="H15" s="72">
        <v>43.5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43</v>
      </c>
      <c r="I16" s="135">
        <v>50</v>
      </c>
    </row>
    <row r="17" spans="3:9" x14ac:dyDescent="0.2">
      <c r="C17" s="3"/>
      <c r="D17">
        <v>6</v>
      </c>
      <c r="E17" s="56"/>
      <c r="F17" s="57"/>
      <c r="G17">
        <v>6</v>
      </c>
      <c r="H17" s="72">
        <v>43</v>
      </c>
      <c r="I17" s="135">
        <v>50</v>
      </c>
    </row>
    <row r="18" spans="3:9" x14ac:dyDescent="0.2">
      <c r="C18" s="3"/>
      <c r="D18">
        <v>7</v>
      </c>
      <c r="E18" s="56"/>
      <c r="F18" s="57"/>
      <c r="G18">
        <v>7</v>
      </c>
      <c r="H18" s="72">
        <v>43</v>
      </c>
      <c r="I18" s="135">
        <v>50</v>
      </c>
    </row>
    <row r="19" spans="3:9" x14ac:dyDescent="0.2">
      <c r="C19" s="3"/>
      <c r="D19">
        <v>8</v>
      </c>
      <c r="E19" s="56"/>
      <c r="F19" s="57"/>
      <c r="G19">
        <v>8</v>
      </c>
      <c r="H19" s="72">
        <v>44</v>
      </c>
      <c r="I19" s="135">
        <v>50</v>
      </c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43.78125</v>
      </c>
      <c r="I32" s="75">
        <f>SUM(I12:I30)</f>
        <v>400</v>
      </c>
    </row>
    <row r="33" spans="3:11" x14ac:dyDescent="0.2">
      <c r="C33" s="3"/>
      <c r="E33" s="10">
        <f>AVERAGE(E12:E31)</f>
        <v>43.75</v>
      </c>
      <c r="F33" s="53">
        <f>SUM(F11:F31)</f>
        <v>100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-70000</v>
      </c>
    </row>
    <row r="40" spans="3:11" x14ac:dyDescent="0.2">
      <c r="C40" s="3" t="s">
        <v>20</v>
      </c>
      <c r="D40" s="15">
        <f>(H32*I32)*16</f>
        <v>280200</v>
      </c>
      <c r="J40" s="17"/>
      <c r="K40" s="18"/>
    </row>
    <row r="41" spans="3:11" x14ac:dyDescent="0.2">
      <c r="C41" s="3"/>
      <c r="D41" s="1">
        <f>D40+D39</f>
        <v>210200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D41+H46</f>
        <v>1656</v>
      </c>
      <c r="K42" s="21"/>
    </row>
    <row r="43" spans="3:11" ht="41.25" customHeight="1" x14ac:dyDescent="0.2">
      <c r="C43" s="3"/>
      <c r="D43" s="14" t="s">
        <v>14</v>
      </c>
      <c r="E43">
        <v>200</v>
      </c>
      <c r="G43" s="161">
        <f>E3</f>
        <v>43.78</v>
      </c>
      <c r="H43" s="56">
        <f>(G43*-E43)*16</f>
        <v>-140096</v>
      </c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43.53</v>
      </c>
      <c r="H44" s="1">
        <f>(G44*E44)*-16</f>
        <v>-174120</v>
      </c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44.03</v>
      </c>
      <c r="H45" s="5">
        <f>(G45*-E45)*16</f>
        <v>105672</v>
      </c>
      <c r="I45" s="57"/>
    </row>
    <row r="46" spans="3:11" ht="12" customHeight="1" x14ac:dyDescent="0.2">
      <c r="C46" s="3"/>
      <c r="E46">
        <f>SUM(E43:E45)</f>
        <v>300</v>
      </c>
      <c r="H46" s="1">
        <f>SUM(H43:H45)</f>
        <v>-208544</v>
      </c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I50" s="57"/>
    </row>
    <row r="51" spans="1:9" x14ac:dyDescent="0.2">
      <c r="B51" s="7"/>
      <c r="I51" s="57"/>
    </row>
    <row r="53" spans="1:9" x14ac:dyDescent="0.2">
      <c r="B53" s="1"/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B9" sqref="B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37007</v>
      </c>
      <c r="L2" s="8" t="s">
        <v>9</v>
      </c>
    </row>
    <row r="3" spans="3:14" x14ac:dyDescent="0.2">
      <c r="D3" s="6" t="s">
        <v>0</v>
      </c>
      <c r="E3" s="58">
        <v>49.3</v>
      </c>
      <c r="L3" s="34" t="s">
        <v>14</v>
      </c>
      <c r="M3">
        <v>100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200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48</v>
      </c>
      <c r="F12" s="57">
        <v>50</v>
      </c>
      <c r="G12">
        <v>1</v>
      </c>
      <c r="H12" s="72">
        <v>48</v>
      </c>
      <c r="I12" s="135">
        <v>50</v>
      </c>
    </row>
    <row r="13" spans="3:14" x14ac:dyDescent="0.2">
      <c r="C13" s="3"/>
      <c r="D13">
        <v>2</v>
      </c>
      <c r="E13" s="56">
        <v>47.5</v>
      </c>
      <c r="F13" s="57">
        <v>50</v>
      </c>
      <c r="G13">
        <v>2</v>
      </c>
      <c r="H13" s="72">
        <v>48</v>
      </c>
      <c r="I13" s="135">
        <v>50</v>
      </c>
    </row>
    <row r="14" spans="3:14" x14ac:dyDescent="0.2">
      <c r="C14" s="3"/>
      <c r="D14">
        <v>3</v>
      </c>
      <c r="E14" s="56">
        <v>51</v>
      </c>
      <c r="F14" s="57">
        <v>50</v>
      </c>
      <c r="G14">
        <v>3</v>
      </c>
      <c r="H14" s="72">
        <v>48</v>
      </c>
      <c r="I14" s="135">
        <v>50</v>
      </c>
    </row>
    <row r="15" spans="3:14" x14ac:dyDescent="0.2">
      <c r="C15" s="3"/>
      <c r="D15">
        <v>4</v>
      </c>
      <c r="E15" s="56">
        <v>51</v>
      </c>
      <c r="F15" s="57">
        <v>50</v>
      </c>
      <c r="G15">
        <v>4</v>
      </c>
      <c r="H15" s="72">
        <v>48.5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50</v>
      </c>
      <c r="I16" s="135">
        <v>50</v>
      </c>
    </row>
    <row r="17" spans="3:9" x14ac:dyDescent="0.2">
      <c r="C17" s="3"/>
      <c r="D17">
        <v>6</v>
      </c>
      <c r="E17" s="56"/>
      <c r="F17" s="57"/>
      <c r="G17">
        <v>6</v>
      </c>
      <c r="H17" s="72">
        <v>53</v>
      </c>
      <c r="I17" s="135">
        <v>50</v>
      </c>
    </row>
    <row r="18" spans="3:9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49.25</v>
      </c>
      <c r="I32" s="75">
        <f>SUM(I12:I30)</f>
        <v>300</v>
      </c>
    </row>
    <row r="33" spans="3:11" x14ac:dyDescent="0.2">
      <c r="C33" s="3"/>
      <c r="E33" s="10">
        <f>AVERAGE(E12:E31)</f>
        <v>49.375</v>
      </c>
      <c r="F33" s="53">
        <f>SUM(F11:F31)</f>
        <v>200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-158000</v>
      </c>
    </row>
    <row r="40" spans="3:11" x14ac:dyDescent="0.2">
      <c r="C40" s="3" t="s">
        <v>20</v>
      </c>
      <c r="D40" s="15">
        <f>(H32*I32)*16</f>
        <v>236400</v>
      </c>
      <c r="J40" s="17"/>
      <c r="K40" s="18"/>
    </row>
    <row r="41" spans="3:11" x14ac:dyDescent="0.2">
      <c r="C41" s="3"/>
      <c r="D41" s="1">
        <f>D40+D39</f>
        <v>78400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D41+H46</f>
        <v>1120</v>
      </c>
      <c r="K42" s="21"/>
    </row>
    <row r="43" spans="3:11" ht="41.25" customHeight="1" x14ac:dyDescent="0.2">
      <c r="C43" s="3"/>
      <c r="D43" s="14" t="s">
        <v>14</v>
      </c>
      <c r="E43">
        <v>0</v>
      </c>
      <c r="G43" s="161">
        <f>E3</f>
        <v>49.3</v>
      </c>
      <c r="H43" s="56">
        <f>(G43*-E43)*16</f>
        <v>0</v>
      </c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49.05</v>
      </c>
      <c r="H44" s="1">
        <f>(G44*E44)*-16</f>
        <v>-196200</v>
      </c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49.55</v>
      </c>
      <c r="H45" s="5">
        <f>(G45*-E45)*16</f>
        <v>118920</v>
      </c>
      <c r="I45" s="57"/>
    </row>
    <row r="46" spans="3:11" ht="12" customHeight="1" x14ac:dyDescent="0.2">
      <c r="C46" s="3"/>
      <c r="E46">
        <f>SUM(E43:E45)</f>
        <v>100</v>
      </c>
      <c r="H46" s="1">
        <f>SUM(H43:H45)</f>
        <v>-77280</v>
      </c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I50" s="57"/>
    </row>
    <row r="51" spans="1:9" x14ac:dyDescent="0.2">
      <c r="B51" s="7"/>
      <c r="I51" s="57"/>
    </row>
    <row r="53" spans="1:9" x14ac:dyDescent="0.2">
      <c r="B53" s="1"/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opLeftCell="B1" workbookViewId="0">
      <selection activeCell="G6" sqref="G6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37008</v>
      </c>
      <c r="L2" s="8" t="s">
        <v>9</v>
      </c>
    </row>
    <row r="3" spans="3:14" x14ac:dyDescent="0.2">
      <c r="D3" s="6" t="s">
        <v>0</v>
      </c>
      <c r="E3" s="58">
        <v>55.05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250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100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52.75</v>
      </c>
      <c r="F12" s="57">
        <v>50</v>
      </c>
      <c r="G12">
        <v>1</v>
      </c>
      <c r="H12" s="72">
        <v>52.25</v>
      </c>
      <c r="I12" s="135">
        <v>50</v>
      </c>
    </row>
    <row r="13" spans="3:14" x14ac:dyDescent="0.2">
      <c r="C13" s="3"/>
      <c r="D13">
        <v>2</v>
      </c>
      <c r="E13" s="56">
        <v>55.5</v>
      </c>
      <c r="F13" s="57">
        <v>50</v>
      </c>
      <c r="G13">
        <v>2</v>
      </c>
      <c r="H13" s="72">
        <v>53</v>
      </c>
      <c r="I13" s="135">
        <v>50</v>
      </c>
    </row>
    <row r="14" spans="3:14" x14ac:dyDescent="0.2">
      <c r="C14" s="3"/>
      <c r="D14">
        <v>3</v>
      </c>
      <c r="E14" s="56">
        <v>59.5</v>
      </c>
      <c r="F14" s="57">
        <v>50</v>
      </c>
      <c r="G14">
        <v>3</v>
      </c>
      <c r="H14" s="72">
        <v>54.75</v>
      </c>
      <c r="I14" s="135">
        <v>50</v>
      </c>
    </row>
    <row r="15" spans="3:14" x14ac:dyDescent="0.2">
      <c r="C15" s="3"/>
      <c r="D15">
        <v>4</v>
      </c>
      <c r="E15" s="56">
        <v>50</v>
      </c>
      <c r="F15" s="57">
        <v>50</v>
      </c>
      <c r="G15">
        <v>4</v>
      </c>
      <c r="H15" s="72">
        <v>55.5</v>
      </c>
      <c r="I15" s="135">
        <v>50</v>
      </c>
    </row>
    <row r="16" spans="3:14" x14ac:dyDescent="0.2">
      <c r="C16" s="3"/>
      <c r="D16">
        <v>5</v>
      </c>
      <c r="E16" s="56"/>
      <c r="F16" s="57"/>
      <c r="G16">
        <v>5</v>
      </c>
      <c r="H16" s="72">
        <v>57</v>
      </c>
      <c r="I16" s="135">
        <v>50</v>
      </c>
    </row>
    <row r="17" spans="3:9" x14ac:dyDescent="0.2">
      <c r="C17" s="3"/>
      <c r="D17">
        <v>6</v>
      </c>
      <c r="E17" s="56"/>
      <c r="F17" s="57"/>
      <c r="G17">
        <v>6</v>
      </c>
      <c r="H17" s="72">
        <v>60.25</v>
      </c>
      <c r="I17" s="135">
        <v>50</v>
      </c>
    </row>
    <row r="18" spans="3:9" x14ac:dyDescent="0.2">
      <c r="C18" s="3"/>
      <c r="D18">
        <v>7</v>
      </c>
      <c r="E18" s="56"/>
      <c r="F18" s="57"/>
      <c r="G18">
        <v>7</v>
      </c>
      <c r="H18" s="72"/>
      <c r="I18" s="135"/>
    </row>
    <row r="19" spans="3:9" x14ac:dyDescent="0.2">
      <c r="C19" s="3"/>
      <c r="D19">
        <v>8</v>
      </c>
      <c r="E19" s="56"/>
      <c r="F19" s="57"/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55.458333333333336</v>
      </c>
      <c r="I32" s="75">
        <f>SUM(I12:I30)</f>
        <v>300</v>
      </c>
    </row>
    <row r="33" spans="3:11" x14ac:dyDescent="0.2">
      <c r="C33" s="3"/>
      <c r="E33" s="10">
        <f>AVERAGE(E12:E31)</f>
        <v>54.4375</v>
      </c>
      <c r="F33" s="53">
        <f>SUM(F11:F31)</f>
        <v>200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-174200</v>
      </c>
    </row>
    <row r="40" spans="3:11" x14ac:dyDescent="0.2">
      <c r="C40" s="3" t="s">
        <v>20</v>
      </c>
      <c r="D40" s="15">
        <f>(H32*I32)*16</f>
        <v>266200</v>
      </c>
      <c r="J40" s="17"/>
      <c r="K40" s="18"/>
    </row>
    <row r="41" spans="3:11" x14ac:dyDescent="0.2">
      <c r="C41" s="3"/>
      <c r="D41" s="1">
        <f>D40+D39</f>
        <v>92000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D41+H46</f>
        <v>5520</v>
      </c>
      <c r="K42" s="21"/>
    </row>
    <row r="43" spans="3:11" ht="41.25" customHeight="1" x14ac:dyDescent="0.2">
      <c r="C43" s="3"/>
      <c r="D43" s="14" t="s">
        <v>14</v>
      </c>
      <c r="E43">
        <v>0</v>
      </c>
      <c r="G43" s="161">
        <f>E3</f>
        <v>55.05</v>
      </c>
      <c r="H43" s="56">
        <f>(G43*-E43)*16</f>
        <v>0</v>
      </c>
    </row>
    <row r="44" spans="3:11" ht="15.75" x14ac:dyDescent="0.25">
      <c r="C44" s="60" t="s">
        <v>40</v>
      </c>
      <c r="D44" s="24" t="s">
        <v>129</v>
      </c>
      <c r="E44">
        <v>250</v>
      </c>
      <c r="G44" s="51">
        <f>E3-0.25</f>
        <v>54.8</v>
      </c>
      <c r="H44" s="1">
        <f>(G44*E44)*-16</f>
        <v>-219200</v>
      </c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55.3</v>
      </c>
      <c r="H45" s="5">
        <f>(G45*-E45)*16</f>
        <v>132720</v>
      </c>
      <c r="I45" s="57"/>
    </row>
    <row r="46" spans="3:11" ht="12" customHeight="1" x14ac:dyDescent="0.2">
      <c r="C46" s="3"/>
      <c r="E46">
        <f>SUM(E43:E45)</f>
        <v>100</v>
      </c>
      <c r="H46" s="1">
        <f>SUM(H43:H45)</f>
        <v>-86480</v>
      </c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I50" s="57"/>
    </row>
    <row r="51" spans="1:9" x14ac:dyDescent="0.2">
      <c r="B51" s="7"/>
      <c r="I51" s="57"/>
    </row>
    <row r="53" spans="1:9" x14ac:dyDescent="0.2">
      <c r="B53" s="1"/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workbookViewId="0">
      <selection activeCell="G5" sqref="G5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4" ht="15.75" x14ac:dyDescent="0.25">
      <c r="D2" s="24"/>
      <c r="F2" s="110">
        <v>37011</v>
      </c>
      <c r="L2" s="8" t="s">
        <v>9</v>
      </c>
    </row>
    <row r="3" spans="3:14" x14ac:dyDescent="0.2">
      <c r="D3" s="6" t="s">
        <v>0</v>
      </c>
      <c r="E3" s="58">
        <v>73</v>
      </c>
      <c r="L3" s="34" t="s">
        <v>14</v>
      </c>
      <c r="M3">
        <v>-200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4" ht="15.75" x14ac:dyDescent="0.25">
      <c r="C6" s="60"/>
      <c r="E6" s="1"/>
      <c r="F6" s="2"/>
      <c r="H6" s="10"/>
      <c r="I6" s="53"/>
      <c r="M6" s="9"/>
      <c r="N6" s="9"/>
    </row>
    <row r="7" spans="3:14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4" x14ac:dyDescent="0.2">
      <c r="C8" s="3"/>
      <c r="E8" s="1"/>
      <c r="F8" s="2"/>
      <c r="H8" s="10"/>
      <c r="I8" s="53"/>
    </row>
    <row r="9" spans="3:14" x14ac:dyDescent="0.2">
      <c r="C9" s="3"/>
      <c r="E9" s="1"/>
      <c r="F9" s="2"/>
      <c r="H9" s="10"/>
      <c r="I9" s="9"/>
      <c r="J9" s="9"/>
    </row>
    <row r="10" spans="3:14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</row>
    <row r="11" spans="3:14" x14ac:dyDescent="0.2">
      <c r="C11" s="3"/>
      <c r="F11" s="57"/>
      <c r="H11" s="72"/>
      <c r="I11" s="34"/>
    </row>
    <row r="12" spans="3:14" x14ac:dyDescent="0.2">
      <c r="C12" s="3"/>
      <c r="D12">
        <v>1</v>
      </c>
      <c r="E12" s="56">
        <v>78</v>
      </c>
      <c r="F12" s="57">
        <v>50</v>
      </c>
      <c r="G12">
        <v>1</v>
      </c>
      <c r="H12" s="72">
        <v>72</v>
      </c>
      <c r="I12" s="135">
        <v>50</v>
      </c>
    </row>
    <row r="13" spans="3:14" x14ac:dyDescent="0.2">
      <c r="C13" s="3"/>
      <c r="D13">
        <v>2</v>
      </c>
      <c r="E13" s="56">
        <v>75</v>
      </c>
      <c r="F13" s="57">
        <v>50</v>
      </c>
      <c r="G13">
        <v>2</v>
      </c>
      <c r="H13" s="72">
        <v>75</v>
      </c>
      <c r="I13" s="135">
        <v>50</v>
      </c>
    </row>
    <row r="14" spans="3:14" x14ac:dyDescent="0.2">
      <c r="C14" s="3"/>
      <c r="D14">
        <v>3</v>
      </c>
      <c r="E14" s="56">
        <v>74.5</v>
      </c>
      <c r="F14" s="57">
        <v>50</v>
      </c>
      <c r="G14">
        <v>3</v>
      </c>
      <c r="H14" s="72">
        <v>67</v>
      </c>
      <c r="I14" s="135">
        <v>50</v>
      </c>
    </row>
    <row r="15" spans="3:14" x14ac:dyDescent="0.2">
      <c r="C15" s="3"/>
      <c r="D15">
        <v>4</v>
      </c>
      <c r="E15" s="56">
        <v>75</v>
      </c>
      <c r="F15" s="57">
        <v>50</v>
      </c>
      <c r="G15">
        <v>4</v>
      </c>
      <c r="H15" s="72"/>
      <c r="I15" s="135"/>
    </row>
    <row r="16" spans="3:14" x14ac:dyDescent="0.2">
      <c r="C16" s="3"/>
      <c r="D16">
        <v>5</v>
      </c>
      <c r="E16" s="56">
        <v>73.5</v>
      </c>
      <c r="F16" s="57">
        <v>50</v>
      </c>
      <c r="G16">
        <v>5</v>
      </c>
      <c r="H16" s="72"/>
      <c r="I16" s="135"/>
    </row>
    <row r="17" spans="3:9" x14ac:dyDescent="0.2">
      <c r="C17" s="3"/>
      <c r="D17">
        <v>6</v>
      </c>
      <c r="E17" s="56">
        <v>73</v>
      </c>
      <c r="F17" s="57">
        <v>50</v>
      </c>
      <c r="G17">
        <v>6</v>
      </c>
      <c r="H17" s="72"/>
      <c r="I17" s="135"/>
    </row>
    <row r="18" spans="3:9" x14ac:dyDescent="0.2">
      <c r="C18" s="3"/>
      <c r="D18">
        <v>7</v>
      </c>
      <c r="E18" s="56">
        <v>70</v>
      </c>
      <c r="F18" s="57">
        <v>50</v>
      </c>
      <c r="G18">
        <v>7</v>
      </c>
      <c r="H18" s="72"/>
      <c r="I18" s="135"/>
    </row>
    <row r="19" spans="3:9" x14ac:dyDescent="0.2">
      <c r="C19" s="3"/>
      <c r="D19">
        <v>8</v>
      </c>
      <c r="E19" s="56">
        <v>70</v>
      </c>
      <c r="F19" s="57">
        <v>50</v>
      </c>
      <c r="G19">
        <v>8</v>
      </c>
      <c r="H19" s="72"/>
      <c r="I19" s="135"/>
    </row>
    <row r="20" spans="3:9" x14ac:dyDescent="0.2">
      <c r="C20" s="3"/>
      <c r="D20">
        <v>9</v>
      </c>
      <c r="E20" s="167"/>
      <c r="F20" s="57"/>
      <c r="G20">
        <v>9</v>
      </c>
      <c r="H20" s="72"/>
      <c r="I20" s="135"/>
    </row>
    <row r="21" spans="3:9" x14ac:dyDescent="0.2">
      <c r="C21" s="3"/>
      <c r="D21">
        <v>10</v>
      </c>
      <c r="E21" s="56"/>
      <c r="F21" s="57"/>
      <c r="G21">
        <v>10</v>
      </c>
      <c r="H21" s="72"/>
      <c r="I21" s="135"/>
    </row>
    <row r="22" spans="3:9" x14ac:dyDescent="0.2">
      <c r="C22" s="3"/>
      <c r="D22">
        <v>11</v>
      </c>
      <c r="E22" s="167"/>
      <c r="F22" s="57"/>
      <c r="G22">
        <v>11</v>
      </c>
      <c r="H22" s="72"/>
      <c r="I22" s="135"/>
    </row>
    <row r="23" spans="3:9" x14ac:dyDescent="0.2">
      <c r="C23" s="3"/>
      <c r="D23">
        <v>12</v>
      </c>
      <c r="E23" s="167"/>
      <c r="F23" s="57"/>
      <c r="G23">
        <v>12</v>
      </c>
      <c r="H23" s="72"/>
      <c r="I23" s="135"/>
    </row>
    <row r="24" spans="3:9" x14ac:dyDescent="0.2">
      <c r="C24" s="3"/>
      <c r="D24">
        <v>13</v>
      </c>
      <c r="E24" s="167"/>
      <c r="F24" s="57"/>
      <c r="G24">
        <v>13</v>
      </c>
      <c r="H24" s="72"/>
      <c r="I24" s="135"/>
    </row>
    <row r="25" spans="3:9" x14ac:dyDescent="0.2">
      <c r="C25" s="3"/>
      <c r="D25">
        <v>14</v>
      </c>
      <c r="E25" s="167"/>
      <c r="F25" s="57"/>
      <c r="G25">
        <v>14</v>
      </c>
      <c r="H25" s="72"/>
      <c r="I25" s="135"/>
    </row>
    <row r="26" spans="3:9" x14ac:dyDescent="0.2">
      <c r="C26" s="3"/>
      <c r="D26">
        <v>15</v>
      </c>
      <c r="E26" s="167"/>
      <c r="F26" s="57"/>
      <c r="G26">
        <v>15</v>
      </c>
      <c r="H26" s="72"/>
      <c r="I26" s="135"/>
    </row>
    <row r="27" spans="3:9" x14ac:dyDescent="0.2">
      <c r="C27" s="3"/>
      <c r="D27">
        <v>16</v>
      </c>
      <c r="E27" s="167"/>
      <c r="F27" s="57"/>
      <c r="G27">
        <v>16</v>
      </c>
      <c r="H27" s="72"/>
      <c r="I27" s="135"/>
    </row>
    <row r="28" spans="3:9" x14ac:dyDescent="0.2">
      <c r="C28" s="3"/>
      <c r="D28">
        <v>17</v>
      </c>
      <c r="E28" s="56"/>
      <c r="F28" s="57"/>
      <c r="G28">
        <v>17</v>
      </c>
      <c r="H28" s="72"/>
      <c r="I28" s="135"/>
    </row>
    <row r="29" spans="3:9" x14ac:dyDescent="0.2">
      <c r="C29" s="3"/>
      <c r="D29">
        <v>18</v>
      </c>
      <c r="E29" s="56"/>
      <c r="F29" s="57"/>
      <c r="G29">
        <v>18</v>
      </c>
      <c r="H29" s="72"/>
      <c r="I29" s="135"/>
    </row>
    <row r="30" spans="3:9" x14ac:dyDescent="0.2">
      <c r="C30" s="3"/>
      <c r="D30">
        <v>19</v>
      </c>
      <c r="E30" s="56"/>
      <c r="F30" s="57"/>
      <c r="G30">
        <v>19</v>
      </c>
      <c r="H30" s="72"/>
      <c r="I30" s="135"/>
    </row>
    <row r="31" spans="3:9" x14ac:dyDescent="0.2">
      <c r="C31" s="3"/>
      <c r="D31">
        <v>20</v>
      </c>
      <c r="E31" s="56"/>
      <c r="F31" s="57"/>
      <c r="G31">
        <v>20</v>
      </c>
      <c r="H31" s="74"/>
      <c r="I31" s="64"/>
    </row>
    <row r="32" spans="3:9" x14ac:dyDescent="0.2">
      <c r="C32" s="3"/>
      <c r="E32" s="49"/>
      <c r="F32" s="50"/>
      <c r="H32" s="10">
        <f>AVERAGE(H12:H30)</f>
        <v>71.333333333333329</v>
      </c>
      <c r="I32" s="75">
        <f>SUM(I12:I30)</f>
        <v>150</v>
      </c>
    </row>
    <row r="33" spans="3:11" x14ac:dyDescent="0.2">
      <c r="C33" s="3"/>
      <c r="E33" s="10">
        <f>AVERAGE(E12:E31)</f>
        <v>73.625</v>
      </c>
      <c r="F33" s="53">
        <f>SUM(F11:F31)</f>
        <v>400</v>
      </c>
      <c r="H33" s="72"/>
      <c r="I33" s="135"/>
    </row>
    <row r="34" spans="3:11" x14ac:dyDescent="0.2">
      <c r="C34" s="3"/>
      <c r="E34" s="56"/>
      <c r="F34" s="57"/>
      <c r="H34" s="72"/>
      <c r="I34" s="135"/>
    </row>
    <row r="35" spans="3:11" x14ac:dyDescent="0.2">
      <c r="C35" s="3"/>
      <c r="E35" s="56"/>
      <c r="F35" s="57"/>
      <c r="H35" s="72"/>
      <c r="I35" s="135"/>
    </row>
    <row r="36" spans="3:11" x14ac:dyDescent="0.2">
      <c r="C36" s="3"/>
      <c r="H36" s="72"/>
      <c r="I36" s="135"/>
    </row>
    <row r="37" spans="3:11" ht="47.25" customHeight="1" x14ac:dyDescent="0.2">
      <c r="C37" s="3"/>
      <c r="E37" s="56"/>
      <c r="F37" s="57"/>
      <c r="H37" s="72"/>
      <c r="I37" s="135"/>
      <c r="J37" s="9"/>
    </row>
    <row r="38" spans="3:11" x14ac:dyDescent="0.2">
      <c r="C38" s="3"/>
      <c r="H38" s="72"/>
      <c r="I38" s="135"/>
    </row>
    <row r="39" spans="3:11" ht="13.5" thickBot="1" x14ac:dyDescent="0.25">
      <c r="C39" s="3" t="s">
        <v>19</v>
      </c>
      <c r="D39" s="14">
        <f>-(E33*F33)*16</f>
        <v>-471200</v>
      </c>
    </row>
    <row r="40" spans="3:11" x14ac:dyDescent="0.2">
      <c r="C40" s="3" t="s">
        <v>20</v>
      </c>
      <c r="D40" s="15">
        <f>(H32*I32)*16</f>
        <v>171200</v>
      </c>
      <c r="J40" s="17"/>
      <c r="K40" s="18"/>
    </row>
    <row r="41" spans="3:11" x14ac:dyDescent="0.2">
      <c r="C41" s="3"/>
      <c r="D41" s="1">
        <f>D40+D39</f>
        <v>-300000</v>
      </c>
      <c r="H41" s="73"/>
      <c r="I41" s="57"/>
      <c r="J41" s="19" t="s">
        <v>13</v>
      </c>
      <c r="K41" s="20"/>
    </row>
    <row r="42" spans="3:11" ht="16.5" thickBot="1" x14ac:dyDescent="0.3">
      <c r="C42" s="3"/>
      <c r="D42" s="1"/>
      <c r="E42" s="1"/>
      <c r="H42" s="73"/>
      <c r="I42" s="57"/>
      <c r="J42" s="22">
        <f>D41+H46</f>
        <v>-7000</v>
      </c>
      <c r="K42" s="21"/>
    </row>
    <row r="43" spans="3:11" ht="41.25" customHeight="1" x14ac:dyDescent="0.2">
      <c r="C43" s="3"/>
      <c r="D43" s="14" t="s">
        <v>14</v>
      </c>
      <c r="E43">
        <v>-200</v>
      </c>
      <c r="G43" s="161">
        <f>E3</f>
        <v>73</v>
      </c>
      <c r="H43" s="56">
        <f>(G43*-E43)*16</f>
        <v>233600</v>
      </c>
    </row>
    <row r="44" spans="3:11" ht="15.75" x14ac:dyDescent="0.25">
      <c r="C44" s="60" t="s">
        <v>40</v>
      </c>
      <c r="D44" s="24" t="s">
        <v>129</v>
      </c>
      <c r="E44">
        <v>100</v>
      </c>
      <c r="G44" s="51">
        <f>E3-0.25</f>
        <v>72.75</v>
      </c>
      <c r="H44" s="1">
        <f>(G44*E44)*-16</f>
        <v>-116400</v>
      </c>
      <c r="I44" s="34"/>
    </row>
    <row r="45" spans="3:11" x14ac:dyDescent="0.2">
      <c r="C45" s="3"/>
      <c r="D45" s="24" t="s">
        <v>11</v>
      </c>
      <c r="E45" s="4">
        <v>-150</v>
      </c>
      <c r="F45" s="4"/>
      <c r="G45" s="52">
        <f>E3+0.25</f>
        <v>73.25</v>
      </c>
      <c r="H45" s="5">
        <f>(G45*-E45)*16</f>
        <v>175800</v>
      </c>
      <c r="I45" s="57"/>
    </row>
    <row r="46" spans="3:11" ht="12" customHeight="1" x14ac:dyDescent="0.2">
      <c r="C46" s="3"/>
      <c r="E46">
        <f>SUM(E43:E45)</f>
        <v>-250</v>
      </c>
      <c r="H46" s="1">
        <f>SUM(H43:H45)</f>
        <v>293000</v>
      </c>
      <c r="I46" s="57"/>
    </row>
    <row r="47" spans="3:11" ht="12.75" customHeight="1" x14ac:dyDescent="0.2">
      <c r="C47" s="3"/>
      <c r="H47" s="56"/>
      <c r="I47" s="57"/>
    </row>
    <row r="48" spans="3:11" ht="15.75" customHeight="1" x14ac:dyDescent="0.2">
      <c r="C48" s="3"/>
      <c r="H48" s="56"/>
      <c r="I48" s="57"/>
    </row>
    <row r="49" spans="1:9" x14ac:dyDescent="0.2">
      <c r="H49" s="56"/>
      <c r="I49" s="57"/>
    </row>
    <row r="50" spans="1:9" x14ac:dyDescent="0.2">
      <c r="C50" s="7"/>
      <c r="I50" s="57"/>
    </row>
    <row r="51" spans="1:9" x14ac:dyDescent="0.2">
      <c r="B51" s="7"/>
      <c r="I51" s="57"/>
    </row>
    <row r="53" spans="1:9" x14ac:dyDescent="0.2">
      <c r="B53" s="1"/>
    </row>
    <row r="54" spans="1:9" x14ac:dyDescent="0.2">
      <c r="B54" s="1"/>
    </row>
    <row r="55" spans="1:9" x14ac:dyDescent="0.2">
      <c r="A55" s="7"/>
      <c r="B55" s="100"/>
      <c r="D55" s="99"/>
    </row>
    <row r="56" spans="1:9" ht="13.5" customHeight="1" x14ac:dyDescent="0.2">
      <c r="A56" s="7"/>
      <c r="B56" s="101"/>
    </row>
    <row r="57" spans="1:9" x14ac:dyDescent="0.2">
      <c r="A57" s="7"/>
      <c r="B57" s="1"/>
    </row>
    <row r="58" spans="1:9" x14ac:dyDescent="0.2">
      <c r="A58" s="7"/>
    </row>
    <row r="59" spans="1:9" x14ac:dyDescent="0.2">
      <c r="A59" s="7"/>
    </row>
    <row r="60" spans="1:9" x14ac:dyDescent="0.2">
      <c r="A60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6"/>
  <sheetViews>
    <sheetView tabSelected="1" topLeftCell="A8" workbookViewId="0">
      <selection activeCell="C12" sqref="C12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1:17" x14ac:dyDescent="0.2">
      <c r="D2" s="24"/>
      <c r="F2" s="110">
        <v>37012</v>
      </c>
    </row>
    <row r="3" spans="1:17" x14ac:dyDescent="0.2">
      <c r="D3" s="6" t="s">
        <v>0</v>
      </c>
      <c r="E3" s="58">
        <f>AVERAGE(E12:E47,H12:H47)</f>
        <v>55.796511627906973</v>
      </c>
    </row>
    <row r="4" spans="1:17" x14ac:dyDescent="0.2">
      <c r="D4" s="6"/>
      <c r="E4" s="12"/>
    </row>
    <row r="5" spans="1:17" ht="15.75" x14ac:dyDescent="0.25">
      <c r="C5" s="60" t="s">
        <v>39</v>
      </c>
      <c r="E5" s="1"/>
      <c r="F5" s="2"/>
      <c r="H5" s="10"/>
      <c r="I5" s="53"/>
    </row>
    <row r="6" spans="1:17" ht="15.75" x14ac:dyDescent="0.25">
      <c r="C6" s="60"/>
      <c r="E6" s="1"/>
      <c r="F6" s="2"/>
      <c r="H6" s="10"/>
      <c r="I6" s="53"/>
    </row>
    <row r="7" spans="1:17" x14ac:dyDescent="0.2">
      <c r="C7" s="3"/>
      <c r="E7" s="1"/>
      <c r="F7" s="2"/>
      <c r="H7" s="10"/>
      <c r="I7" s="53"/>
    </row>
    <row r="8" spans="1:17" x14ac:dyDescent="0.2">
      <c r="C8" s="3"/>
      <c r="E8" s="1"/>
      <c r="F8" s="2"/>
      <c r="H8" s="10"/>
      <c r="I8" s="53"/>
    </row>
    <row r="9" spans="1:17" x14ac:dyDescent="0.2">
      <c r="C9" s="3"/>
      <c r="E9" s="1"/>
      <c r="F9" s="2"/>
      <c r="H9" s="10"/>
      <c r="I9" s="9"/>
      <c r="J9" s="9"/>
    </row>
    <row r="10" spans="1:17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  <c r="M10" s="11"/>
      <c r="N10" s="6"/>
      <c r="P10" s="11"/>
      <c r="Q10" s="6"/>
    </row>
    <row r="11" spans="1:17" x14ac:dyDescent="0.2">
      <c r="C11" s="3"/>
      <c r="F11" s="57"/>
      <c r="H11" s="72"/>
      <c r="I11" s="34"/>
      <c r="N11" s="57"/>
      <c r="P11" s="72"/>
      <c r="Q11" s="34"/>
    </row>
    <row r="12" spans="1:17" x14ac:dyDescent="0.2">
      <c r="C12" s="3"/>
      <c r="D12">
        <v>1</v>
      </c>
      <c r="E12" s="56">
        <v>70</v>
      </c>
      <c r="F12" s="57">
        <v>50</v>
      </c>
      <c r="G12">
        <v>1</v>
      </c>
      <c r="H12" s="72">
        <v>67.75</v>
      </c>
      <c r="I12" s="135">
        <v>50</v>
      </c>
      <c r="M12" s="56"/>
      <c r="N12" s="57"/>
      <c r="P12" s="72"/>
      <c r="Q12" s="135"/>
    </row>
    <row r="13" spans="1:17" ht="15.75" x14ac:dyDescent="0.25">
      <c r="A13" s="8" t="s">
        <v>9</v>
      </c>
      <c r="D13">
        <v>2</v>
      </c>
      <c r="E13" s="56">
        <v>68</v>
      </c>
      <c r="F13" s="57">
        <v>50</v>
      </c>
      <c r="G13">
        <v>2</v>
      </c>
      <c r="H13" s="72">
        <v>68</v>
      </c>
      <c r="I13" s="135">
        <v>50</v>
      </c>
      <c r="M13" s="56"/>
      <c r="N13" s="57"/>
      <c r="P13" s="72"/>
      <c r="Q13" s="135"/>
    </row>
    <row r="14" spans="1:17" x14ac:dyDescent="0.2">
      <c r="A14" s="34" t="s">
        <v>14</v>
      </c>
      <c r="B14">
        <v>0</v>
      </c>
      <c r="D14">
        <v>3</v>
      </c>
      <c r="E14" s="56">
        <v>64</v>
      </c>
      <c r="F14" s="57">
        <v>50</v>
      </c>
      <c r="G14">
        <v>3</v>
      </c>
      <c r="H14" s="72">
        <v>66</v>
      </c>
      <c r="I14" s="135">
        <v>50</v>
      </c>
      <c r="M14" s="56"/>
      <c r="N14" s="57"/>
      <c r="P14" s="72"/>
      <c r="Q14" s="135"/>
    </row>
    <row r="15" spans="1:17" x14ac:dyDescent="0.2">
      <c r="A15" s="2" t="s">
        <v>148</v>
      </c>
      <c r="B15">
        <v>-50</v>
      </c>
      <c r="D15">
        <v>4</v>
      </c>
      <c r="E15" s="56">
        <v>66</v>
      </c>
      <c r="F15" s="57">
        <v>50</v>
      </c>
      <c r="G15">
        <v>4</v>
      </c>
      <c r="H15" s="72">
        <v>66.5</v>
      </c>
      <c r="I15" s="135">
        <v>50</v>
      </c>
      <c r="M15" s="56"/>
      <c r="N15" s="57"/>
      <c r="P15" s="72"/>
      <c r="Q15" s="135"/>
    </row>
    <row r="16" spans="1:17" x14ac:dyDescent="0.2">
      <c r="A16" s="2" t="s">
        <v>11</v>
      </c>
      <c r="B16" s="4">
        <v>1100</v>
      </c>
      <c r="C16" s="4"/>
      <c r="D16">
        <v>5</v>
      </c>
      <c r="E16" s="56">
        <v>66</v>
      </c>
      <c r="F16" s="57">
        <v>50</v>
      </c>
      <c r="G16">
        <v>5</v>
      </c>
      <c r="H16" s="72">
        <v>66</v>
      </c>
      <c r="I16" s="135">
        <v>50</v>
      </c>
      <c r="M16" s="56"/>
      <c r="N16" s="57"/>
      <c r="P16" s="72"/>
      <c r="Q16" s="135"/>
    </row>
    <row r="17" spans="2:17" x14ac:dyDescent="0.2">
      <c r="B17" s="9"/>
      <c r="C17" s="9"/>
      <c r="D17">
        <v>6</v>
      </c>
      <c r="E17" s="56">
        <v>65</v>
      </c>
      <c r="F17" s="57">
        <v>50</v>
      </c>
      <c r="G17">
        <v>6</v>
      </c>
      <c r="H17" s="72">
        <v>65</v>
      </c>
      <c r="I17" s="135">
        <v>50</v>
      </c>
      <c r="M17" s="56"/>
      <c r="N17" s="57"/>
      <c r="P17" s="72"/>
      <c r="Q17" s="135"/>
    </row>
    <row r="18" spans="2:17" x14ac:dyDescent="0.2">
      <c r="B18">
        <f>SUM(B14:B17)</f>
        <v>1050</v>
      </c>
      <c r="C18" s="43" t="s">
        <v>25</v>
      </c>
      <c r="D18">
        <v>7</v>
      </c>
      <c r="E18" s="56">
        <v>64.5</v>
      </c>
      <c r="F18" s="57">
        <v>50</v>
      </c>
      <c r="G18">
        <v>7</v>
      </c>
      <c r="H18" s="72">
        <v>64.5</v>
      </c>
      <c r="I18" s="135">
        <v>50</v>
      </c>
      <c r="M18" s="56"/>
      <c r="N18" s="57"/>
      <c r="P18" s="72"/>
      <c r="Q18" s="135"/>
    </row>
    <row r="19" spans="2:17" x14ac:dyDescent="0.2">
      <c r="C19" s="3"/>
      <c r="D19">
        <v>8</v>
      </c>
      <c r="E19" s="56">
        <v>63</v>
      </c>
      <c r="F19" s="57">
        <v>50</v>
      </c>
      <c r="G19">
        <v>8</v>
      </c>
      <c r="H19" s="72">
        <v>64</v>
      </c>
      <c r="I19" s="135">
        <v>50</v>
      </c>
      <c r="M19" s="56"/>
      <c r="N19" s="57"/>
      <c r="P19" s="72"/>
      <c r="Q19" s="135"/>
    </row>
    <row r="20" spans="2:17" x14ac:dyDescent="0.2">
      <c r="C20" s="3"/>
      <c r="D20">
        <v>9</v>
      </c>
      <c r="E20" s="167">
        <v>62</v>
      </c>
      <c r="F20" s="57">
        <v>50</v>
      </c>
      <c r="G20">
        <v>9</v>
      </c>
      <c r="H20" s="72">
        <v>60</v>
      </c>
      <c r="I20" s="135">
        <v>50</v>
      </c>
      <c r="M20" s="167"/>
      <c r="N20" s="57"/>
      <c r="P20" s="72"/>
      <c r="Q20" s="135"/>
    </row>
    <row r="21" spans="2:17" x14ac:dyDescent="0.2">
      <c r="C21" s="3"/>
      <c r="D21">
        <v>10</v>
      </c>
      <c r="E21" s="56">
        <v>58</v>
      </c>
      <c r="F21" s="57">
        <v>50</v>
      </c>
      <c r="G21">
        <v>10</v>
      </c>
      <c r="H21" s="72">
        <v>62</v>
      </c>
      <c r="I21" s="135">
        <v>50</v>
      </c>
      <c r="M21" s="56"/>
      <c r="N21" s="57"/>
      <c r="P21" s="72"/>
      <c r="Q21" s="135"/>
    </row>
    <row r="22" spans="2:17" x14ac:dyDescent="0.2">
      <c r="C22" s="3"/>
      <c r="D22">
        <v>11</v>
      </c>
      <c r="E22" s="167">
        <v>50</v>
      </c>
      <c r="F22" s="57">
        <v>50</v>
      </c>
      <c r="G22">
        <v>11</v>
      </c>
      <c r="H22" s="72">
        <v>61</v>
      </c>
      <c r="I22" s="135">
        <v>50</v>
      </c>
      <c r="M22" s="167"/>
      <c r="N22" s="57"/>
      <c r="P22" s="72"/>
      <c r="Q22" s="135"/>
    </row>
    <row r="23" spans="2:17" x14ac:dyDescent="0.2">
      <c r="C23" s="3"/>
      <c r="D23">
        <v>12</v>
      </c>
      <c r="E23" s="167"/>
      <c r="F23" s="57"/>
      <c r="G23">
        <v>12</v>
      </c>
      <c r="H23" s="72">
        <v>60</v>
      </c>
      <c r="I23" s="135">
        <v>50</v>
      </c>
      <c r="M23" s="167"/>
      <c r="N23" s="57"/>
      <c r="P23" s="72"/>
      <c r="Q23" s="135"/>
    </row>
    <row r="24" spans="2:17" x14ac:dyDescent="0.2">
      <c r="C24" s="3"/>
      <c r="D24">
        <v>13</v>
      </c>
      <c r="E24" s="167"/>
      <c r="F24" s="57"/>
      <c r="G24">
        <v>13</v>
      </c>
      <c r="H24" s="72">
        <v>58</v>
      </c>
      <c r="I24" s="135">
        <v>50</v>
      </c>
      <c r="M24" s="167"/>
      <c r="N24" s="57"/>
      <c r="P24" s="72"/>
      <c r="Q24" s="135"/>
    </row>
    <row r="25" spans="2:17" x14ac:dyDescent="0.2">
      <c r="C25" s="3"/>
      <c r="D25">
        <v>14</v>
      </c>
      <c r="E25" s="167"/>
      <c r="F25" s="57"/>
      <c r="G25">
        <v>14</v>
      </c>
      <c r="H25" s="72">
        <v>55</v>
      </c>
      <c r="I25" s="135">
        <v>50</v>
      </c>
      <c r="M25" s="167"/>
      <c r="N25" s="57"/>
      <c r="P25" s="72"/>
      <c r="Q25" s="135"/>
    </row>
    <row r="26" spans="2:17" x14ac:dyDescent="0.2">
      <c r="C26" s="3"/>
      <c r="D26">
        <v>15</v>
      </c>
      <c r="E26" s="167"/>
      <c r="F26" s="57"/>
      <c r="G26">
        <v>15</v>
      </c>
      <c r="H26" s="72">
        <v>49</v>
      </c>
      <c r="I26" s="135">
        <v>50</v>
      </c>
      <c r="M26" s="167"/>
      <c r="N26" s="57"/>
      <c r="P26" s="72"/>
      <c r="Q26" s="135"/>
    </row>
    <row r="27" spans="2:17" x14ac:dyDescent="0.2">
      <c r="C27" s="3"/>
      <c r="D27">
        <v>16</v>
      </c>
      <c r="E27" s="167"/>
      <c r="F27" s="57"/>
      <c r="G27">
        <v>16</v>
      </c>
      <c r="H27" s="72">
        <v>42</v>
      </c>
      <c r="I27" s="135">
        <v>50</v>
      </c>
      <c r="M27" s="167"/>
      <c r="N27" s="57"/>
      <c r="P27" s="72"/>
      <c r="Q27" s="135"/>
    </row>
    <row r="28" spans="2:17" x14ac:dyDescent="0.2">
      <c r="C28" s="3"/>
      <c r="D28">
        <v>17</v>
      </c>
      <c r="E28" s="56"/>
      <c r="F28" s="57"/>
      <c r="G28">
        <v>17</v>
      </c>
      <c r="H28" s="72">
        <v>42</v>
      </c>
      <c r="I28" s="135">
        <v>50</v>
      </c>
      <c r="M28" s="56"/>
      <c r="N28" s="57"/>
      <c r="P28" s="72"/>
      <c r="Q28" s="135"/>
    </row>
    <row r="29" spans="2:17" x14ac:dyDescent="0.2">
      <c r="C29" s="3"/>
      <c r="D29">
        <v>18</v>
      </c>
      <c r="E29" s="56"/>
      <c r="F29" s="57"/>
      <c r="G29">
        <v>18</v>
      </c>
      <c r="H29" s="72">
        <v>42</v>
      </c>
      <c r="I29" s="135">
        <v>50</v>
      </c>
      <c r="M29" s="56"/>
      <c r="N29" s="57"/>
      <c r="P29" s="72"/>
      <c r="Q29" s="135"/>
    </row>
    <row r="30" spans="2:17" x14ac:dyDescent="0.2">
      <c r="C30" s="3"/>
      <c r="D30">
        <v>19</v>
      </c>
      <c r="E30" s="56"/>
      <c r="F30" s="57"/>
      <c r="G30">
        <v>19</v>
      </c>
      <c r="H30" s="72">
        <v>51</v>
      </c>
      <c r="I30" s="135">
        <v>50</v>
      </c>
      <c r="M30" s="56"/>
      <c r="N30" s="57"/>
      <c r="P30" s="72"/>
      <c r="Q30" s="135"/>
    </row>
    <row r="31" spans="2:17" x14ac:dyDescent="0.2">
      <c r="C31" s="3"/>
      <c r="D31">
        <v>20</v>
      </c>
      <c r="E31" s="56"/>
      <c r="F31" s="57"/>
      <c r="G31">
        <v>20</v>
      </c>
      <c r="H31" s="72">
        <v>48</v>
      </c>
      <c r="I31" s="135">
        <v>50</v>
      </c>
      <c r="M31" s="56"/>
      <c r="N31" s="57"/>
      <c r="P31" s="72"/>
      <c r="Q31" s="135"/>
    </row>
    <row r="32" spans="2:17" x14ac:dyDescent="0.2">
      <c r="C32" s="3"/>
      <c r="D32">
        <v>21</v>
      </c>
      <c r="E32" s="56"/>
      <c r="F32" s="57"/>
      <c r="G32">
        <v>21</v>
      </c>
      <c r="H32" s="72">
        <v>48</v>
      </c>
      <c r="I32" s="135">
        <v>50</v>
      </c>
      <c r="M32" s="56"/>
      <c r="N32" s="57"/>
      <c r="P32" s="72"/>
      <c r="Q32" s="135"/>
    </row>
    <row r="33" spans="3:17" x14ac:dyDescent="0.2">
      <c r="C33" s="3"/>
      <c r="D33">
        <v>22</v>
      </c>
      <c r="E33" s="56"/>
      <c r="F33" s="57"/>
      <c r="G33">
        <v>22</v>
      </c>
      <c r="H33" s="72">
        <v>48</v>
      </c>
      <c r="I33" s="135">
        <v>50</v>
      </c>
      <c r="M33" s="56"/>
      <c r="N33" s="57"/>
      <c r="P33" s="72"/>
      <c r="Q33" s="135"/>
    </row>
    <row r="34" spans="3:17" x14ac:dyDescent="0.2">
      <c r="C34" s="3"/>
      <c r="D34">
        <v>23</v>
      </c>
      <c r="E34" s="56"/>
      <c r="F34" s="57"/>
      <c r="G34">
        <v>23</v>
      </c>
      <c r="H34" s="72">
        <v>46.5</v>
      </c>
      <c r="I34" s="135">
        <v>50</v>
      </c>
      <c r="M34" s="56"/>
      <c r="N34" s="57"/>
      <c r="P34" s="72"/>
      <c r="Q34" s="135"/>
    </row>
    <row r="35" spans="3:17" x14ac:dyDescent="0.2">
      <c r="C35" s="3"/>
      <c r="D35">
        <v>24</v>
      </c>
      <c r="E35" s="56"/>
      <c r="F35" s="57"/>
      <c r="G35">
        <v>24</v>
      </c>
      <c r="H35" s="72">
        <v>46.5</v>
      </c>
      <c r="I35" s="135">
        <v>50</v>
      </c>
      <c r="M35" s="56"/>
      <c r="N35" s="57"/>
      <c r="P35" s="72"/>
      <c r="Q35" s="135"/>
    </row>
    <row r="36" spans="3:17" x14ac:dyDescent="0.2">
      <c r="C36" s="3"/>
      <c r="D36">
        <v>25</v>
      </c>
      <c r="E36" s="56"/>
      <c r="F36" s="57"/>
      <c r="G36">
        <v>25</v>
      </c>
      <c r="H36" s="72">
        <v>46.5</v>
      </c>
      <c r="I36" s="135">
        <v>50</v>
      </c>
      <c r="M36" s="56"/>
      <c r="N36" s="57"/>
      <c r="P36" s="72"/>
      <c r="Q36" s="135"/>
    </row>
    <row r="37" spans="3:17" x14ac:dyDescent="0.2">
      <c r="C37" s="3"/>
      <c r="D37">
        <v>26</v>
      </c>
      <c r="E37" s="56"/>
      <c r="F37" s="57"/>
      <c r="G37">
        <v>26</v>
      </c>
      <c r="H37" s="72">
        <v>46.5</v>
      </c>
      <c r="I37" s="135">
        <v>50</v>
      </c>
      <c r="M37" s="56"/>
      <c r="N37" s="57"/>
      <c r="P37" s="72"/>
      <c r="Q37" s="135"/>
    </row>
    <row r="38" spans="3:17" x14ac:dyDescent="0.2">
      <c r="C38" s="3"/>
      <c r="D38">
        <v>27</v>
      </c>
      <c r="E38" s="56"/>
      <c r="F38" s="57"/>
      <c r="G38">
        <v>27</v>
      </c>
      <c r="H38" s="72">
        <v>47</v>
      </c>
      <c r="I38" s="135">
        <v>50</v>
      </c>
      <c r="M38" s="56"/>
      <c r="N38" s="57"/>
      <c r="P38" s="72"/>
      <c r="Q38" s="135"/>
    </row>
    <row r="39" spans="3:17" x14ac:dyDescent="0.2">
      <c r="C39" s="3"/>
      <c r="D39">
        <v>28</v>
      </c>
      <c r="E39" s="56"/>
      <c r="F39" s="57"/>
      <c r="G39">
        <v>28</v>
      </c>
      <c r="H39" s="72">
        <v>45</v>
      </c>
      <c r="I39" s="135">
        <v>50</v>
      </c>
      <c r="M39" s="56"/>
      <c r="N39" s="57"/>
      <c r="P39" s="72"/>
      <c r="Q39" s="135"/>
    </row>
    <row r="40" spans="3:17" x14ac:dyDescent="0.2">
      <c r="C40" s="3"/>
      <c r="D40">
        <v>29</v>
      </c>
      <c r="E40" s="56"/>
      <c r="F40" s="57"/>
      <c r="G40">
        <v>29</v>
      </c>
      <c r="H40" s="72">
        <v>45</v>
      </c>
      <c r="I40" s="135">
        <v>50</v>
      </c>
      <c r="M40" s="56"/>
      <c r="N40" s="57"/>
      <c r="P40" s="72"/>
      <c r="Q40" s="135"/>
    </row>
    <row r="41" spans="3:17" x14ac:dyDescent="0.2">
      <c r="C41" s="3"/>
      <c r="D41">
        <v>30</v>
      </c>
      <c r="E41" s="56"/>
      <c r="F41" s="57"/>
      <c r="G41">
        <v>30</v>
      </c>
      <c r="H41" s="72">
        <v>42</v>
      </c>
      <c r="I41" s="135">
        <v>50</v>
      </c>
      <c r="M41" s="56"/>
      <c r="N41" s="57"/>
      <c r="P41" s="72"/>
      <c r="Q41" s="135"/>
    </row>
    <row r="42" spans="3:17" x14ac:dyDescent="0.2">
      <c r="C42" s="3"/>
      <c r="D42">
        <v>31</v>
      </c>
      <c r="E42" s="56"/>
      <c r="F42" s="57"/>
      <c r="G42">
        <v>31</v>
      </c>
      <c r="H42" s="72">
        <v>42</v>
      </c>
      <c r="I42" s="135">
        <v>50</v>
      </c>
      <c r="M42" s="56"/>
      <c r="N42" s="57"/>
      <c r="P42" s="72"/>
      <c r="Q42" s="135"/>
    </row>
    <row r="43" spans="3:17" x14ac:dyDescent="0.2">
      <c r="C43" s="3"/>
      <c r="D43">
        <v>32</v>
      </c>
      <c r="E43" s="56"/>
      <c r="F43" s="57"/>
      <c r="G43">
        <v>32</v>
      </c>
      <c r="H43" s="72">
        <v>42</v>
      </c>
      <c r="I43" s="135">
        <v>50</v>
      </c>
      <c r="M43" s="56"/>
      <c r="N43" s="57"/>
      <c r="P43" s="72"/>
      <c r="Q43" s="135"/>
    </row>
    <row r="44" spans="3:17" x14ac:dyDescent="0.2">
      <c r="C44" s="3"/>
      <c r="D44">
        <v>33</v>
      </c>
      <c r="E44" s="56"/>
      <c r="F44" s="57"/>
      <c r="G44">
        <v>33</v>
      </c>
      <c r="H44" s="72"/>
      <c r="I44" s="135"/>
      <c r="M44" s="56"/>
      <c r="N44" s="57"/>
      <c r="P44" s="72"/>
      <c r="Q44" s="135"/>
    </row>
    <row r="45" spans="3:17" x14ac:dyDescent="0.2">
      <c r="C45" s="3"/>
      <c r="D45">
        <v>34</v>
      </c>
      <c r="E45" s="56"/>
      <c r="F45" s="57"/>
      <c r="G45">
        <v>34</v>
      </c>
      <c r="H45" s="72"/>
      <c r="I45" s="135"/>
      <c r="M45" s="56"/>
      <c r="N45" s="57"/>
      <c r="P45" s="72"/>
      <c r="Q45" s="135"/>
    </row>
    <row r="46" spans="3:17" x14ac:dyDescent="0.2">
      <c r="C46" s="3"/>
      <c r="D46">
        <v>35</v>
      </c>
      <c r="E46" s="56"/>
      <c r="F46" s="57"/>
      <c r="G46">
        <v>35</v>
      </c>
      <c r="H46" s="72"/>
      <c r="I46" s="135"/>
      <c r="M46" s="56"/>
      <c r="N46" s="57"/>
      <c r="P46" s="72"/>
      <c r="Q46" s="135"/>
    </row>
    <row r="47" spans="3:17" x14ac:dyDescent="0.2">
      <c r="C47" s="3"/>
      <c r="D47">
        <v>36</v>
      </c>
      <c r="E47" s="56"/>
      <c r="F47" s="57"/>
      <c r="G47">
        <v>36</v>
      </c>
      <c r="H47" s="72"/>
      <c r="I47" s="135"/>
      <c r="M47" s="56"/>
      <c r="N47" s="57"/>
      <c r="P47" s="72"/>
      <c r="Q47" s="135"/>
    </row>
    <row r="48" spans="3:17" x14ac:dyDescent="0.2">
      <c r="C48" s="3"/>
      <c r="E48" s="49"/>
      <c r="F48" s="50"/>
      <c r="H48" s="4"/>
      <c r="I48" s="4"/>
      <c r="M48" s="47"/>
      <c r="N48" s="48"/>
      <c r="O48" s="9"/>
      <c r="P48" s="9"/>
      <c r="Q48" s="9"/>
    </row>
    <row r="49" spans="3:17" x14ac:dyDescent="0.2">
      <c r="C49" s="3"/>
      <c r="E49" s="10">
        <f>AVERAGE(E12:E22)</f>
        <v>63.31818181818182</v>
      </c>
      <c r="F49" s="53">
        <f>SUM(F11:F47)</f>
        <v>550</v>
      </c>
      <c r="H49" s="10">
        <f>AVERAGE(H12:H43)</f>
        <v>53.2109375</v>
      </c>
      <c r="I49" s="75">
        <f>SUM(I12:I47)</f>
        <v>1600</v>
      </c>
      <c r="M49" s="10"/>
      <c r="N49" s="53"/>
      <c r="P49" s="10"/>
      <c r="Q49" s="75"/>
    </row>
    <row r="50" spans="3:17" x14ac:dyDescent="0.2">
      <c r="C50" s="3"/>
      <c r="E50" s="56"/>
      <c r="F50" s="57"/>
      <c r="H50" s="72"/>
      <c r="I50" s="135"/>
      <c r="M50" s="56"/>
      <c r="N50" s="57"/>
      <c r="P50" s="72"/>
      <c r="Q50" s="135"/>
    </row>
    <row r="51" spans="3:17" x14ac:dyDescent="0.2">
      <c r="C51" s="3"/>
      <c r="E51" s="56"/>
      <c r="F51" s="57"/>
      <c r="H51" s="72"/>
      <c r="I51" s="135"/>
    </row>
    <row r="52" spans="3:17" x14ac:dyDescent="0.2">
      <c r="C52" s="3"/>
      <c r="H52" s="72"/>
      <c r="I52" s="135"/>
    </row>
    <row r="53" spans="3:17" ht="47.25" customHeight="1" x14ac:dyDescent="0.2">
      <c r="C53" s="3"/>
      <c r="E53" s="56"/>
      <c r="F53" s="57"/>
      <c r="H53" s="72"/>
      <c r="I53" s="135"/>
      <c r="J53" s="9"/>
    </row>
    <row r="54" spans="3:17" x14ac:dyDescent="0.2">
      <c r="C54" s="3"/>
      <c r="H54" s="72"/>
      <c r="I54" s="135"/>
    </row>
    <row r="55" spans="3:17" ht="13.5" thickBot="1" x14ac:dyDescent="0.25">
      <c r="C55" s="3" t="s">
        <v>19</v>
      </c>
      <c r="D55" s="14">
        <f>-(E49*F49)*16</f>
        <v>-557200</v>
      </c>
    </row>
    <row r="56" spans="3:17" x14ac:dyDescent="0.2">
      <c r="C56" s="3" t="s">
        <v>20</v>
      </c>
      <c r="D56" s="15">
        <f>(H49*I49)*16</f>
        <v>1362200</v>
      </c>
      <c r="J56" s="17"/>
      <c r="K56" s="18"/>
    </row>
    <row r="57" spans="3:17" x14ac:dyDescent="0.2">
      <c r="C57" s="3"/>
      <c r="D57" s="1">
        <f>D56+D55</f>
        <v>805000</v>
      </c>
      <c r="H57" s="73"/>
      <c r="I57" s="57"/>
      <c r="J57" s="19" t="s">
        <v>13</v>
      </c>
      <c r="K57" s="20"/>
    </row>
    <row r="58" spans="3:17" ht="16.5" thickBot="1" x14ac:dyDescent="0.3">
      <c r="C58" s="3"/>
      <c r="D58" s="1"/>
      <c r="E58" s="1"/>
      <c r="H58" s="73"/>
      <c r="I58" s="57"/>
      <c r="J58" s="22">
        <f>D57+H63</f>
        <v>-127781.39534883713</v>
      </c>
      <c r="K58" s="21"/>
    </row>
    <row r="59" spans="3:17" ht="41.25" customHeight="1" x14ac:dyDescent="0.25">
      <c r="C59" s="60" t="s">
        <v>40</v>
      </c>
      <c r="D59" s="14" t="s">
        <v>14</v>
      </c>
      <c r="E59">
        <v>0</v>
      </c>
      <c r="G59" s="161">
        <f>E3</f>
        <v>55.796511627906973</v>
      </c>
      <c r="H59" s="56">
        <f>(G59*-E59)*16</f>
        <v>0</v>
      </c>
    </row>
    <row r="60" spans="3:17" x14ac:dyDescent="0.2">
      <c r="D60" s="14" t="s">
        <v>148</v>
      </c>
      <c r="E60">
        <v>-50</v>
      </c>
      <c r="G60" s="161">
        <f>E3+0.25</f>
        <v>56.046511627906973</v>
      </c>
      <c r="H60" s="56">
        <f>(G60*-E60)*16</f>
        <v>44837.20930232558</v>
      </c>
      <c r="I60" s="34"/>
    </row>
    <row r="61" spans="3:17" x14ac:dyDescent="0.2">
      <c r="C61" s="3"/>
      <c r="D61" s="24" t="s">
        <v>129</v>
      </c>
      <c r="E61">
        <v>0</v>
      </c>
      <c r="G61" s="51">
        <f>E3-0.25</f>
        <v>55.546511627906973</v>
      </c>
      <c r="H61" s="1">
        <f>(G61*E61)*-16</f>
        <v>0</v>
      </c>
      <c r="I61" s="57"/>
    </row>
    <row r="62" spans="3:17" ht="12" customHeight="1" x14ac:dyDescent="0.2">
      <c r="C62" s="3"/>
      <c r="D62" s="24" t="s">
        <v>11</v>
      </c>
      <c r="E62" s="4">
        <v>1100</v>
      </c>
      <c r="F62" s="4"/>
      <c r="G62" s="52">
        <f>E3-0.25</f>
        <v>55.546511627906973</v>
      </c>
      <c r="H62" s="5">
        <f>(G62*-E62)*16</f>
        <v>-977618.60465116275</v>
      </c>
      <c r="I62" s="57"/>
    </row>
    <row r="63" spans="3:17" ht="12.75" customHeight="1" x14ac:dyDescent="0.2">
      <c r="C63" s="3"/>
      <c r="E63">
        <f>SUM(E59:E62)</f>
        <v>1050</v>
      </c>
      <c r="H63" s="1">
        <f>SUM(H59:H62)</f>
        <v>-932781.39534883713</v>
      </c>
      <c r="I63" s="57"/>
    </row>
    <row r="64" spans="3:17" ht="15.75" customHeight="1" x14ac:dyDescent="0.2">
      <c r="C64" s="3"/>
      <c r="H64" s="56"/>
      <c r="I64" s="57"/>
    </row>
    <row r="65" spans="1:9" x14ac:dyDescent="0.2">
      <c r="H65" s="56"/>
      <c r="I65" s="57"/>
    </row>
    <row r="66" spans="1:9" x14ac:dyDescent="0.2">
      <c r="C66" s="7"/>
      <c r="H66" s="56"/>
      <c r="I66" s="57"/>
    </row>
    <row r="67" spans="1:9" x14ac:dyDescent="0.2">
      <c r="B67" s="7"/>
      <c r="I67" s="57"/>
    </row>
    <row r="69" spans="1:9" x14ac:dyDescent="0.2">
      <c r="B69" s="1"/>
    </row>
    <row r="70" spans="1:9" x14ac:dyDescent="0.2">
      <c r="B70" s="1"/>
    </row>
    <row r="71" spans="1:9" x14ac:dyDescent="0.2">
      <c r="A71" s="7"/>
      <c r="B71" s="100"/>
    </row>
    <row r="72" spans="1:9" ht="13.5" customHeight="1" x14ac:dyDescent="0.2">
      <c r="A72" s="7"/>
      <c r="B72" s="101"/>
      <c r="D72" s="99"/>
    </row>
    <row r="73" spans="1:9" x14ac:dyDescent="0.2">
      <c r="A73" s="7"/>
      <c r="B73" s="1"/>
    </row>
    <row r="74" spans="1:9" x14ac:dyDescent="0.2">
      <c r="A74" s="7"/>
    </row>
    <row r="75" spans="1:9" x14ac:dyDescent="0.2">
      <c r="A75" s="7"/>
    </row>
    <row r="76" spans="1:9" x14ac:dyDescent="0.2">
      <c r="A76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6"/>
  <sheetViews>
    <sheetView workbookViewId="0">
      <selection activeCell="G9" sqref="G8:G9"/>
    </sheetView>
  </sheetViews>
  <sheetFormatPr defaultRowHeight="12.75" x14ac:dyDescent="0.2"/>
  <cols>
    <col min="1" max="1" width="22.140625" customWidth="1"/>
    <col min="2" max="2" width="10.140625" bestFit="1" customWidth="1"/>
    <col min="4" max="4" width="15.5703125" customWidth="1"/>
    <col min="7" max="7" width="22.7109375" customWidth="1"/>
    <col min="8" max="8" width="14" customWidth="1"/>
    <col min="9" max="9" width="11.28515625" customWidth="1"/>
    <col min="10" max="10" width="16.5703125" customWidth="1"/>
    <col min="12" max="12" width="14.85546875" bestFit="1" customWidth="1"/>
  </cols>
  <sheetData>
    <row r="2" spans="3:17" ht="15.75" x14ac:dyDescent="0.25">
      <c r="D2" s="24"/>
      <c r="F2" s="110">
        <v>37013</v>
      </c>
      <c r="L2" s="8" t="s">
        <v>9</v>
      </c>
    </row>
    <row r="3" spans="3:17" x14ac:dyDescent="0.2">
      <c r="D3" s="6" t="s">
        <v>0</v>
      </c>
      <c r="E3" s="58"/>
      <c r="L3" s="34" t="s">
        <v>14</v>
      </c>
      <c r="M3">
        <v>-200</v>
      </c>
    </row>
    <row r="4" spans="3:17" x14ac:dyDescent="0.2">
      <c r="D4" s="6"/>
      <c r="E4" s="12"/>
      <c r="L4" s="2" t="s">
        <v>10</v>
      </c>
      <c r="M4">
        <v>100</v>
      </c>
    </row>
    <row r="5" spans="3:17" ht="15.75" x14ac:dyDescent="0.25">
      <c r="C5" s="60" t="s">
        <v>39</v>
      </c>
      <c r="E5" s="1"/>
      <c r="F5" s="2"/>
      <c r="H5" s="10"/>
      <c r="I5" s="53"/>
      <c r="L5" s="2" t="s">
        <v>11</v>
      </c>
      <c r="M5" s="4">
        <v>-150</v>
      </c>
      <c r="N5" s="4"/>
    </row>
    <row r="6" spans="3:17" ht="15.75" x14ac:dyDescent="0.25">
      <c r="C6" s="60"/>
      <c r="E6" s="1"/>
      <c r="F6" s="2"/>
      <c r="H6" s="10"/>
      <c r="I6" s="53"/>
      <c r="M6" s="9"/>
      <c r="N6" s="9"/>
    </row>
    <row r="7" spans="3:17" x14ac:dyDescent="0.2">
      <c r="C7" s="3"/>
      <c r="E7" s="1"/>
      <c r="F7" s="2"/>
      <c r="H7" s="10"/>
      <c r="I7" s="53"/>
      <c r="M7">
        <f>SUM(M3:M6)</f>
        <v>-250</v>
      </c>
      <c r="N7" s="43" t="s">
        <v>25</v>
      </c>
    </row>
    <row r="8" spans="3:17" x14ac:dyDescent="0.2">
      <c r="C8" s="3"/>
      <c r="E8" s="1"/>
      <c r="F8" s="2"/>
      <c r="H8" s="10"/>
      <c r="I8" s="53"/>
    </row>
    <row r="9" spans="3:17" x14ac:dyDescent="0.2">
      <c r="C9" s="3"/>
      <c r="E9" s="1"/>
      <c r="F9" s="2"/>
      <c r="H9" s="10"/>
      <c r="I9" s="9"/>
      <c r="J9" s="9"/>
    </row>
    <row r="10" spans="3:17" ht="15.75" x14ac:dyDescent="0.25">
      <c r="C10" s="3"/>
      <c r="E10" s="11" t="s">
        <v>1</v>
      </c>
      <c r="F10" s="6" t="s">
        <v>5</v>
      </c>
      <c r="H10" s="11" t="s">
        <v>2</v>
      </c>
      <c r="I10" s="6" t="s">
        <v>5</v>
      </c>
      <c r="M10" s="11"/>
      <c r="N10" s="6"/>
      <c r="P10" s="11"/>
      <c r="Q10" s="6"/>
    </row>
    <row r="11" spans="3:17" x14ac:dyDescent="0.2">
      <c r="C11" s="3"/>
      <c r="F11" s="57"/>
      <c r="H11" s="72"/>
      <c r="I11" s="34"/>
      <c r="N11" s="57"/>
      <c r="P11" s="72"/>
      <c r="Q11" s="34"/>
    </row>
    <row r="12" spans="3:17" x14ac:dyDescent="0.2">
      <c r="C12" s="3"/>
      <c r="D12">
        <v>1</v>
      </c>
      <c r="E12" s="56"/>
      <c r="F12" s="57"/>
      <c r="G12">
        <v>1</v>
      </c>
      <c r="H12" s="72"/>
      <c r="I12" s="135"/>
      <c r="M12" s="56"/>
      <c r="N12" s="57"/>
      <c r="P12" s="72"/>
      <c r="Q12" s="135"/>
    </row>
    <row r="13" spans="3:17" x14ac:dyDescent="0.2">
      <c r="C13" s="3"/>
      <c r="D13">
        <v>2</v>
      </c>
      <c r="E13" s="56"/>
      <c r="F13" s="57"/>
      <c r="G13">
        <v>2</v>
      </c>
      <c r="H13" s="72"/>
      <c r="I13" s="135"/>
      <c r="M13" s="56"/>
      <c r="N13" s="57"/>
      <c r="P13" s="72"/>
      <c r="Q13" s="135"/>
    </row>
    <row r="14" spans="3:17" x14ac:dyDescent="0.2">
      <c r="C14" s="3"/>
      <c r="D14">
        <v>3</v>
      </c>
      <c r="E14" s="56"/>
      <c r="F14" s="57"/>
      <c r="G14">
        <v>3</v>
      </c>
      <c r="H14" s="72"/>
      <c r="I14" s="135"/>
      <c r="M14" s="56"/>
      <c r="N14" s="57"/>
      <c r="P14" s="72"/>
      <c r="Q14" s="135"/>
    </row>
    <row r="15" spans="3:17" x14ac:dyDescent="0.2">
      <c r="C15" s="3"/>
      <c r="D15">
        <v>4</v>
      </c>
      <c r="E15" s="56"/>
      <c r="F15" s="57"/>
      <c r="G15">
        <v>4</v>
      </c>
      <c r="H15" s="72"/>
      <c r="I15" s="135"/>
      <c r="M15" s="56"/>
      <c r="N15" s="57"/>
      <c r="P15" s="72"/>
      <c r="Q15" s="135"/>
    </row>
    <row r="16" spans="3:17" x14ac:dyDescent="0.2">
      <c r="C16" s="3"/>
      <c r="D16">
        <v>5</v>
      </c>
      <c r="E16" s="56"/>
      <c r="F16" s="57"/>
      <c r="G16">
        <v>5</v>
      </c>
      <c r="H16" s="72"/>
      <c r="I16" s="135"/>
      <c r="M16" s="56"/>
      <c r="N16" s="57"/>
      <c r="P16" s="72"/>
      <c r="Q16" s="135"/>
    </row>
    <row r="17" spans="3:17" x14ac:dyDescent="0.2">
      <c r="C17" s="3"/>
      <c r="D17">
        <v>6</v>
      </c>
      <c r="E17" s="56"/>
      <c r="F17" s="57"/>
      <c r="G17">
        <v>6</v>
      </c>
      <c r="H17" s="72"/>
      <c r="I17" s="135"/>
      <c r="M17" s="56"/>
      <c r="N17" s="57"/>
      <c r="P17" s="72"/>
      <c r="Q17" s="135"/>
    </row>
    <row r="18" spans="3:17" x14ac:dyDescent="0.2">
      <c r="C18" s="3"/>
      <c r="D18">
        <v>7</v>
      </c>
      <c r="E18" s="56"/>
      <c r="F18" s="57"/>
      <c r="G18">
        <v>7</v>
      </c>
      <c r="H18" s="72"/>
      <c r="I18" s="135"/>
      <c r="M18" s="56"/>
      <c r="N18" s="57"/>
      <c r="P18" s="72"/>
      <c r="Q18" s="135"/>
    </row>
    <row r="19" spans="3:17" x14ac:dyDescent="0.2">
      <c r="C19" s="3"/>
      <c r="D19">
        <v>8</v>
      </c>
      <c r="E19" s="56"/>
      <c r="F19" s="57"/>
      <c r="G19">
        <v>8</v>
      </c>
      <c r="H19" s="72"/>
      <c r="I19" s="135"/>
      <c r="M19" s="56"/>
      <c r="N19" s="57"/>
      <c r="P19" s="72"/>
      <c r="Q19" s="135"/>
    </row>
    <row r="20" spans="3:17" x14ac:dyDescent="0.2">
      <c r="C20" s="3"/>
      <c r="D20">
        <v>9</v>
      </c>
      <c r="E20" s="167"/>
      <c r="F20" s="57"/>
      <c r="G20">
        <v>9</v>
      </c>
      <c r="H20" s="72"/>
      <c r="I20" s="135"/>
      <c r="M20" s="167"/>
      <c r="N20" s="57"/>
      <c r="P20" s="72"/>
      <c r="Q20" s="135"/>
    </row>
    <row r="21" spans="3:17" x14ac:dyDescent="0.2">
      <c r="C21" s="3"/>
      <c r="D21">
        <v>10</v>
      </c>
      <c r="E21" s="56"/>
      <c r="F21" s="57"/>
      <c r="G21">
        <v>10</v>
      </c>
      <c r="H21" s="72"/>
      <c r="I21" s="135"/>
      <c r="M21" s="56"/>
      <c r="N21" s="57"/>
      <c r="P21" s="72"/>
      <c r="Q21" s="135"/>
    </row>
    <row r="22" spans="3:17" x14ac:dyDescent="0.2">
      <c r="C22" s="3"/>
      <c r="D22">
        <v>11</v>
      </c>
      <c r="E22" s="167"/>
      <c r="F22" s="57"/>
      <c r="G22">
        <v>11</v>
      </c>
      <c r="H22" s="72"/>
      <c r="I22" s="135"/>
      <c r="M22" s="167"/>
      <c r="N22" s="57"/>
      <c r="P22" s="72"/>
      <c r="Q22" s="135"/>
    </row>
    <row r="23" spans="3:17" x14ac:dyDescent="0.2">
      <c r="C23" s="3"/>
      <c r="D23">
        <v>12</v>
      </c>
      <c r="E23" s="167"/>
      <c r="F23" s="57"/>
      <c r="G23">
        <v>12</v>
      </c>
      <c r="H23" s="72"/>
      <c r="I23" s="135"/>
      <c r="M23" s="167"/>
      <c r="N23" s="57"/>
      <c r="P23" s="72"/>
      <c r="Q23" s="135"/>
    </row>
    <row r="24" spans="3:17" x14ac:dyDescent="0.2">
      <c r="C24" s="3"/>
      <c r="D24">
        <v>13</v>
      </c>
      <c r="E24" s="167"/>
      <c r="F24" s="57"/>
      <c r="G24">
        <v>13</v>
      </c>
      <c r="H24" s="72"/>
      <c r="I24" s="135"/>
      <c r="M24" s="167"/>
      <c r="N24" s="57"/>
      <c r="P24" s="72"/>
      <c r="Q24" s="135"/>
    </row>
    <row r="25" spans="3:17" x14ac:dyDescent="0.2">
      <c r="C25" s="3"/>
      <c r="D25">
        <v>14</v>
      </c>
      <c r="E25" s="167"/>
      <c r="F25" s="57"/>
      <c r="G25">
        <v>14</v>
      </c>
      <c r="H25" s="72"/>
      <c r="I25" s="135"/>
      <c r="M25" s="167"/>
      <c r="N25" s="57"/>
      <c r="P25" s="72"/>
      <c r="Q25" s="135"/>
    </row>
    <row r="26" spans="3:17" x14ac:dyDescent="0.2">
      <c r="C26" s="3"/>
      <c r="D26">
        <v>15</v>
      </c>
      <c r="E26" s="167"/>
      <c r="F26" s="57"/>
      <c r="G26">
        <v>15</v>
      </c>
      <c r="H26" s="72"/>
      <c r="I26" s="135"/>
      <c r="M26" s="167"/>
      <c r="N26" s="57"/>
      <c r="P26" s="72"/>
      <c r="Q26" s="135"/>
    </row>
    <row r="27" spans="3:17" x14ac:dyDescent="0.2">
      <c r="C27" s="3"/>
      <c r="D27">
        <v>16</v>
      </c>
      <c r="E27" s="167"/>
      <c r="F27" s="57"/>
      <c r="G27">
        <v>16</v>
      </c>
      <c r="H27" s="72"/>
      <c r="I27" s="135"/>
      <c r="M27" s="167"/>
      <c r="N27" s="57"/>
      <c r="P27" s="72"/>
      <c r="Q27" s="135"/>
    </row>
    <row r="28" spans="3:17" x14ac:dyDescent="0.2">
      <c r="C28" s="3"/>
      <c r="D28">
        <v>17</v>
      </c>
      <c r="E28" s="56"/>
      <c r="F28" s="57"/>
      <c r="G28">
        <v>17</v>
      </c>
      <c r="H28" s="72"/>
      <c r="I28" s="135"/>
      <c r="M28" s="56"/>
      <c r="N28" s="57"/>
      <c r="P28" s="72"/>
      <c r="Q28" s="135"/>
    </row>
    <row r="29" spans="3:17" x14ac:dyDescent="0.2">
      <c r="C29" s="3"/>
      <c r="D29">
        <v>18</v>
      </c>
      <c r="E29" s="56"/>
      <c r="F29" s="57"/>
      <c r="G29">
        <v>18</v>
      </c>
      <c r="H29" s="72"/>
      <c r="I29" s="135"/>
      <c r="M29" s="56"/>
      <c r="N29" s="57"/>
      <c r="P29" s="72"/>
      <c r="Q29" s="135"/>
    </row>
    <row r="30" spans="3:17" x14ac:dyDescent="0.2">
      <c r="C30" s="3"/>
      <c r="D30">
        <v>19</v>
      </c>
      <c r="E30" s="56"/>
      <c r="F30" s="57"/>
      <c r="G30">
        <v>19</v>
      </c>
      <c r="H30" s="72"/>
      <c r="I30" s="135"/>
      <c r="M30" s="56"/>
      <c r="N30" s="57"/>
      <c r="P30" s="72"/>
      <c r="Q30" s="135"/>
    </row>
    <row r="31" spans="3:17" x14ac:dyDescent="0.2">
      <c r="C31" s="3"/>
      <c r="D31">
        <v>20</v>
      </c>
      <c r="E31" s="56"/>
      <c r="F31" s="57"/>
      <c r="G31">
        <v>20</v>
      </c>
      <c r="H31" s="72"/>
      <c r="I31" s="135"/>
      <c r="M31" s="56"/>
      <c r="N31" s="57"/>
      <c r="P31" s="72"/>
      <c r="Q31" s="135"/>
    </row>
    <row r="32" spans="3:17" x14ac:dyDescent="0.2">
      <c r="C32" s="3"/>
      <c r="D32">
        <v>21</v>
      </c>
      <c r="E32" s="56"/>
      <c r="F32" s="57"/>
      <c r="G32">
        <v>21</v>
      </c>
      <c r="H32" s="72"/>
      <c r="I32" s="135"/>
      <c r="M32" s="56"/>
      <c r="N32" s="57"/>
      <c r="P32" s="72"/>
      <c r="Q32" s="135"/>
    </row>
    <row r="33" spans="3:17" x14ac:dyDescent="0.2">
      <c r="C33" s="3"/>
      <c r="D33">
        <v>22</v>
      </c>
      <c r="E33" s="56"/>
      <c r="F33" s="57"/>
      <c r="G33">
        <v>22</v>
      </c>
      <c r="H33" s="72"/>
      <c r="I33" s="135"/>
      <c r="M33" s="56"/>
      <c r="N33" s="57"/>
      <c r="P33" s="72"/>
      <c r="Q33" s="135"/>
    </row>
    <row r="34" spans="3:17" x14ac:dyDescent="0.2">
      <c r="C34" s="3"/>
      <c r="D34">
        <v>23</v>
      </c>
      <c r="E34" s="56"/>
      <c r="F34" s="57"/>
      <c r="G34">
        <v>23</v>
      </c>
      <c r="H34" s="72"/>
      <c r="I34" s="135"/>
      <c r="M34" s="56"/>
      <c r="N34" s="57"/>
      <c r="P34" s="72"/>
      <c r="Q34" s="135"/>
    </row>
    <row r="35" spans="3:17" x14ac:dyDescent="0.2">
      <c r="C35" s="3"/>
      <c r="D35">
        <v>24</v>
      </c>
      <c r="E35" s="56"/>
      <c r="F35" s="57"/>
      <c r="G35">
        <v>24</v>
      </c>
      <c r="H35" s="72"/>
      <c r="I35" s="135"/>
      <c r="M35" s="56"/>
      <c r="N35" s="57"/>
      <c r="P35" s="72"/>
      <c r="Q35" s="135"/>
    </row>
    <row r="36" spans="3:17" x14ac:dyDescent="0.2">
      <c r="C36" s="3"/>
      <c r="D36">
        <v>25</v>
      </c>
      <c r="E36" s="56"/>
      <c r="F36" s="57"/>
      <c r="G36">
        <v>25</v>
      </c>
      <c r="H36" s="72"/>
      <c r="I36" s="135"/>
      <c r="M36" s="56"/>
      <c r="N36" s="57"/>
      <c r="P36" s="72"/>
      <c r="Q36" s="135"/>
    </row>
    <row r="37" spans="3:17" x14ac:dyDescent="0.2">
      <c r="C37" s="3"/>
      <c r="D37">
        <v>26</v>
      </c>
      <c r="E37" s="56"/>
      <c r="F37" s="57"/>
      <c r="G37">
        <v>26</v>
      </c>
      <c r="H37" s="72"/>
      <c r="I37" s="135"/>
      <c r="M37" s="56"/>
      <c r="N37" s="57"/>
      <c r="P37" s="72"/>
      <c r="Q37" s="135"/>
    </row>
    <row r="38" spans="3:17" x14ac:dyDescent="0.2">
      <c r="C38" s="3"/>
      <c r="D38">
        <v>27</v>
      </c>
      <c r="E38" s="56"/>
      <c r="F38" s="57"/>
      <c r="G38">
        <v>27</v>
      </c>
      <c r="H38" s="72"/>
      <c r="I38" s="135"/>
      <c r="M38" s="56"/>
      <c r="N38" s="57"/>
      <c r="P38" s="72"/>
      <c r="Q38" s="135"/>
    </row>
    <row r="39" spans="3:17" x14ac:dyDescent="0.2">
      <c r="C39" s="3"/>
      <c r="D39">
        <v>28</v>
      </c>
      <c r="E39" s="56"/>
      <c r="F39" s="57"/>
      <c r="G39">
        <v>28</v>
      </c>
      <c r="H39" s="72"/>
      <c r="I39" s="135"/>
      <c r="M39" s="56"/>
      <c r="N39" s="57"/>
      <c r="P39" s="72"/>
      <c r="Q39" s="135"/>
    </row>
    <row r="40" spans="3:17" x14ac:dyDescent="0.2">
      <c r="C40" s="3"/>
      <c r="D40">
        <v>29</v>
      </c>
      <c r="E40" s="56"/>
      <c r="F40" s="57"/>
      <c r="G40">
        <v>29</v>
      </c>
      <c r="H40" s="72"/>
      <c r="I40" s="135"/>
      <c r="M40" s="56"/>
      <c r="N40" s="57"/>
      <c r="P40" s="72"/>
      <c r="Q40" s="135"/>
    </row>
    <row r="41" spans="3:17" x14ac:dyDescent="0.2">
      <c r="C41" s="3"/>
      <c r="D41">
        <v>30</v>
      </c>
      <c r="E41" s="56"/>
      <c r="F41" s="57"/>
      <c r="G41">
        <v>30</v>
      </c>
      <c r="H41" s="72"/>
      <c r="I41" s="135"/>
      <c r="M41" s="56"/>
      <c r="N41" s="57"/>
      <c r="P41" s="72"/>
      <c r="Q41" s="135"/>
    </row>
    <row r="42" spans="3:17" x14ac:dyDescent="0.2">
      <c r="C42" s="3"/>
      <c r="D42">
        <v>31</v>
      </c>
      <c r="E42" s="56"/>
      <c r="F42" s="57"/>
      <c r="G42">
        <v>31</v>
      </c>
      <c r="H42" s="72"/>
      <c r="I42" s="135"/>
      <c r="M42" s="56"/>
      <c r="N42" s="57"/>
      <c r="P42" s="72"/>
      <c r="Q42" s="135"/>
    </row>
    <row r="43" spans="3:17" x14ac:dyDescent="0.2">
      <c r="C43" s="3"/>
      <c r="D43">
        <v>32</v>
      </c>
      <c r="E43" s="56"/>
      <c r="F43" s="57"/>
      <c r="G43">
        <v>32</v>
      </c>
      <c r="H43" s="72"/>
      <c r="I43" s="135"/>
      <c r="M43" s="56"/>
      <c r="N43" s="57"/>
      <c r="P43" s="72"/>
      <c r="Q43" s="135"/>
    </row>
    <row r="44" spans="3:17" x14ac:dyDescent="0.2">
      <c r="C44" s="3"/>
      <c r="D44">
        <v>33</v>
      </c>
      <c r="E44" s="56"/>
      <c r="F44" s="57"/>
      <c r="G44">
        <v>33</v>
      </c>
      <c r="H44" s="72"/>
      <c r="I44" s="135"/>
      <c r="M44" s="56"/>
      <c r="N44" s="57"/>
      <c r="P44" s="72"/>
      <c r="Q44" s="135"/>
    </row>
    <row r="45" spans="3:17" x14ac:dyDescent="0.2">
      <c r="C45" s="3"/>
      <c r="D45">
        <v>34</v>
      </c>
      <c r="E45" s="56"/>
      <c r="F45" s="57"/>
      <c r="G45">
        <v>34</v>
      </c>
      <c r="H45" s="72"/>
      <c r="I45" s="135"/>
      <c r="M45" s="56"/>
      <c r="N45" s="57"/>
      <c r="P45" s="72"/>
      <c r="Q45" s="135"/>
    </row>
    <row r="46" spans="3:17" x14ac:dyDescent="0.2">
      <c r="C46" s="3"/>
      <c r="D46">
        <v>35</v>
      </c>
      <c r="E46" s="56"/>
      <c r="F46" s="57"/>
      <c r="G46">
        <v>35</v>
      </c>
      <c r="H46" s="72"/>
      <c r="I46" s="135"/>
      <c r="M46" s="56"/>
      <c r="N46" s="57"/>
      <c r="P46" s="72"/>
      <c r="Q46" s="135"/>
    </row>
    <row r="47" spans="3:17" x14ac:dyDescent="0.2">
      <c r="C47" s="3"/>
      <c r="D47">
        <v>36</v>
      </c>
      <c r="E47" s="56"/>
      <c r="F47" s="57"/>
      <c r="G47">
        <v>36</v>
      </c>
      <c r="H47" s="72"/>
      <c r="I47" s="135"/>
      <c r="M47" s="56"/>
      <c r="N47" s="57"/>
      <c r="P47" s="72"/>
      <c r="Q47" s="135"/>
    </row>
    <row r="48" spans="3:17" x14ac:dyDescent="0.2">
      <c r="C48" s="3"/>
      <c r="E48" s="49"/>
      <c r="F48" s="50"/>
      <c r="H48" s="4"/>
      <c r="I48" s="4"/>
      <c r="M48" s="47"/>
      <c r="N48" s="48"/>
      <c r="O48" s="9"/>
      <c r="P48" s="9"/>
      <c r="Q48" s="9"/>
    </row>
    <row r="49" spans="3:17" x14ac:dyDescent="0.2">
      <c r="C49" s="3"/>
      <c r="E49" s="10" t="e">
        <f>AVERAGE(E12:E22)</f>
        <v>#DIV/0!</v>
      </c>
      <c r="F49" s="53">
        <f>SUM(F11:F47)</f>
        <v>0</v>
      </c>
      <c r="H49" s="10" t="e">
        <f>AVERAGE(H12:H43)</f>
        <v>#DIV/0!</v>
      </c>
      <c r="I49" s="75">
        <f>SUM(I12:I47)</f>
        <v>0</v>
      </c>
      <c r="M49" s="10"/>
      <c r="N49" s="53"/>
      <c r="P49" s="10"/>
      <c r="Q49" s="75"/>
    </row>
    <row r="50" spans="3:17" x14ac:dyDescent="0.2">
      <c r="C50" s="3"/>
      <c r="E50" s="56"/>
      <c r="F50" s="57"/>
      <c r="H50" s="72"/>
      <c r="I50" s="135"/>
      <c r="M50" s="56"/>
      <c r="N50" s="57"/>
      <c r="P50" s="72"/>
      <c r="Q50" s="135"/>
    </row>
    <row r="51" spans="3:17" x14ac:dyDescent="0.2">
      <c r="C51" s="3"/>
      <c r="E51" s="56"/>
      <c r="F51" s="57"/>
      <c r="H51" s="72"/>
      <c r="I51" s="135"/>
    </row>
    <row r="52" spans="3:17" x14ac:dyDescent="0.2">
      <c r="C52" s="3"/>
      <c r="H52" s="72"/>
      <c r="I52" s="135"/>
    </row>
    <row r="53" spans="3:17" ht="47.25" customHeight="1" x14ac:dyDescent="0.2">
      <c r="C53" s="3"/>
      <c r="E53" s="56"/>
      <c r="F53" s="57"/>
      <c r="H53" s="72"/>
      <c r="I53" s="135"/>
      <c r="J53" s="9"/>
    </row>
    <row r="54" spans="3:17" x14ac:dyDescent="0.2">
      <c r="C54" s="3"/>
      <c r="H54" s="72"/>
      <c r="I54" s="135"/>
    </row>
    <row r="55" spans="3:17" ht="13.5" thickBot="1" x14ac:dyDescent="0.25">
      <c r="C55" s="3" t="s">
        <v>19</v>
      </c>
      <c r="D55" s="14" t="e">
        <f>-(E49*F49)*16</f>
        <v>#DIV/0!</v>
      </c>
    </row>
    <row r="56" spans="3:17" x14ac:dyDescent="0.2">
      <c r="C56" s="3" t="s">
        <v>20</v>
      </c>
      <c r="D56" s="15" t="e">
        <f>(H49*I49)*16</f>
        <v>#DIV/0!</v>
      </c>
      <c r="J56" s="17"/>
      <c r="K56" s="18"/>
    </row>
    <row r="57" spans="3:17" x14ac:dyDescent="0.2">
      <c r="C57" s="3"/>
      <c r="D57" s="1" t="e">
        <f>D56+D55</f>
        <v>#DIV/0!</v>
      </c>
      <c r="H57" s="73"/>
      <c r="I57" s="57"/>
      <c r="J57" s="19" t="s">
        <v>13</v>
      </c>
      <c r="K57" s="20"/>
    </row>
    <row r="58" spans="3:17" ht="16.5" thickBot="1" x14ac:dyDescent="0.3">
      <c r="C58" s="3"/>
      <c r="D58" s="1"/>
      <c r="E58" s="1"/>
      <c r="H58" s="73"/>
      <c r="I58" s="57"/>
      <c r="J58" s="22" t="e">
        <f>D57+H63</f>
        <v>#DIV/0!</v>
      </c>
      <c r="K58" s="21"/>
    </row>
    <row r="59" spans="3:17" ht="41.25" customHeight="1" x14ac:dyDescent="0.25">
      <c r="C59" s="60" t="s">
        <v>40</v>
      </c>
      <c r="D59" s="14" t="s">
        <v>14</v>
      </c>
      <c r="E59">
        <v>-200</v>
      </c>
      <c r="G59" s="161">
        <f>E3</f>
        <v>0</v>
      </c>
      <c r="H59" s="56">
        <f>(G59*-E59)*16</f>
        <v>0</v>
      </c>
    </row>
    <row r="60" spans="3:17" x14ac:dyDescent="0.2">
      <c r="D60" s="14" t="s">
        <v>148</v>
      </c>
      <c r="E60">
        <v>-50</v>
      </c>
      <c r="G60" s="161">
        <f>E3+0.25</f>
        <v>0.25</v>
      </c>
      <c r="H60" s="56">
        <f>(G60*-E60)*16</f>
        <v>200</v>
      </c>
      <c r="I60" s="34"/>
    </row>
    <row r="61" spans="3:17" x14ac:dyDescent="0.2">
      <c r="C61" s="3"/>
      <c r="D61" s="24" t="s">
        <v>129</v>
      </c>
      <c r="E61">
        <v>0</v>
      </c>
      <c r="G61" s="51">
        <f>E3-0.25</f>
        <v>-0.25</v>
      </c>
      <c r="H61" s="1">
        <f>(G61*E61)*-16</f>
        <v>0</v>
      </c>
      <c r="I61" s="57"/>
    </row>
    <row r="62" spans="3:17" ht="12" customHeight="1" x14ac:dyDescent="0.2">
      <c r="C62" s="3"/>
      <c r="D62" s="24" t="s">
        <v>11</v>
      </c>
      <c r="E62" s="4">
        <v>1100</v>
      </c>
      <c r="F62" s="4"/>
      <c r="G62" s="52">
        <f>E3-0.25</f>
        <v>-0.25</v>
      </c>
      <c r="H62" s="5">
        <f>(G62*-E62)*16</f>
        <v>4400</v>
      </c>
      <c r="I62" s="57"/>
    </row>
    <row r="63" spans="3:17" ht="12.75" customHeight="1" x14ac:dyDescent="0.2">
      <c r="C63" s="3"/>
      <c r="E63">
        <f>SUM(E59:E62)</f>
        <v>850</v>
      </c>
      <c r="H63" s="1">
        <f>SUM(H59:H62)</f>
        <v>4600</v>
      </c>
      <c r="I63" s="57"/>
    </row>
    <row r="64" spans="3:17" ht="15.75" customHeight="1" x14ac:dyDescent="0.2">
      <c r="C64" s="3"/>
      <c r="H64" s="56"/>
      <c r="I64" s="57"/>
    </row>
    <row r="65" spans="1:9" x14ac:dyDescent="0.2">
      <c r="H65" s="56"/>
      <c r="I65" s="57"/>
    </row>
    <row r="66" spans="1:9" x14ac:dyDescent="0.2">
      <c r="C66" s="7"/>
      <c r="H66" s="56"/>
      <c r="I66" s="57"/>
    </row>
    <row r="67" spans="1:9" x14ac:dyDescent="0.2">
      <c r="B67" s="7"/>
      <c r="I67" s="57"/>
    </row>
    <row r="69" spans="1:9" x14ac:dyDescent="0.2">
      <c r="B69" s="1"/>
    </row>
    <row r="70" spans="1:9" x14ac:dyDescent="0.2">
      <c r="B70" s="1"/>
    </row>
    <row r="71" spans="1:9" x14ac:dyDescent="0.2">
      <c r="A71" s="7"/>
      <c r="B71" s="100"/>
    </row>
    <row r="72" spans="1:9" ht="13.5" customHeight="1" x14ac:dyDescent="0.2">
      <c r="A72" s="7"/>
      <c r="B72" s="101"/>
      <c r="D72" s="99"/>
    </row>
    <row r="73" spans="1:9" x14ac:dyDescent="0.2">
      <c r="A73" s="7"/>
      <c r="B73" s="1"/>
    </row>
    <row r="74" spans="1:9" x14ac:dyDescent="0.2">
      <c r="A74" s="7"/>
    </row>
    <row r="75" spans="1:9" x14ac:dyDescent="0.2">
      <c r="A75" s="7"/>
    </row>
    <row r="76" spans="1:9" x14ac:dyDescent="0.2">
      <c r="A76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selection activeCell="J30" sqref="J30"/>
    </sheetView>
  </sheetViews>
  <sheetFormatPr defaultRowHeight="12.75" x14ac:dyDescent="0.2"/>
  <cols>
    <col min="1" max="1" width="5" customWidth="1"/>
    <col min="4" max="4" width="15.5703125" customWidth="1"/>
    <col min="7" max="7" width="22.7109375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27</v>
      </c>
      <c r="L2" s="8" t="s">
        <v>9</v>
      </c>
    </row>
    <row r="3" spans="3:14" x14ac:dyDescent="0.2">
      <c r="D3" s="6" t="s">
        <v>0</v>
      </c>
      <c r="E3" s="58">
        <v>41.5</v>
      </c>
      <c r="L3" s="34" t="s">
        <v>14</v>
      </c>
      <c r="M3">
        <v>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x14ac:dyDescent="0.2">
      <c r="C6" s="3" t="s">
        <v>4</v>
      </c>
      <c r="D6">
        <v>1</v>
      </c>
      <c r="E6" s="25">
        <v>45</v>
      </c>
      <c r="F6" s="26">
        <v>50</v>
      </c>
      <c r="G6" s="33" t="s">
        <v>31</v>
      </c>
      <c r="H6" s="25">
        <v>49.75</v>
      </c>
      <c r="I6" s="26">
        <v>50</v>
      </c>
      <c r="J6" s="33" t="s">
        <v>28</v>
      </c>
      <c r="M6" s="9"/>
      <c r="N6" s="9"/>
    </row>
    <row r="7" spans="3:14" x14ac:dyDescent="0.2">
      <c r="C7" s="3"/>
      <c r="D7">
        <v>2</v>
      </c>
      <c r="E7" s="25">
        <v>50.5</v>
      </c>
      <c r="F7" s="26">
        <v>50</v>
      </c>
      <c r="G7" s="33" t="s">
        <v>28</v>
      </c>
      <c r="H7" s="25">
        <v>47.25</v>
      </c>
      <c r="I7" s="26">
        <v>50</v>
      </c>
      <c r="J7" s="33" t="s">
        <v>28</v>
      </c>
      <c r="M7">
        <f>SUM(M3:M6)</f>
        <v>-500</v>
      </c>
      <c r="N7" s="43" t="s">
        <v>25</v>
      </c>
    </row>
    <row r="8" spans="3:14" x14ac:dyDescent="0.2">
      <c r="C8" s="3"/>
      <c r="D8">
        <v>3</v>
      </c>
      <c r="E8" s="25">
        <v>50</v>
      </c>
      <c r="F8" s="26">
        <v>50</v>
      </c>
      <c r="G8" s="33" t="s">
        <v>28</v>
      </c>
      <c r="H8" s="25">
        <v>46.75</v>
      </c>
      <c r="I8" s="26">
        <v>50</v>
      </c>
      <c r="J8" s="33" t="s">
        <v>28</v>
      </c>
    </row>
    <row r="9" spans="3:14" x14ac:dyDescent="0.2">
      <c r="C9" s="3"/>
      <c r="D9">
        <v>4</v>
      </c>
      <c r="E9" s="25">
        <v>47.25</v>
      </c>
      <c r="F9" s="26">
        <v>50</v>
      </c>
      <c r="G9" s="33" t="s">
        <v>28</v>
      </c>
      <c r="H9" s="25">
        <v>53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45.75</v>
      </c>
      <c r="F10" s="44">
        <v>50</v>
      </c>
      <c r="G10" s="33" t="s">
        <v>28</v>
      </c>
      <c r="H10" s="25">
        <v>54.5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56">
        <v>43</v>
      </c>
      <c r="F11" s="57">
        <v>50</v>
      </c>
      <c r="G11" s="33"/>
      <c r="H11" s="47">
        <v>41</v>
      </c>
      <c r="I11" s="53">
        <v>50</v>
      </c>
    </row>
    <row r="12" spans="3:14" x14ac:dyDescent="0.2">
      <c r="C12" s="3"/>
      <c r="D12">
        <v>7</v>
      </c>
      <c r="E12" s="56">
        <v>43</v>
      </c>
      <c r="F12" s="57">
        <v>50</v>
      </c>
      <c r="H12" s="10">
        <v>40</v>
      </c>
      <c r="I12" s="53">
        <v>50</v>
      </c>
    </row>
    <row r="13" spans="3:14" x14ac:dyDescent="0.2">
      <c r="C13" s="3"/>
      <c r="D13">
        <v>8</v>
      </c>
      <c r="E13" s="47">
        <v>42.5</v>
      </c>
      <c r="F13" s="57">
        <v>50</v>
      </c>
      <c r="G13" s="33"/>
      <c r="H13" s="10">
        <v>40</v>
      </c>
      <c r="I13" s="53">
        <v>50</v>
      </c>
    </row>
    <row r="14" spans="3:14" x14ac:dyDescent="0.2">
      <c r="C14" s="3"/>
      <c r="D14">
        <v>9</v>
      </c>
      <c r="E14" s="47">
        <v>42.25</v>
      </c>
      <c r="F14" s="57">
        <v>50</v>
      </c>
      <c r="G14" s="33"/>
      <c r="H14" s="10">
        <v>40.5</v>
      </c>
      <c r="I14" s="53">
        <v>50</v>
      </c>
    </row>
    <row r="15" spans="3:14" x14ac:dyDescent="0.2">
      <c r="C15" s="3"/>
      <c r="D15">
        <v>10</v>
      </c>
      <c r="E15" s="47">
        <v>41.5</v>
      </c>
      <c r="F15" s="57">
        <v>50</v>
      </c>
      <c r="G15" s="33"/>
      <c r="H15" s="10">
        <v>41</v>
      </c>
      <c r="I15" s="53">
        <v>50</v>
      </c>
    </row>
    <row r="16" spans="3:14" x14ac:dyDescent="0.2">
      <c r="C16" s="3"/>
      <c r="D16">
        <v>11</v>
      </c>
      <c r="E16" s="47">
        <v>41.25</v>
      </c>
      <c r="F16" s="57">
        <v>50</v>
      </c>
      <c r="G16" s="33"/>
      <c r="H16" s="10">
        <v>40.75</v>
      </c>
      <c r="I16" s="53">
        <v>50</v>
      </c>
    </row>
    <row r="17" spans="3:11" ht="12" customHeight="1" x14ac:dyDescent="0.2">
      <c r="C17" s="3"/>
      <c r="D17">
        <v>12</v>
      </c>
      <c r="E17" s="47">
        <v>41</v>
      </c>
      <c r="F17" s="57">
        <v>50</v>
      </c>
      <c r="G17" s="45"/>
      <c r="H17" s="10">
        <v>38</v>
      </c>
      <c r="I17" s="53">
        <v>50</v>
      </c>
    </row>
    <row r="18" spans="3:11" ht="12" customHeight="1" x14ac:dyDescent="0.2">
      <c r="C18" s="3"/>
      <c r="D18">
        <v>13</v>
      </c>
      <c r="E18" s="47">
        <v>41</v>
      </c>
      <c r="F18" s="57">
        <v>50</v>
      </c>
      <c r="G18" s="45"/>
      <c r="H18" s="5"/>
      <c r="I18" s="4"/>
      <c r="J18" s="4"/>
    </row>
    <row r="19" spans="3:11" ht="12" customHeight="1" x14ac:dyDescent="0.2">
      <c r="C19" s="3"/>
      <c r="D19">
        <v>14</v>
      </c>
      <c r="E19" s="47">
        <v>40.5</v>
      </c>
      <c r="F19" s="57">
        <v>50</v>
      </c>
      <c r="G19" s="45"/>
      <c r="H19" s="1">
        <f>AVERAGE(H8:H17)</f>
        <v>43.55</v>
      </c>
      <c r="I19" s="2">
        <f>SUM(I6:I17)</f>
        <v>600</v>
      </c>
    </row>
    <row r="20" spans="3:11" x14ac:dyDescent="0.2">
      <c r="C20" s="3"/>
      <c r="D20">
        <v>15</v>
      </c>
      <c r="E20" s="47">
        <v>40</v>
      </c>
      <c r="F20" s="57">
        <v>50</v>
      </c>
      <c r="G20" s="45"/>
      <c r="H20" s="10"/>
      <c r="I20" s="53"/>
    </row>
    <row r="21" spans="3:11" x14ac:dyDescent="0.2">
      <c r="C21" s="3"/>
      <c r="D21">
        <v>16</v>
      </c>
      <c r="E21" s="47">
        <v>40</v>
      </c>
      <c r="F21" s="57">
        <v>50</v>
      </c>
      <c r="G21" s="45"/>
      <c r="H21" s="10"/>
      <c r="I21" s="53"/>
    </row>
    <row r="22" spans="3:11" x14ac:dyDescent="0.2">
      <c r="C22" s="3"/>
      <c r="D22">
        <v>17</v>
      </c>
      <c r="E22" s="47">
        <v>40</v>
      </c>
      <c r="F22" s="57">
        <v>50</v>
      </c>
      <c r="G22" s="45"/>
      <c r="H22" s="10"/>
      <c r="I22" s="53"/>
    </row>
    <row r="23" spans="3:11" x14ac:dyDescent="0.2">
      <c r="C23" s="3"/>
      <c r="D23">
        <v>18</v>
      </c>
      <c r="E23" s="47">
        <v>40.75</v>
      </c>
      <c r="F23" s="57">
        <v>50</v>
      </c>
      <c r="G23" s="45"/>
    </row>
    <row r="24" spans="3:11" x14ac:dyDescent="0.2">
      <c r="D24">
        <v>19</v>
      </c>
      <c r="E24" s="47">
        <v>40.5</v>
      </c>
      <c r="F24" s="57">
        <v>50</v>
      </c>
      <c r="G24" s="45"/>
      <c r="K24" s="9"/>
    </row>
    <row r="25" spans="3:11" x14ac:dyDescent="0.2">
      <c r="D25">
        <v>20</v>
      </c>
      <c r="E25" s="47">
        <v>40.5</v>
      </c>
      <c r="F25" s="57">
        <v>50</v>
      </c>
      <c r="G25" s="45"/>
      <c r="H25" s="1"/>
    </row>
    <row r="26" spans="3:11" x14ac:dyDescent="0.2">
      <c r="D26">
        <v>21</v>
      </c>
      <c r="E26" s="47">
        <v>41.25</v>
      </c>
      <c r="F26" s="48">
        <v>50</v>
      </c>
      <c r="G26" s="45"/>
      <c r="H26" s="1"/>
    </row>
    <row r="27" spans="3:11" x14ac:dyDescent="0.2">
      <c r="D27">
        <v>22</v>
      </c>
      <c r="E27" s="49">
        <v>45</v>
      </c>
      <c r="F27" s="13">
        <v>50</v>
      </c>
      <c r="G27" s="45" t="s">
        <v>32</v>
      </c>
      <c r="H27" s="10"/>
    </row>
    <row r="28" spans="3:11" x14ac:dyDescent="0.2">
      <c r="E28" s="1">
        <f>AVERAGE(E6:E27)</f>
        <v>42.840909090909093</v>
      </c>
      <c r="F28" s="2">
        <f>SUM(F6:F27)</f>
        <v>1100</v>
      </c>
      <c r="H28" s="1"/>
    </row>
    <row r="29" spans="3:11" x14ac:dyDescent="0.2">
      <c r="E29" s="1"/>
      <c r="F29" s="2"/>
      <c r="H29" s="1"/>
    </row>
    <row r="30" spans="3:11" x14ac:dyDescent="0.2">
      <c r="E30" s="1"/>
      <c r="F30" s="2"/>
      <c r="H30" s="1"/>
    </row>
    <row r="31" spans="3:11" x14ac:dyDescent="0.2">
      <c r="C31" s="3" t="s">
        <v>19</v>
      </c>
      <c r="D31" s="14">
        <f>-(E28*F28)*16</f>
        <v>-754000</v>
      </c>
      <c r="H31" s="1"/>
    </row>
    <row r="32" spans="3:11" x14ac:dyDescent="0.2">
      <c r="C32" s="3" t="s">
        <v>20</v>
      </c>
      <c r="D32" s="15">
        <f>(H19*I19)*16</f>
        <v>418080</v>
      </c>
      <c r="H32" s="1"/>
    </row>
    <row r="33" spans="1:13" ht="13.5" thickBot="1" x14ac:dyDescent="0.25">
      <c r="D33" s="1">
        <f>D32+D31</f>
        <v>-335920</v>
      </c>
    </row>
    <row r="34" spans="1:13" x14ac:dyDescent="0.2">
      <c r="D34" s="1"/>
      <c r="E34" s="10"/>
      <c r="L34" s="17"/>
      <c r="M34" s="18"/>
    </row>
    <row r="35" spans="1:13" x14ac:dyDescent="0.2">
      <c r="D35" s="1"/>
      <c r="E35" s="1"/>
      <c r="L35" s="19" t="s">
        <v>13</v>
      </c>
      <c r="M35" s="20"/>
    </row>
    <row r="36" spans="1:13" ht="16.5" thickBot="1" x14ac:dyDescent="0.3">
      <c r="B36" s="7" t="s">
        <v>8</v>
      </c>
      <c r="C36" s="7"/>
      <c r="D36" s="24" t="s">
        <v>10</v>
      </c>
      <c r="E36">
        <f>M4</f>
        <v>100</v>
      </c>
      <c r="G36" s="51">
        <f>E3-0.25</f>
        <v>41.25</v>
      </c>
      <c r="I36" s="1">
        <f>(-G36*E36)*16</f>
        <v>-66000</v>
      </c>
      <c r="L36" s="22">
        <f>I38+D33</f>
        <v>-1120</v>
      </c>
      <c r="M36" s="21"/>
    </row>
    <row r="37" spans="1:13" x14ac:dyDescent="0.2">
      <c r="D37" s="24" t="s">
        <v>11</v>
      </c>
      <c r="E37" s="4">
        <f>M5</f>
        <v>-600</v>
      </c>
      <c r="F37" s="4"/>
      <c r="G37" s="52">
        <f>E3+0.25</f>
        <v>41.75</v>
      </c>
      <c r="I37" s="5">
        <f>(-G37*E37)*16</f>
        <v>400800</v>
      </c>
    </row>
    <row r="38" spans="1:13" x14ac:dyDescent="0.2">
      <c r="E38">
        <f>E37+E36</f>
        <v>-500</v>
      </c>
      <c r="F38" t="s">
        <v>12</v>
      </c>
      <c r="I38" s="1">
        <f>SUM(I36:I37)</f>
        <v>334800</v>
      </c>
    </row>
    <row r="39" spans="1:13" x14ac:dyDescent="0.2">
      <c r="E39" s="1"/>
      <c r="L39" s="31" t="s">
        <v>16</v>
      </c>
      <c r="M39" s="30"/>
    </row>
    <row r="40" spans="1:13" ht="15.75" x14ac:dyDescent="0.25">
      <c r="L40" s="32">
        <f>('FEB7'!E3-'FEB12'!E3)*800</f>
        <v>2431.9999999999991</v>
      </c>
      <c r="M40" s="27"/>
    </row>
    <row r="41" spans="1:13" x14ac:dyDescent="0.2">
      <c r="L41" s="28"/>
      <c r="M41" s="29"/>
    </row>
    <row r="42" spans="1:13" x14ac:dyDescent="0.2">
      <c r="J42" s="9"/>
    </row>
    <row r="43" spans="1:13" x14ac:dyDescent="0.2">
      <c r="J43" s="9"/>
    </row>
    <row r="44" spans="1:13" x14ac:dyDescent="0.2">
      <c r="A44" s="54" t="s">
        <v>30</v>
      </c>
      <c r="B44" s="55"/>
      <c r="C44" s="55"/>
      <c r="D44" s="55"/>
      <c r="L44" s="31" t="s">
        <v>17</v>
      </c>
      <c r="M44" s="30"/>
    </row>
    <row r="45" spans="1:13" ht="15.75" x14ac:dyDescent="0.25">
      <c r="L45" s="32">
        <f>('FEB6'!E3-'FEB7'!E3)*(800*2)</f>
        <v>5536.0000000000018</v>
      </c>
      <c r="M45" s="27"/>
    </row>
    <row r="46" spans="1:13" x14ac:dyDescent="0.2">
      <c r="L46" s="28"/>
      <c r="M46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selection activeCell="G24" sqref="G24"/>
    </sheetView>
  </sheetViews>
  <sheetFormatPr defaultRowHeight="12.75" x14ac:dyDescent="0.2"/>
  <cols>
    <col min="1" max="1" width="5" customWidth="1"/>
    <col min="4" max="4" width="15.5703125" customWidth="1"/>
    <col min="7" max="7" width="22.7109375" customWidth="1"/>
    <col min="9" max="9" width="11.28515625" customWidth="1"/>
    <col min="12" max="12" width="14.85546875" bestFit="1" customWidth="1"/>
  </cols>
  <sheetData>
    <row r="2" spans="3:14" ht="15.75" x14ac:dyDescent="0.25">
      <c r="C2" s="8" t="s">
        <v>3</v>
      </c>
      <c r="F2" s="7" t="s">
        <v>33</v>
      </c>
      <c r="L2" s="8" t="s">
        <v>9</v>
      </c>
    </row>
    <row r="3" spans="3:14" x14ac:dyDescent="0.2">
      <c r="D3" s="6" t="s">
        <v>0</v>
      </c>
      <c r="E3" s="58">
        <v>39</v>
      </c>
      <c r="L3" s="34" t="s">
        <v>14</v>
      </c>
      <c r="M3">
        <v>-100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x14ac:dyDescent="0.2">
      <c r="C6" s="3" t="s">
        <v>4</v>
      </c>
      <c r="D6">
        <v>1</v>
      </c>
      <c r="E6" s="25">
        <v>41.5</v>
      </c>
      <c r="F6" s="26">
        <v>50</v>
      </c>
      <c r="G6" s="33" t="s">
        <v>28</v>
      </c>
      <c r="H6" s="25">
        <v>41.5</v>
      </c>
      <c r="I6" s="26">
        <v>50</v>
      </c>
      <c r="J6" s="33" t="s">
        <v>28</v>
      </c>
      <c r="M6" s="9"/>
      <c r="N6" s="9"/>
    </row>
    <row r="7" spans="3:14" x14ac:dyDescent="0.2">
      <c r="C7" s="3"/>
      <c r="D7">
        <v>2</v>
      </c>
      <c r="E7" s="25">
        <v>41.5</v>
      </c>
      <c r="F7" s="26">
        <v>50</v>
      </c>
      <c r="G7" s="33" t="s">
        <v>28</v>
      </c>
      <c r="H7" s="25">
        <v>41.5</v>
      </c>
      <c r="I7" s="26">
        <v>50</v>
      </c>
      <c r="J7" s="33" t="s">
        <v>28</v>
      </c>
      <c r="M7">
        <f>SUM(M3:M6)</f>
        <v>-600</v>
      </c>
      <c r="N7" s="43" t="s">
        <v>25</v>
      </c>
    </row>
    <row r="8" spans="3:14" x14ac:dyDescent="0.2">
      <c r="C8" s="3"/>
      <c r="D8">
        <v>3</v>
      </c>
      <c r="E8" s="25">
        <v>41.5</v>
      </c>
      <c r="F8" s="26">
        <v>50</v>
      </c>
      <c r="G8" s="33" t="s">
        <v>28</v>
      </c>
      <c r="H8" s="25">
        <v>41.5</v>
      </c>
      <c r="I8" s="26">
        <v>50</v>
      </c>
      <c r="J8" s="33" t="s">
        <v>28</v>
      </c>
    </row>
    <row r="9" spans="3:14" x14ac:dyDescent="0.2">
      <c r="C9" s="3"/>
      <c r="D9">
        <v>4</v>
      </c>
      <c r="E9" s="25">
        <v>41.5</v>
      </c>
      <c r="F9" s="44">
        <v>50</v>
      </c>
      <c r="G9" s="33" t="s">
        <v>28</v>
      </c>
      <c r="H9" s="25">
        <v>53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56">
        <v>40</v>
      </c>
      <c r="F10" s="48">
        <v>50</v>
      </c>
      <c r="G10" s="33"/>
      <c r="H10" s="25">
        <v>53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56">
        <v>39</v>
      </c>
      <c r="F11" s="57">
        <v>50</v>
      </c>
      <c r="G11" s="33"/>
      <c r="H11" s="59">
        <v>46.5</v>
      </c>
      <c r="I11" s="44">
        <v>50</v>
      </c>
      <c r="J11" s="33" t="s">
        <v>34</v>
      </c>
    </row>
    <row r="12" spans="3:14" x14ac:dyDescent="0.2">
      <c r="C12" s="3"/>
      <c r="D12">
        <v>7</v>
      </c>
      <c r="E12" s="56">
        <v>39.5</v>
      </c>
      <c r="F12" s="57">
        <v>50</v>
      </c>
      <c r="H12" s="10">
        <v>38.25</v>
      </c>
      <c r="I12" s="53">
        <v>50</v>
      </c>
    </row>
    <row r="13" spans="3:14" x14ac:dyDescent="0.2">
      <c r="C13" s="3"/>
      <c r="D13">
        <v>8</v>
      </c>
      <c r="E13" s="47">
        <v>38.5</v>
      </c>
      <c r="F13" s="57">
        <v>50</v>
      </c>
      <c r="G13" s="33"/>
      <c r="H13" s="10">
        <v>37.5</v>
      </c>
      <c r="I13" s="53">
        <v>50</v>
      </c>
    </row>
    <row r="14" spans="3:14" x14ac:dyDescent="0.2">
      <c r="C14" s="3"/>
      <c r="D14">
        <v>9</v>
      </c>
      <c r="E14" s="47">
        <v>38.25</v>
      </c>
      <c r="F14" s="57">
        <v>50</v>
      </c>
      <c r="G14" s="33"/>
      <c r="H14" s="10">
        <v>37.5</v>
      </c>
      <c r="I14" s="53">
        <v>50</v>
      </c>
    </row>
    <row r="15" spans="3:14" x14ac:dyDescent="0.2">
      <c r="C15" s="3"/>
      <c r="D15">
        <v>10</v>
      </c>
      <c r="E15" s="47">
        <v>38.25</v>
      </c>
      <c r="F15" s="57">
        <v>50</v>
      </c>
      <c r="G15" s="33"/>
      <c r="H15" s="10">
        <v>36.75</v>
      </c>
      <c r="I15" s="53">
        <v>50</v>
      </c>
    </row>
    <row r="16" spans="3:14" x14ac:dyDescent="0.2">
      <c r="C16" s="3"/>
      <c r="D16">
        <v>11</v>
      </c>
      <c r="E16" s="47">
        <v>38</v>
      </c>
      <c r="F16" s="57">
        <v>50</v>
      </c>
      <c r="G16" s="33"/>
      <c r="H16" s="10">
        <v>38</v>
      </c>
      <c r="I16" s="53">
        <v>50</v>
      </c>
    </row>
    <row r="17" spans="3:10" ht="12" customHeight="1" x14ac:dyDescent="0.2">
      <c r="C17" s="3"/>
      <c r="D17">
        <v>12</v>
      </c>
      <c r="E17" s="47">
        <v>38</v>
      </c>
      <c r="F17" s="57">
        <v>50</v>
      </c>
      <c r="G17" s="45"/>
      <c r="H17" s="10">
        <v>40</v>
      </c>
      <c r="I17" s="53">
        <v>50</v>
      </c>
    </row>
    <row r="18" spans="3:10" ht="12" customHeight="1" x14ac:dyDescent="0.2">
      <c r="C18" s="3"/>
      <c r="D18">
        <v>13</v>
      </c>
      <c r="E18" s="47">
        <v>37.75</v>
      </c>
      <c r="F18" s="57">
        <v>50</v>
      </c>
      <c r="G18" s="45"/>
      <c r="H18" s="5"/>
      <c r="I18" s="4"/>
      <c r="J18" s="4"/>
    </row>
    <row r="19" spans="3:10" ht="12" customHeight="1" x14ac:dyDescent="0.2">
      <c r="C19" s="3"/>
      <c r="D19">
        <v>14</v>
      </c>
      <c r="E19" s="47">
        <v>37.5</v>
      </c>
      <c r="F19" s="57">
        <v>50</v>
      </c>
      <c r="G19" s="45"/>
      <c r="H19" s="1">
        <f>AVERAGE(H6:H17)</f>
        <v>42.083333333333336</v>
      </c>
      <c r="I19" s="2">
        <f>SUM(I6:I17)</f>
        <v>600</v>
      </c>
    </row>
    <row r="20" spans="3:10" x14ac:dyDescent="0.2">
      <c r="C20" s="3"/>
      <c r="D20">
        <v>15</v>
      </c>
      <c r="E20" s="47">
        <v>37.5</v>
      </c>
      <c r="F20" s="57">
        <v>50</v>
      </c>
      <c r="G20" s="45"/>
      <c r="H20" s="10"/>
      <c r="I20" s="53"/>
    </row>
    <row r="21" spans="3:10" x14ac:dyDescent="0.2">
      <c r="C21" s="3"/>
      <c r="D21">
        <v>16</v>
      </c>
      <c r="E21" s="47">
        <v>37.5</v>
      </c>
      <c r="F21" s="57">
        <v>50</v>
      </c>
      <c r="G21" s="45"/>
      <c r="H21" s="10"/>
      <c r="I21" s="53"/>
    </row>
    <row r="22" spans="3:10" x14ac:dyDescent="0.2">
      <c r="C22" s="3"/>
      <c r="D22">
        <v>17</v>
      </c>
      <c r="E22" s="47">
        <v>37.5</v>
      </c>
      <c r="F22" s="57">
        <v>50</v>
      </c>
      <c r="G22" s="45"/>
      <c r="H22" s="10"/>
      <c r="I22" s="53"/>
    </row>
    <row r="23" spans="3:10" x14ac:dyDescent="0.2">
      <c r="C23" s="3"/>
      <c r="D23">
        <v>18</v>
      </c>
      <c r="E23" s="47">
        <v>37.25</v>
      </c>
      <c r="F23" s="57">
        <v>50</v>
      </c>
      <c r="G23" s="45"/>
      <c r="H23" s="10"/>
      <c r="I23" s="53"/>
    </row>
    <row r="24" spans="3:10" x14ac:dyDescent="0.2">
      <c r="C24" s="3"/>
      <c r="D24">
        <v>19</v>
      </c>
      <c r="E24" s="47">
        <v>37</v>
      </c>
      <c r="F24" s="57">
        <v>50</v>
      </c>
      <c r="G24" s="45"/>
      <c r="H24" s="10"/>
      <c r="I24" s="53"/>
    </row>
    <row r="25" spans="3:10" x14ac:dyDescent="0.2">
      <c r="C25" s="3"/>
      <c r="D25">
        <v>20</v>
      </c>
      <c r="E25" s="47">
        <v>40</v>
      </c>
      <c r="F25" s="57">
        <v>50</v>
      </c>
      <c r="G25" s="45"/>
      <c r="H25" s="10"/>
      <c r="I25" s="53"/>
    </row>
    <row r="26" spans="3:10" x14ac:dyDescent="0.2">
      <c r="C26" s="3"/>
      <c r="D26">
        <v>21</v>
      </c>
      <c r="E26" s="47">
        <v>40</v>
      </c>
      <c r="F26" s="57">
        <v>50</v>
      </c>
      <c r="G26" s="45"/>
      <c r="H26" s="10"/>
      <c r="I26" s="53"/>
    </row>
    <row r="27" spans="3:10" x14ac:dyDescent="0.2">
      <c r="C27" s="3"/>
      <c r="D27">
        <v>22</v>
      </c>
      <c r="E27" s="49">
        <v>40</v>
      </c>
      <c r="F27" s="50">
        <v>50</v>
      </c>
      <c r="G27" s="46"/>
      <c r="H27" s="10"/>
      <c r="I27" s="53"/>
    </row>
    <row r="28" spans="3:10" x14ac:dyDescent="0.2">
      <c r="E28" s="1">
        <f>AVERAGE(E6:E27)</f>
        <v>38.977272727272727</v>
      </c>
      <c r="F28" s="2">
        <f>SUM(F6:F27)</f>
        <v>1100</v>
      </c>
      <c r="H28" s="1"/>
    </row>
    <row r="29" spans="3:10" x14ac:dyDescent="0.2">
      <c r="E29" s="1"/>
      <c r="F29" s="2"/>
      <c r="H29" s="1"/>
    </row>
    <row r="30" spans="3:10" x14ac:dyDescent="0.2">
      <c r="E30" s="1"/>
      <c r="F30" s="2"/>
      <c r="H30" s="1"/>
    </row>
    <row r="31" spans="3:10" x14ac:dyDescent="0.2">
      <c r="C31" s="3" t="s">
        <v>19</v>
      </c>
      <c r="D31" s="14">
        <f>-(E28*F28)*16</f>
        <v>-686000</v>
      </c>
      <c r="H31" s="1"/>
    </row>
    <row r="32" spans="3:10" x14ac:dyDescent="0.2">
      <c r="C32" s="3" t="s">
        <v>20</v>
      </c>
      <c r="D32" s="15">
        <f>(H19*I19)*16</f>
        <v>404000</v>
      </c>
      <c r="H32" s="1"/>
    </row>
    <row r="33" spans="1:13" ht="13.5" thickBot="1" x14ac:dyDescent="0.25">
      <c r="D33" s="1">
        <f>D32+D31</f>
        <v>-282000</v>
      </c>
    </row>
    <row r="34" spans="1:13" x14ac:dyDescent="0.2">
      <c r="D34" s="1"/>
      <c r="E34" s="10"/>
      <c r="L34" s="17"/>
      <c r="M34" s="18"/>
    </row>
    <row r="35" spans="1:13" x14ac:dyDescent="0.2">
      <c r="D35" s="1"/>
      <c r="E35" s="1"/>
      <c r="L35" s="19" t="s">
        <v>13</v>
      </c>
      <c r="M35" s="20"/>
    </row>
    <row r="36" spans="1:13" ht="16.5" thickBot="1" x14ac:dyDescent="0.3">
      <c r="B36" s="7" t="s">
        <v>8</v>
      </c>
      <c r="C36" s="7"/>
      <c r="D36" s="24" t="s">
        <v>10</v>
      </c>
      <c r="E36">
        <f>M4</f>
        <v>100</v>
      </c>
      <c r="G36" s="51">
        <f>E3-0.25</f>
        <v>38.75</v>
      </c>
      <c r="I36" s="1">
        <f>(-G36*E36)*16</f>
        <v>-62000</v>
      </c>
      <c r="L36" s="22">
        <f>I38+D33</f>
        <v>32800</v>
      </c>
      <c r="M36" s="21"/>
    </row>
    <row r="37" spans="1:13" x14ac:dyDescent="0.2">
      <c r="D37" s="24" t="s">
        <v>11</v>
      </c>
      <c r="E37" s="4">
        <f>M5</f>
        <v>-600</v>
      </c>
      <c r="F37" s="4"/>
      <c r="G37" s="52">
        <f>E3+0.25</f>
        <v>39.25</v>
      </c>
      <c r="I37" s="5">
        <f>(-G37*E37)*16</f>
        <v>376800</v>
      </c>
    </row>
    <row r="38" spans="1:13" x14ac:dyDescent="0.2">
      <c r="E38">
        <f>E37+E36</f>
        <v>-500</v>
      </c>
      <c r="F38" t="s">
        <v>12</v>
      </c>
      <c r="I38" s="1">
        <f>SUM(I36:I37)</f>
        <v>314800</v>
      </c>
    </row>
    <row r="39" spans="1:13" x14ac:dyDescent="0.2">
      <c r="E39" s="1"/>
      <c r="L39" s="31" t="s">
        <v>16</v>
      </c>
      <c r="M39" s="30"/>
    </row>
    <row r="40" spans="1:13" ht="15.75" x14ac:dyDescent="0.25">
      <c r="L40" s="32"/>
      <c r="M40" s="27"/>
    </row>
    <row r="41" spans="1:13" x14ac:dyDescent="0.2">
      <c r="L41" s="28"/>
      <c r="M41" s="29"/>
    </row>
    <row r="42" spans="1:13" x14ac:dyDescent="0.2">
      <c r="J42" s="9"/>
    </row>
    <row r="43" spans="1:13" x14ac:dyDescent="0.2">
      <c r="J43" s="9"/>
    </row>
    <row r="44" spans="1:13" x14ac:dyDescent="0.2">
      <c r="A44" s="54" t="s">
        <v>30</v>
      </c>
      <c r="B44" s="55"/>
      <c r="C44" s="55"/>
      <c r="D44" s="55"/>
      <c r="L44" s="31" t="s">
        <v>17</v>
      </c>
      <c r="M44" s="30"/>
    </row>
    <row r="45" spans="1:13" ht="15.75" x14ac:dyDescent="0.25">
      <c r="L45" s="32"/>
      <c r="M45" s="27"/>
    </row>
    <row r="46" spans="1:13" x14ac:dyDescent="0.2">
      <c r="L46" s="28"/>
      <c r="M46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workbookViewId="0">
      <selection activeCell="F22" sqref="F22"/>
    </sheetView>
  </sheetViews>
  <sheetFormatPr defaultRowHeight="12.75" x14ac:dyDescent="0.2"/>
  <cols>
    <col min="1" max="1" width="13.7109375" customWidth="1"/>
    <col min="4" max="4" width="15.5703125" customWidth="1"/>
    <col min="7" max="7" width="22.7109375" customWidth="1"/>
    <col min="9" max="9" width="11.28515625" customWidth="1"/>
    <col min="12" max="12" width="14.85546875" bestFit="1" customWidth="1"/>
  </cols>
  <sheetData>
    <row r="2" spans="3:14" ht="15.75" x14ac:dyDescent="0.25">
      <c r="D2" s="24"/>
      <c r="F2" s="7" t="s">
        <v>35</v>
      </c>
      <c r="L2" s="8" t="s">
        <v>9</v>
      </c>
    </row>
    <row r="3" spans="3:14" x14ac:dyDescent="0.2">
      <c r="D3" s="6" t="s">
        <v>0</v>
      </c>
      <c r="E3" s="58">
        <v>33.5</v>
      </c>
      <c r="L3" s="34" t="s">
        <v>14</v>
      </c>
      <c r="M3">
        <v>-50</v>
      </c>
    </row>
    <row r="4" spans="3:14" x14ac:dyDescent="0.2">
      <c r="D4" s="6"/>
      <c r="E4" s="12"/>
      <c r="L4" s="2" t="s">
        <v>10</v>
      </c>
      <c r="M4">
        <v>100</v>
      </c>
    </row>
    <row r="5" spans="3:14" ht="15.75" x14ac:dyDescent="0.25">
      <c r="C5" s="60" t="s">
        <v>39</v>
      </c>
      <c r="E5" s="11" t="s">
        <v>1</v>
      </c>
      <c r="F5" s="6" t="s">
        <v>5</v>
      </c>
      <c r="H5" s="11" t="s">
        <v>2</v>
      </c>
      <c r="I5" s="6" t="s">
        <v>5</v>
      </c>
      <c r="L5" s="2" t="s">
        <v>11</v>
      </c>
      <c r="M5" s="4">
        <v>-600</v>
      </c>
      <c r="N5" s="4"/>
    </row>
    <row r="6" spans="3:14" ht="15.75" x14ac:dyDescent="0.25">
      <c r="C6" s="60"/>
      <c r="D6">
        <v>1</v>
      </c>
      <c r="E6" s="25">
        <v>41.5</v>
      </c>
      <c r="F6" s="26">
        <v>50</v>
      </c>
      <c r="G6" s="33" t="s">
        <v>36</v>
      </c>
      <c r="H6" s="25">
        <v>41.5</v>
      </c>
      <c r="I6" s="26">
        <v>50</v>
      </c>
      <c r="J6" s="33" t="s">
        <v>36</v>
      </c>
      <c r="M6" s="9"/>
      <c r="N6" s="9"/>
    </row>
    <row r="7" spans="3:14" x14ac:dyDescent="0.2">
      <c r="C7" s="3"/>
      <c r="D7">
        <v>2</v>
      </c>
      <c r="E7" s="25">
        <v>41.5</v>
      </c>
      <c r="F7" s="26">
        <v>50</v>
      </c>
      <c r="G7" s="33" t="s">
        <v>36</v>
      </c>
      <c r="H7" s="25">
        <v>41.5</v>
      </c>
      <c r="I7" s="26">
        <v>50</v>
      </c>
      <c r="J7" s="33" t="s">
        <v>36</v>
      </c>
      <c r="M7">
        <f>SUM(M3:M6)</f>
        <v>-550</v>
      </c>
      <c r="N7" s="43" t="s">
        <v>25</v>
      </c>
    </row>
    <row r="8" spans="3:14" x14ac:dyDescent="0.2">
      <c r="C8" s="3"/>
      <c r="D8">
        <v>3</v>
      </c>
      <c r="E8" s="25">
        <v>41.5</v>
      </c>
      <c r="F8" s="26">
        <v>50</v>
      </c>
      <c r="G8" s="33" t="s">
        <v>36</v>
      </c>
      <c r="H8" s="25">
        <v>41.5</v>
      </c>
      <c r="I8" s="26">
        <v>50</v>
      </c>
      <c r="J8" s="33" t="s">
        <v>36</v>
      </c>
    </row>
    <row r="9" spans="3:14" x14ac:dyDescent="0.2">
      <c r="C9" s="3"/>
      <c r="D9">
        <v>4</v>
      </c>
      <c r="E9" s="25">
        <v>41.5</v>
      </c>
      <c r="F9" s="44">
        <v>50</v>
      </c>
      <c r="G9" s="33" t="s">
        <v>36</v>
      </c>
      <c r="H9" s="25">
        <v>52.5</v>
      </c>
      <c r="I9" s="26">
        <v>50</v>
      </c>
      <c r="J9" s="33" t="s">
        <v>29</v>
      </c>
    </row>
    <row r="10" spans="3:14" x14ac:dyDescent="0.2">
      <c r="C10" s="3"/>
      <c r="D10">
        <v>5</v>
      </c>
      <c r="E10" s="25">
        <v>50</v>
      </c>
      <c r="F10" s="44">
        <v>50</v>
      </c>
      <c r="G10" s="33" t="s">
        <v>37</v>
      </c>
      <c r="H10" s="25">
        <v>52.5</v>
      </c>
      <c r="I10" s="26">
        <v>50</v>
      </c>
      <c r="J10" s="33" t="s">
        <v>29</v>
      </c>
    </row>
    <row r="11" spans="3:14" x14ac:dyDescent="0.2">
      <c r="C11" s="3"/>
      <c r="D11">
        <v>6</v>
      </c>
      <c r="E11" s="25">
        <v>51.5</v>
      </c>
      <c r="F11" s="26">
        <v>50</v>
      </c>
      <c r="G11" s="33" t="s">
        <v>37</v>
      </c>
      <c r="H11" s="59">
        <v>46.5</v>
      </c>
      <c r="I11" s="44">
        <v>50</v>
      </c>
      <c r="J11" s="33" t="s">
        <v>36</v>
      </c>
    </row>
    <row r="12" spans="3:14" x14ac:dyDescent="0.2">
      <c r="C12" s="3"/>
      <c r="D12">
        <v>7</v>
      </c>
      <c r="E12" s="56">
        <v>37.25</v>
      </c>
      <c r="F12" s="57">
        <v>50</v>
      </c>
      <c r="G12" s="33" t="s">
        <v>38</v>
      </c>
      <c r="H12" s="10">
        <v>36.5</v>
      </c>
      <c r="I12" s="53">
        <v>50</v>
      </c>
      <c r="J12" s="33" t="s">
        <v>38</v>
      </c>
    </row>
    <row r="13" spans="3:14" x14ac:dyDescent="0.2">
      <c r="C13" s="3"/>
      <c r="D13">
        <v>8</v>
      </c>
      <c r="E13" s="47">
        <v>36.25</v>
      </c>
      <c r="F13" s="57">
        <v>50</v>
      </c>
      <c r="G13" s="33" t="s">
        <v>38</v>
      </c>
      <c r="H13" s="10">
        <v>37</v>
      </c>
      <c r="I13" s="53">
        <v>50</v>
      </c>
      <c r="J13" s="33" t="s">
        <v>38</v>
      </c>
    </row>
    <row r="14" spans="3:14" x14ac:dyDescent="0.2">
      <c r="C14" s="3"/>
      <c r="D14">
        <v>9</v>
      </c>
      <c r="E14" s="49">
        <v>37.25</v>
      </c>
      <c r="F14" s="50">
        <v>50</v>
      </c>
      <c r="G14" s="33" t="s">
        <v>38</v>
      </c>
      <c r="H14" s="10">
        <v>37.25</v>
      </c>
      <c r="I14" s="53">
        <v>50</v>
      </c>
      <c r="J14" s="33" t="s">
        <v>38</v>
      </c>
    </row>
    <row r="15" spans="3:14" x14ac:dyDescent="0.2">
      <c r="C15" s="3"/>
      <c r="E15" s="1">
        <f>AVERAGE(E6:E14)</f>
        <v>42.027777777777779</v>
      </c>
      <c r="F15" s="2">
        <f>SUM(F6:F14)</f>
        <v>450</v>
      </c>
      <c r="H15" s="5">
        <v>37.5</v>
      </c>
      <c r="I15" s="13">
        <v>50</v>
      </c>
      <c r="J15" s="46" t="s">
        <v>38</v>
      </c>
    </row>
    <row r="16" spans="3:14" x14ac:dyDescent="0.2">
      <c r="C16" s="3"/>
      <c r="E16" s="1"/>
      <c r="F16" s="2"/>
      <c r="H16" s="10"/>
      <c r="I16" s="53"/>
      <c r="J16" s="45"/>
    </row>
    <row r="17" spans="3:10" x14ac:dyDescent="0.2">
      <c r="C17" s="3" t="s">
        <v>19</v>
      </c>
      <c r="D17" s="14">
        <f>-(E15*F15)*16</f>
        <v>-302600</v>
      </c>
      <c r="E17" s="1"/>
      <c r="F17" s="2"/>
      <c r="H17" s="10">
        <f>AVERAGE(H6:H15)</f>
        <v>42.424999999999997</v>
      </c>
      <c r="I17" s="53">
        <f>SUM(I6:I15)</f>
        <v>500</v>
      </c>
    </row>
    <row r="18" spans="3:10" x14ac:dyDescent="0.2">
      <c r="C18" s="3" t="s">
        <v>20</v>
      </c>
      <c r="D18" s="15">
        <f>(H17*I17)*16</f>
        <v>339400</v>
      </c>
      <c r="E18" s="1"/>
      <c r="F18" s="2"/>
      <c r="H18" s="10"/>
      <c r="I18" s="53"/>
    </row>
    <row r="19" spans="3:10" x14ac:dyDescent="0.2">
      <c r="D19" s="1">
        <f>D18+D17</f>
        <v>36800</v>
      </c>
      <c r="E19" s="1"/>
      <c r="F19" s="2"/>
      <c r="H19" s="10"/>
      <c r="I19" s="53"/>
    </row>
    <row r="20" spans="3:10" x14ac:dyDescent="0.2">
      <c r="D20" s="1"/>
      <c r="E20" s="1"/>
      <c r="F20" s="2"/>
      <c r="H20" s="10"/>
      <c r="I20" s="53"/>
    </row>
    <row r="21" spans="3:10" x14ac:dyDescent="0.2">
      <c r="C21" s="3"/>
      <c r="E21" s="1"/>
      <c r="F21" s="2"/>
      <c r="H21" s="10"/>
      <c r="I21" s="53"/>
    </row>
    <row r="22" spans="3:10" x14ac:dyDescent="0.2">
      <c r="C22" s="3"/>
      <c r="E22" s="1"/>
      <c r="F22" s="2"/>
      <c r="H22" s="10"/>
      <c r="I22" s="53"/>
    </row>
    <row r="23" spans="3:10" x14ac:dyDescent="0.2">
      <c r="C23" s="3"/>
      <c r="E23" s="1"/>
      <c r="F23" s="2"/>
      <c r="H23" s="10"/>
      <c r="I23" s="53"/>
    </row>
    <row r="24" spans="3:10" ht="12" customHeight="1" x14ac:dyDescent="0.2">
      <c r="C24" s="3"/>
      <c r="E24" s="1"/>
      <c r="F24" s="2"/>
      <c r="H24" s="10"/>
      <c r="I24" s="53"/>
    </row>
    <row r="25" spans="3:10" ht="4.5" customHeight="1" x14ac:dyDescent="0.2">
      <c r="C25" s="3"/>
      <c r="E25" s="1"/>
      <c r="F25" s="2"/>
      <c r="H25" s="10"/>
      <c r="I25" s="9"/>
      <c r="J25" s="9"/>
    </row>
    <row r="26" spans="3:10" ht="19.5" customHeight="1" x14ac:dyDescent="0.25">
      <c r="C26" s="60" t="s">
        <v>40</v>
      </c>
      <c r="E26" s="11" t="s">
        <v>1</v>
      </c>
      <c r="F26" s="6" t="s">
        <v>5</v>
      </c>
      <c r="H26" s="11" t="s">
        <v>2</v>
      </c>
      <c r="I26" s="6" t="s">
        <v>5</v>
      </c>
    </row>
    <row r="27" spans="3:10" x14ac:dyDescent="0.2">
      <c r="C27" s="3"/>
      <c r="E27" s="56"/>
      <c r="F27" s="57"/>
      <c r="H27" s="56"/>
      <c r="I27" s="57"/>
    </row>
    <row r="28" spans="3:10" x14ac:dyDescent="0.2">
      <c r="C28" s="3"/>
      <c r="D28">
        <v>1</v>
      </c>
      <c r="E28" s="56">
        <v>35</v>
      </c>
      <c r="F28" s="57">
        <v>50</v>
      </c>
      <c r="G28" t="s">
        <v>41</v>
      </c>
      <c r="H28" s="56">
        <v>33</v>
      </c>
      <c r="I28" s="57">
        <v>50</v>
      </c>
      <c r="J28" s="57" t="s">
        <v>44</v>
      </c>
    </row>
    <row r="29" spans="3:10" x14ac:dyDescent="0.2">
      <c r="C29" s="3"/>
      <c r="D29">
        <v>2</v>
      </c>
      <c r="E29" s="56">
        <v>34</v>
      </c>
      <c r="F29" s="57">
        <v>50</v>
      </c>
      <c r="G29" t="s">
        <v>42</v>
      </c>
      <c r="H29" s="56">
        <v>34</v>
      </c>
      <c r="I29" s="57">
        <v>50</v>
      </c>
      <c r="J29" s="57" t="s">
        <v>44</v>
      </c>
    </row>
    <row r="30" spans="3:10" x14ac:dyDescent="0.2">
      <c r="C30" s="3"/>
      <c r="D30">
        <v>3</v>
      </c>
      <c r="E30" s="56">
        <v>33.5</v>
      </c>
      <c r="F30" s="57">
        <v>50</v>
      </c>
      <c r="G30" t="s">
        <v>41</v>
      </c>
      <c r="H30" s="5"/>
      <c r="I30" s="13"/>
    </row>
    <row r="31" spans="3:10" x14ac:dyDescent="0.2">
      <c r="C31" s="3"/>
      <c r="D31">
        <v>4</v>
      </c>
      <c r="E31" s="56">
        <v>33</v>
      </c>
      <c r="F31" s="57">
        <v>50</v>
      </c>
      <c r="G31" t="s">
        <v>42</v>
      </c>
      <c r="H31" s="10">
        <f>AVERAGE(H27:H30)</f>
        <v>33.5</v>
      </c>
      <c r="I31" s="53">
        <f>SUM(I27:I30)</f>
        <v>100</v>
      </c>
    </row>
    <row r="32" spans="3:10" x14ac:dyDescent="0.2">
      <c r="C32" s="3"/>
      <c r="D32">
        <v>5</v>
      </c>
      <c r="E32" s="56">
        <v>32.5</v>
      </c>
      <c r="F32" s="57">
        <v>50</v>
      </c>
      <c r="G32" t="s">
        <v>43</v>
      </c>
    </row>
    <row r="33" spans="3:13" x14ac:dyDescent="0.2">
      <c r="C33" s="3"/>
      <c r="D33">
        <v>6</v>
      </c>
      <c r="E33" s="56">
        <v>34.25</v>
      </c>
      <c r="F33" s="57">
        <v>50</v>
      </c>
      <c r="G33" t="s">
        <v>43</v>
      </c>
    </row>
    <row r="34" spans="3:13" x14ac:dyDescent="0.2">
      <c r="C34" s="3"/>
      <c r="D34">
        <v>7</v>
      </c>
      <c r="E34" s="56">
        <v>34</v>
      </c>
      <c r="F34" s="57">
        <v>50</v>
      </c>
      <c r="G34" t="s">
        <v>43</v>
      </c>
      <c r="H34" s="56"/>
      <c r="I34" s="57"/>
    </row>
    <row r="35" spans="3:13" x14ac:dyDescent="0.2">
      <c r="C35" s="3"/>
      <c r="D35">
        <v>8</v>
      </c>
      <c r="E35" s="56">
        <v>33.5</v>
      </c>
      <c r="F35" s="57">
        <v>50</v>
      </c>
      <c r="G35" t="s">
        <v>43</v>
      </c>
      <c r="H35" s="56"/>
      <c r="I35" s="57"/>
    </row>
    <row r="36" spans="3:13" x14ac:dyDescent="0.2">
      <c r="C36" s="3"/>
      <c r="D36">
        <v>9</v>
      </c>
      <c r="E36" s="56">
        <v>33.25</v>
      </c>
      <c r="F36" s="57">
        <v>50</v>
      </c>
      <c r="G36" t="s">
        <v>44</v>
      </c>
      <c r="H36" s="56"/>
      <c r="I36" s="57"/>
    </row>
    <row r="37" spans="3:13" x14ac:dyDescent="0.2">
      <c r="C37" s="3"/>
      <c r="D37">
        <v>10</v>
      </c>
      <c r="E37" s="56">
        <v>33</v>
      </c>
      <c r="F37" s="57">
        <v>50</v>
      </c>
      <c r="G37" t="s">
        <v>45</v>
      </c>
      <c r="H37" s="56"/>
      <c r="I37" s="57"/>
    </row>
    <row r="38" spans="3:13" x14ac:dyDescent="0.2">
      <c r="C38" s="3"/>
      <c r="D38">
        <v>11</v>
      </c>
      <c r="E38" s="56">
        <v>32.5</v>
      </c>
      <c r="F38" s="57">
        <v>50</v>
      </c>
      <c r="G38" t="s">
        <v>43</v>
      </c>
      <c r="H38" s="47"/>
      <c r="I38" s="48"/>
    </row>
    <row r="39" spans="3:13" x14ac:dyDescent="0.2">
      <c r="C39" s="3"/>
      <c r="D39">
        <v>12</v>
      </c>
      <c r="E39" s="56">
        <v>32.25</v>
      </c>
      <c r="F39" s="57">
        <v>50</v>
      </c>
      <c r="G39" t="s">
        <v>43</v>
      </c>
      <c r="H39" s="10"/>
      <c r="I39" s="53"/>
    </row>
    <row r="40" spans="3:13" x14ac:dyDescent="0.2">
      <c r="C40" s="3"/>
      <c r="D40">
        <v>13</v>
      </c>
      <c r="E40" s="47">
        <v>32.5</v>
      </c>
      <c r="F40" s="57">
        <v>50</v>
      </c>
      <c r="G40" t="s">
        <v>45</v>
      </c>
      <c r="H40" s="10"/>
      <c r="I40" s="53"/>
    </row>
    <row r="41" spans="3:13" x14ac:dyDescent="0.2">
      <c r="E41" s="49"/>
      <c r="F41" s="50"/>
      <c r="H41" s="10"/>
      <c r="I41" s="53"/>
    </row>
    <row r="42" spans="3:13" x14ac:dyDescent="0.2">
      <c r="E42" s="1">
        <f>AVERAGE(E28:E40)</f>
        <v>33.32692307692308</v>
      </c>
      <c r="F42" s="2">
        <f>SUM(F27:F41)</f>
        <v>650</v>
      </c>
    </row>
    <row r="43" spans="3:13" x14ac:dyDescent="0.2">
      <c r="E43" s="1"/>
      <c r="F43" s="2"/>
    </row>
    <row r="44" spans="3:13" x14ac:dyDescent="0.2">
      <c r="C44" s="3" t="s">
        <v>19</v>
      </c>
      <c r="D44" s="14">
        <f>-(E42*F42)*16</f>
        <v>-346600.00000000006</v>
      </c>
      <c r="H44" s="1"/>
    </row>
    <row r="45" spans="3:13" x14ac:dyDescent="0.2">
      <c r="C45" s="3" t="s">
        <v>20</v>
      </c>
      <c r="D45" s="15">
        <f>(H31*I31)*16</f>
        <v>53600</v>
      </c>
      <c r="H45" s="1"/>
    </row>
    <row r="46" spans="3:13" ht="13.5" thickBot="1" x14ac:dyDescent="0.25">
      <c r="D46" s="1">
        <f>D45+D44</f>
        <v>-293000.00000000006</v>
      </c>
      <c r="E46" s="10"/>
    </row>
    <row r="47" spans="3:13" x14ac:dyDescent="0.2">
      <c r="D47" s="1"/>
      <c r="E47" s="1"/>
      <c r="L47" s="17"/>
      <c r="M47" s="18"/>
    </row>
    <row r="48" spans="3:13" x14ac:dyDescent="0.2">
      <c r="D48" s="1"/>
      <c r="L48" s="19" t="s">
        <v>13</v>
      </c>
      <c r="M48" s="20"/>
    </row>
    <row r="49" spans="1:13" ht="16.5" thickBot="1" x14ac:dyDescent="0.3">
      <c r="B49" s="7" t="s">
        <v>8</v>
      </c>
      <c r="C49" s="7"/>
      <c r="D49" s="24" t="s">
        <v>10</v>
      </c>
      <c r="E49">
        <f>M4</f>
        <v>100</v>
      </c>
      <c r="G49" s="51">
        <f>E3-0.25</f>
        <v>33.25</v>
      </c>
      <c r="I49" s="1">
        <f>(-G49*E49)*16</f>
        <v>-53200</v>
      </c>
      <c r="L49" s="22">
        <f>I51+D46</f>
        <v>-22200.000000000058</v>
      </c>
      <c r="M49" s="21"/>
    </row>
    <row r="50" spans="1:13" x14ac:dyDescent="0.2">
      <c r="D50" s="24" t="s">
        <v>11</v>
      </c>
      <c r="E50" s="4">
        <f>M5</f>
        <v>-600</v>
      </c>
      <c r="F50" s="4"/>
      <c r="G50" s="52">
        <f>E3+0.25</f>
        <v>33.75</v>
      </c>
      <c r="I50" s="5">
        <f>(-G50*E50)*16</f>
        <v>324000</v>
      </c>
    </row>
    <row r="51" spans="1:13" x14ac:dyDescent="0.2">
      <c r="E51">
        <f>E50+E49</f>
        <v>-500</v>
      </c>
      <c r="I51" s="1">
        <f>SUM(I49:I50)</f>
        <v>270800</v>
      </c>
    </row>
    <row r="52" spans="1:13" x14ac:dyDescent="0.2">
      <c r="E52" s="1"/>
      <c r="L52" s="31" t="s">
        <v>16</v>
      </c>
      <c r="M52" s="30"/>
    </row>
    <row r="53" spans="1:13" ht="15.75" x14ac:dyDescent="0.25">
      <c r="L53" s="32"/>
      <c r="M53" s="27"/>
    </row>
    <row r="54" spans="1:13" x14ac:dyDescent="0.2">
      <c r="L54" s="28"/>
      <c r="M54" s="29"/>
    </row>
    <row r="55" spans="1:13" x14ac:dyDescent="0.2">
      <c r="J55" s="9"/>
    </row>
    <row r="56" spans="1:13" x14ac:dyDescent="0.2">
      <c r="J56" s="9"/>
    </row>
    <row r="57" spans="1:13" x14ac:dyDescent="0.2">
      <c r="A57" s="54" t="s">
        <v>30</v>
      </c>
      <c r="B57" s="55"/>
      <c r="C57" s="55"/>
      <c r="D57" s="55"/>
      <c r="L57" s="31" t="s">
        <v>17</v>
      </c>
      <c r="M57" s="30"/>
    </row>
    <row r="58" spans="1:13" ht="15.75" x14ac:dyDescent="0.25">
      <c r="L58" s="32"/>
      <c r="M58" s="27"/>
    </row>
    <row r="59" spans="1:13" x14ac:dyDescent="0.2">
      <c r="L59" s="28"/>
      <c r="M59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Daily Calc</vt:lpstr>
      <vt:lpstr>FEB5</vt:lpstr>
      <vt:lpstr>FEB6</vt:lpstr>
      <vt:lpstr>FEB7</vt:lpstr>
      <vt:lpstr>FEB8</vt:lpstr>
      <vt:lpstr>FEB9</vt:lpstr>
      <vt:lpstr>FEB12</vt:lpstr>
      <vt:lpstr>FEB13</vt:lpstr>
      <vt:lpstr>FEB14</vt:lpstr>
      <vt:lpstr>FEB15</vt:lpstr>
      <vt:lpstr>FEB16</vt:lpstr>
      <vt:lpstr>FEB119</vt:lpstr>
      <vt:lpstr>FEB20</vt:lpstr>
      <vt:lpstr>FEB21</vt:lpstr>
      <vt:lpstr>FEB22</vt:lpstr>
      <vt:lpstr>FEB23</vt:lpstr>
      <vt:lpstr>FEB26</vt:lpstr>
      <vt:lpstr>FEB27</vt:lpstr>
      <vt:lpstr>FEB28</vt:lpstr>
      <vt:lpstr>march1</vt:lpstr>
      <vt:lpstr>march2</vt:lpstr>
      <vt:lpstr>march5</vt:lpstr>
      <vt:lpstr>march6</vt:lpstr>
      <vt:lpstr>march7</vt:lpstr>
      <vt:lpstr>march8</vt:lpstr>
      <vt:lpstr>march9</vt:lpstr>
      <vt:lpstr>march12</vt:lpstr>
      <vt:lpstr>march13</vt:lpstr>
      <vt:lpstr>march14</vt:lpstr>
      <vt:lpstr>march15</vt:lpstr>
      <vt:lpstr>march16</vt:lpstr>
      <vt:lpstr>march19</vt:lpstr>
      <vt:lpstr>march20</vt:lpstr>
      <vt:lpstr>march21</vt:lpstr>
      <vt:lpstr>march22</vt:lpstr>
      <vt:lpstr>march23</vt:lpstr>
      <vt:lpstr>march26</vt:lpstr>
      <vt:lpstr>march27</vt:lpstr>
      <vt:lpstr>march28</vt:lpstr>
      <vt:lpstr>march29</vt:lpstr>
      <vt:lpstr>march30</vt:lpstr>
      <vt:lpstr>april2</vt:lpstr>
      <vt:lpstr>april3</vt:lpstr>
      <vt:lpstr>apri4</vt:lpstr>
      <vt:lpstr>apriL5</vt:lpstr>
      <vt:lpstr>apriL6</vt:lpstr>
      <vt:lpstr>apriL9</vt:lpstr>
      <vt:lpstr>rogers</vt:lpstr>
      <vt:lpstr>apriL10</vt:lpstr>
      <vt:lpstr>apriL11</vt:lpstr>
      <vt:lpstr>apriL12</vt:lpstr>
      <vt:lpstr>apriL13</vt:lpstr>
      <vt:lpstr>apriL16</vt:lpstr>
      <vt:lpstr>apriL17</vt:lpstr>
      <vt:lpstr>apriL18</vt:lpstr>
      <vt:lpstr>apriL19</vt:lpstr>
      <vt:lpstr>apriL20</vt:lpstr>
      <vt:lpstr>apriL23</vt:lpstr>
      <vt:lpstr>apriL24</vt:lpstr>
      <vt:lpstr>apriL25</vt:lpstr>
      <vt:lpstr>apriL26</vt:lpstr>
      <vt:lpstr>apriL27</vt:lpstr>
      <vt:lpstr>apriL30</vt:lpstr>
      <vt:lpstr>MAY1</vt:lpstr>
      <vt:lpstr>MAY2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Forney</dc:creator>
  <cp:lastModifiedBy>Jan Havlíček</cp:lastModifiedBy>
  <dcterms:created xsi:type="dcterms:W3CDTF">2001-02-01T15:47:51Z</dcterms:created>
  <dcterms:modified xsi:type="dcterms:W3CDTF">2023-09-17T11:02:55Z</dcterms:modified>
</cp:coreProperties>
</file>