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7262532-BE69-4A90-9515-FB57F30DF3C4}" xr6:coauthVersionLast="47" xr6:coauthVersionMax="47" xr10:uidLastSave="{00000000-0000-0000-0000-000000000000}"/>
  <bookViews>
    <workbookView xWindow="-120" yWindow="-120" windowWidth="38640" windowHeight="15720" activeTab="5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  <externalReference r:id="rId8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A14" i="7"/>
  <c r="C14" i="7"/>
  <c r="D14" i="7"/>
  <c r="E14" i="7"/>
  <c r="F14" i="7"/>
  <c r="G14" i="7"/>
  <c r="H14" i="7"/>
  <c r="I14" i="7"/>
  <c r="J14" i="7"/>
  <c r="A15" i="7"/>
  <c r="C15" i="7"/>
  <c r="D15" i="7"/>
  <c r="E15" i="7"/>
  <c r="F15" i="7"/>
  <c r="G15" i="7"/>
  <c r="H15" i="7"/>
  <c r="I15" i="7"/>
  <c r="J15" i="7"/>
  <c r="A16" i="7"/>
  <c r="C16" i="7"/>
  <c r="D16" i="7"/>
  <c r="E16" i="7"/>
  <c r="F16" i="7"/>
  <c r="G16" i="7"/>
  <c r="H16" i="7"/>
  <c r="I16" i="7"/>
  <c r="J16" i="7"/>
  <c r="A17" i="7"/>
  <c r="C17" i="7"/>
  <c r="D17" i="7"/>
  <c r="E17" i="7"/>
  <c r="F17" i="7"/>
  <c r="G17" i="7"/>
  <c r="H17" i="7"/>
  <c r="I17" i="7"/>
  <c r="J17" i="7"/>
  <c r="A18" i="7"/>
  <c r="C18" i="7"/>
  <c r="D18" i="7"/>
  <c r="E18" i="7"/>
  <c r="F18" i="7"/>
  <c r="G18" i="7"/>
  <c r="H18" i="7"/>
  <c r="I18" i="7"/>
  <c r="J18" i="7"/>
  <c r="A19" i="7"/>
  <c r="C19" i="7"/>
  <c r="D19" i="7"/>
  <c r="E19" i="7"/>
  <c r="F19" i="7"/>
  <c r="G19" i="7"/>
  <c r="H19" i="7"/>
  <c r="I19" i="7"/>
  <c r="J19" i="7"/>
  <c r="A20" i="7"/>
  <c r="C20" i="7"/>
  <c r="D20" i="7"/>
  <c r="E20" i="7"/>
  <c r="F20" i="7"/>
  <c r="G20" i="7"/>
  <c r="H20" i="7"/>
  <c r="I20" i="7"/>
  <c r="J20" i="7"/>
  <c r="A21" i="7"/>
  <c r="C21" i="7"/>
  <c r="D21" i="7"/>
  <c r="E21" i="7"/>
  <c r="F21" i="7"/>
  <c r="G21" i="7"/>
  <c r="H21" i="7"/>
  <c r="I21" i="7"/>
  <c r="J21" i="7"/>
  <c r="A22" i="7"/>
  <c r="C22" i="7"/>
  <c r="D22" i="7"/>
  <c r="E22" i="7"/>
  <c r="F22" i="7"/>
  <c r="G22" i="7"/>
  <c r="H22" i="7"/>
  <c r="I22" i="7"/>
  <c r="J22" i="7"/>
  <c r="A23" i="7"/>
  <c r="C23" i="7"/>
  <c r="D23" i="7"/>
  <c r="E23" i="7"/>
  <c r="F23" i="7"/>
  <c r="G23" i="7"/>
  <c r="H23" i="7"/>
  <c r="I23" i="7"/>
  <c r="J23" i="7"/>
  <c r="A24" i="7"/>
  <c r="C24" i="7"/>
  <c r="D24" i="7"/>
  <c r="E24" i="7"/>
  <c r="F24" i="7"/>
  <c r="G24" i="7"/>
  <c r="H24" i="7"/>
  <c r="I24" i="7"/>
  <c r="J24" i="7"/>
  <c r="A25" i="7"/>
  <c r="C25" i="7"/>
  <c r="D25" i="7"/>
  <c r="E25" i="7"/>
  <c r="F25" i="7"/>
  <c r="G25" i="7"/>
  <c r="H25" i="7"/>
  <c r="I25" i="7"/>
  <c r="J25" i="7"/>
  <c r="A26" i="7"/>
  <c r="C26" i="7"/>
  <c r="D26" i="7"/>
  <c r="E26" i="7"/>
  <c r="F26" i="7"/>
  <c r="G26" i="7"/>
  <c r="H26" i="7"/>
  <c r="I26" i="7"/>
  <c r="J26" i="7"/>
  <c r="A27" i="7"/>
  <c r="C27" i="7"/>
  <c r="D27" i="7"/>
  <c r="E27" i="7"/>
  <c r="F27" i="7"/>
  <c r="G27" i="7"/>
  <c r="H27" i="7"/>
  <c r="I27" i="7"/>
  <c r="J27" i="7"/>
  <c r="A28" i="7"/>
  <c r="C28" i="7"/>
  <c r="D28" i="7"/>
  <c r="E28" i="7"/>
  <c r="F28" i="7"/>
  <c r="G28" i="7"/>
  <c r="H28" i="7"/>
  <c r="I28" i="7"/>
  <c r="J28" i="7"/>
  <c r="A29" i="7"/>
  <c r="C29" i="7"/>
  <c r="D29" i="7"/>
  <c r="E29" i="7"/>
  <c r="F29" i="7"/>
  <c r="G29" i="7"/>
  <c r="H29" i="7"/>
  <c r="I29" i="7"/>
  <c r="J29" i="7"/>
  <c r="A30" i="7"/>
  <c r="C30" i="7"/>
  <c r="D30" i="7"/>
  <c r="E30" i="7"/>
  <c r="F30" i="7"/>
  <c r="G30" i="7"/>
  <c r="H30" i="7"/>
  <c r="I30" i="7"/>
  <c r="J30" i="7"/>
  <c r="A31" i="7"/>
  <c r="C31" i="7"/>
  <c r="D31" i="7"/>
  <c r="E31" i="7"/>
  <c r="F31" i="7"/>
  <c r="G31" i="7"/>
  <c r="H31" i="7"/>
  <c r="I31" i="7"/>
  <c r="J31" i="7"/>
  <c r="A32" i="7"/>
  <c r="C32" i="7"/>
  <c r="D32" i="7"/>
  <c r="E32" i="7"/>
  <c r="F32" i="7"/>
  <c r="G32" i="7"/>
  <c r="H32" i="7"/>
  <c r="I32" i="7"/>
  <c r="J32" i="7"/>
  <c r="A33" i="7"/>
  <c r="C33" i="7"/>
  <c r="D33" i="7"/>
  <c r="E33" i="7"/>
  <c r="F33" i="7"/>
  <c r="G33" i="7"/>
  <c r="H33" i="7"/>
  <c r="I33" i="7"/>
  <c r="J33" i="7"/>
  <c r="A34" i="7"/>
  <c r="C34" i="7"/>
  <c r="D34" i="7"/>
  <c r="E34" i="7"/>
  <c r="F34" i="7"/>
  <c r="G34" i="7"/>
  <c r="H34" i="7"/>
  <c r="I34" i="7"/>
  <c r="J34" i="7"/>
  <c r="A35" i="7"/>
  <c r="C35" i="7"/>
  <c r="D35" i="7"/>
  <c r="E35" i="7"/>
  <c r="F35" i="7"/>
  <c r="G35" i="7"/>
  <c r="H35" i="7"/>
  <c r="I35" i="7"/>
  <c r="J35" i="7"/>
  <c r="A36" i="7"/>
  <c r="C36" i="7"/>
  <c r="D36" i="7"/>
  <c r="E36" i="7"/>
  <c r="F36" i="7"/>
  <c r="G36" i="7"/>
  <c r="H36" i="7"/>
  <c r="I36" i="7"/>
  <c r="J36" i="7"/>
  <c r="A37" i="7"/>
  <c r="C37" i="7"/>
  <c r="D37" i="7"/>
  <c r="E37" i="7"/>
  <c r="F37" i="7"/>
  <c r="G37" i="7"/>
  <c r="H37" i="7"/>
  <c r="I37" i="7"/>
  <c r="J37" i="7"/>
  <c r="A38" i="7"/>
  <c r="C38" i="7"/>
  <c r="D38" i="7"/>
  <c r="E38" i="7"/>
  <c r="F38" i="7"/>
  <c r="G38" i="7"/>
  <c r="H38" i="7"/>
  <c r="I38" i="7"/>
  <c r="J38" i="7"/>
  <c r="A39" i="7"/>
  <c r="C39" i="7"/>
  <c r="D39" i="7"/>
  <c r="E39" i="7"/>
  <c r="F39" i="7"/>
  <c r="G39" i="7"/>
  <c r="H39" i="7"/>
  <c r="I39" i="7"/>
  <c r="J39" i="7"/>
  <c r="A40" i="7"/>
  <c r="C40" i="7"/>
  <c r="D40" i="7"/>
  <c r="E40" i="7"/>
  <c r="F40" i="7"/>
  <c r="G40" i="7"/>
  <c r="H40" i="7"/>
  <c r="I40" i="7"/>
  <c r="J40" i="7"/>
  <c r="A41" i="7"/>
  <c r="C41" i="7"/>
  <c r="D41" i="7"/>
  <c r="E41" i="7"/>
  <c r="F41" i="7"/>
  <c r="G41" i="7"/>
  <c r="H41" i="7"/>
  <c r="I41" i="7"/>
  <c r="J41" i="7"/>
  <c r="A42" i="7"/>
  <c r="C42" i="7"/>
  <c r="D42" i="7"/>
  <c r="E42" i="7"/>
  <c r="F42" i="7"/>
  <c r="G42" i="7"/>
  <c r="H42" i="7"/>
  <c r="I42" i="7"/>
  <c r="J42" i="7"/>
  <c r="A43" i="7"/>
  <c r="C43" i="7"/>
  <c r="D43" i="7"/>
  <c r="E43" i="7"/>
  <c r="F43" i="7"/>
  <c r="G43" i="7"/>
  <c r="H43" i="7"/>
  <c r="I43" i="7"/>
  <c r="J43" i="7"/>
  <c r="A44" i="7"/>
  <c r="C44" i="7"/>
  <c r="D44" i="7"/>
  <c r="E44" i="7"/>
  <c r="F44" i="7"/>
  <c r="G44" i="7"/>
  <c r="H44" i="7"/>
  <c r="I44" i="7"/>
  <c r="J44" i="7"/>
  <c r="B46" i="7"/>
  <c r="C46" i="7"/>
  <c r="D46" i="7"/>
  <c r="E46" i="7"/>
  <c r="F46" i="7"/>
  <c r="G46" i="7"/>
  <c r="H46" i="7"/>
  <c r="J46" i="7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<sst xmlns="http://schemas.openxmlformats.org/spreadsheetml/2006/main" count="256" uniqueCount="93">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</sst>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0" fontId="6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1BAE737-FAB7-C366-833C-C375FB12B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0A3C417-C31B-82DC-394D-C6D4B6826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705B3FF-76D5-E1D3-F65A-522195206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99DCB35F-EC83-DD9A-50BB-EEFBCA8EE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8945AC48-869C-D801-9392-F3E766FA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86B0F2CD-F7E6-5D6F-1E9D-F1832B40F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Gathering%20Administration/Lost%20Creek/2001/2001Oct/Lost%20Creek%20allocation%20model%202001%20-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29000</v>
          </cell>
          <cell r="X10">
            <v>33977</v>
          </cell>
          <cell r="Y10">
            <v>33977</v>
          </cell>
          <cell r="Z10">
            <v>33977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1000</v>
          </cell>
          <cell r="X20">
            <v>3000</v>
          </cell>
          <cell r="Y20">
            <v>3000</v>
          </cell>
          <cell r="Z20">
            <v>3000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12977</v>
          </cell>
          <cell r="X34">
            <v>7000</v>
          </cell>
          <cell r="Y34">
            <v>7000</v>
          </cell>
          <cell r="Z34">
            <v>7000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er Mcf"/>
      <sheetName val="Flow Data"/>
      <sheetName val="UA4 ALLOCATION"/>
      <sheetName val="Capacity Rpt."/>
      <sheetName val="Burlington"/>
      <sheetName val="Enron(NC)"/>
      <sheetName val="Enron(Howell)"/>
      <sheetName val="ENRON IT"/>
      <sheetName val="Enron (Devon)"/>
      <sheetName val="Moncrief IT"/>
      <sheetName val="Keith Baker"/>
      <sheetName val="Madden West"/>
      <sheetName val="Fred Novotny"/>
      <sheetName val="Sand Draw"/>
      <sheetName val="Beaver Creek"/>
      <sheetName val="Fuel Liquidation"/>
      <sheetName val="WIC"/>
      <sheetName val="CIG"/>
      <sheetName val="Flow Order"/>
      <sheetName val="Imbalance Summary"/>
      <sheetName val="password"/>
    </sheetNames>
    <sheetDataSet>
      <sheetData sheetId="0"/>
      <sheetData sheetId="1">
        <row r="14">
          <cell r="A14">
            <v>37165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5">
          <cell r="E15">
            <v>22971.260000000002</v>
          </cell>
        </row>
        <row r="16">
          <cell r="E16">
            <v>24119.24</v>
          </cell>
        </row>
        <row r="17">
          <cell r="E17">
            <v>24159.52</v>
          </cell>
        </row>
        <row r="18">
          <cell r="E18">
            <v>21304.940000000002</v>
          </cell>
        </row>
        <row r="19">
          <cell r="E19">
            <v>25784.5</v>
          </cell>
        </row>
        <row r="20">
          <cell r="E20">
            <v>26314.5</v>
          </cell>
        </row>
        <row r="21">
          <cell r="E21">
            <v>26201.08</v>
          </cell>
        </row>
        <row r="22">
          <cell r="E22">
            <v>23101.64</v>
          </cell>
        </row>
        <row r="23">
          <cell r="E23">
            <v>18290.3</v>
          </cell>
        </row>
        <row r="24">
          <cell r="E24">
            <v>20413.48</v>
          </cell>
        </row>
        <row r="25">
          <cell r="E25">
            <v>20306.420000000002</v>
          </cell>
        </row>
        <row r="26">
          <cell r="E26">
            <v>20843.84</v>
          </cell>
        </row>
        <row r="27">
          <cell r="E27">
            <v>23123.9</v>
          </cell>
        </row>
        <row r="28">
          <cell r="E28">
            <v>23896.639999999999</v>
          </cell>
        </row>
        <row r="29">
          <cell r="E29">
            <v>22488.960000000003</v>
          </cell>
        </row>
        <row r="30">
          <cell r="E30">
            <v>20164.38</v>
          </cell>
        </row>
        <row r="31">
          <cell r="E31">
            <v>24136.2</v>
          </cell>
        </row>
        <row r="32">
          <cell r="E32">
            <v>25355.200000000001</v>
          </cell>
        </row>
        <row r="33">
          <cell r="E33">
            <v>22578</v>
          </cell>
        </row>
        <row r="34">
          <cell r="E34">
            <v>22578</v>
          </cell>
        </row>
        <row r="35">
          <cell r="E35">
            <v>22578</v>
          </cell>
        </row>
        <row r="36">
          <cell r="E36">
            <v>22578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</sheetData>
      <sheetData sheetId="15"/>
      <sheetData sheetId="16">
        <row r="12">
          <cell r="W12">
            <v>21850</v>
          </cell>
        </row>
        <row r="13">
          <cell r="W13">
            <v>21850</v>
          </cell>
        </row>
        <row r="14">
          <cell r="W14">
            <v>21850</v>
          </cell>
        </row>
        <row r="15">
          <cell r="W15">
            <v>21850</v>
          </cell>
        </row>
        <row r="16">
          <cell r="W16">
            <v>21850</v>
          </cell>
        </row>
        <row r="17">
          <cell r="W17">
            <v>21850</v>
          </cell>
        </row>
        <row r="18">
          <cell r="W18">
            <v>21850</v>
          </cell>
        </row>
        <row r="19">
          <cell r="W19">
            <v>21850</v>
          </cell>
        </row>
        <row r="20">
          <cell r="W20">
            <v>18850</v>
          </cell>
        </row>
        <row r="21">
          <cell r="W21">
            <v>17850</v>
          </cell>
        </row>
        <row r="22">
          <cell r="W22">
            <v>17850</v>
          </cell>
        </row>
        <row r="23">
          <cell r="W23">
            <v>21850</v>
          </cell>
        </row>
        <row r="24">
          <cell r="W24">
            <v>21850</v>
          </cell>
        </row>
        <row r="25">
          <cell r="W25">
            <v>21850</v>
          </cell>
        </row>
        <row r="26">
          <cell r="W26">
            <v>21850</v>
          </cell>
        </row>
        <row r="27">
          <cell r="W27">
            <v>25850</v>
          </cell>
        </row>
        <row r="28">
          <cell r="W28">
            <v>25850</v>
          </cell>
        </row>
        <row r="29">
          <cell r="W29">
            <v>25850</v>
          </cell>
        </row>
        <row r="30">
          <cell r="W30">
            <v>25850</v>
          </cell>
        </row>
        <row r="31">
          <cell r="W31">
            <v>25850</v>
          </cell>
        </row>
        <row r="32">
          <cell r="W32">
            <v>25850</v>
          </cell>
        </row>
        <row r="33">
          <cell r="W33">
            <v>25850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0</v>
          </cell>
        </row>
        <row r="37">
          <cell r="W37">
            <v>0</v>
          </cell>
        </row>
        <row r="38">
          <cell r="W38">
            <v>0</v>
          </cell>
        </row>
        <row r="39">
          <cell r="W39">
            <v>0</v>
          </cell>
        </row>
        <row r="40">
          <cell r="W40">
            <v>0</v>
          </cell>
        </row>
        <row r="41">
          <cell r="W41">
            <v>0</v>
          </cell>
        </row>
        <row r="42">
          <cell r="W42">
            <v>0</v>
          </cell>
        </row>
      </sheetData>
      <sheetData sheetId="17"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</sheetData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workbookViewId="0">
      <pane xSplit="4" ySplit="9" topLeftCell="L10" activePane="bottomRight" state="frozenSplit"/>
      <selection pane="topRight" activeCell="D1" sqref="D1"/>
      <selection pane="bottomLeft" activeCell="A9" sqref="A9"/>
      <selection pane="bottomRight" activeCell="V10" sqref="V10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29000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732372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127800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37900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864672</v>
      </c>
    </row>
    <row r="15" spans="1:36" x14ac:dyDescent="0.2">
      <c r="D15" s="88" t="s">
        <v>90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37937.899999999994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865536.6719999999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1000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6" si="3">SUM(E18:AI18)</f>
        <v>78429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40000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19176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91</v>
      </c>
      <c r="C24" s="88" t="s">
        <v>61</v>
      </c>
      <c r="D24" s="96" t="s">
        <v>92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6542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0</v>
      </c>
      <c r="AB25" s="97">
        <f t="shared" si="4"/>
        <v>0</v>
      </c>
      <c r="AC25" s="97">
        <f t="shared" si="4"/>
        <v>0</v>
      </c>
      <c r="AD25" s="97">
        <f t="shared" si="4"/>
        <v>0</v>
      </c>
      <c r="AE25" s="97">
        <f t="shared" si="4"/>
        <v>0</v>
      </c>
      <c r="AF25" s="97">
        <f t="shared" si="4"/>
        <v>0</v>
      </c>
      <c r="AG25" s="97">
        <f t="shared" si="4"/>
        <v>0</v>
      </c>
      <c r="AH25" s="97">
        <f t="shared" si="4"/>
        <v>0</v>
      </c>
      <c r="AI25" s="97">
        <f t="shared" si="4"/>
        <v>0</v>
      </c>
      <c r="AJ25" s="98">
        <f t="shared" si="3"/>
        <v>170781</v>
      </c>
    </row>
    <row r="26" spans="1:36" x14ac:dyDescent="0.2">
      <c r="D26" s="88" t="s">
        <v>90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6548.5419999999995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0</v>
      </c>
      <c r="AB26" s="75">
        <f t="shared" si="5"/>
        <v>0</v>
      </c>
      <c r="AC26" s="75">
        <f t="shared" si="5"/>
        <v>0</v>
      </c>
      <c r="AD26" s="75">
        <f t="shared" si="5"/>
        <v>0</v>
      </c>
      <c r="AE26" s="75">
        <f t="shared" si="5"/>
        <v>0</v>
      </c>
      <c r="AF26" s="75">
        <f t="shared" si="5"/>
        <v>0</v>
      </c>
      <c r="AG26" s="75">
        <f t="shared" si="5"/>
        <v>0</v>
      </c>
      <c r="AH26" s="75">
        <f t="shared" si="5"/>
        <v>0</v>
      </c>
      <c r="AI26" s="75">
        <f t="shared" si="5"/>
        <v>0</v>
      </c>
      <c r="AJ26" s="32">
        <f t="shared" si="3"/>
        <v>170951.78099999996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12977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0</v>
      </c>
      <c r="AB29" s="95">
        <f>[1]Nominations!AB$34</f>
        <v>0</v>
      </c>
      <c r="AC29" s="95">
        <f>[1]Nominations!AC$34</f>
        <v>0</v>
      </c>
      <c r="AD29" s="95">
        <f>[1]Nominations!AD$34</f>
        <v>0</v>
      </c>
      <c r="AE29" s="95">
        <f>[1]Nominations!AE$34</f>
        <v>0</v>
      </c>
      <c r="AF29" s="95">
        <f>[1]Nominations!AF$34</f>
        <v>0</v>
      </c>
      <c r="AG29" s="95">
        <f>[1]Nominations!AG$34</f>
        <v>0</v>
      </c>
      <c r="AH29" s="95">
        <f>[1]Nominations!AH$34</f>
        <v>0</v>
      </c>
      <c r="AI29" s="95">
        <f>[1]Nominations!AI$34</f>
        <v>0</v>
      </c>
      <c r="AJ29" s="32">
        <f t="shared" ref="AJ29:AJ39" si="6">SUM(E29:AI29)</f>
        <v>218421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0</v>
      </c>
      <c r="AC30" s="95">
        <f>[1]Nominations!AC$35</f>
        <v>0</v>
      </c>
      <c r="AD30" s="95">
        <f>[1]Nominations!AD$35</f>
        <v>0</v>
      </c>
      <c r="AE30" s="95">
        <f>[1]Nominations!AE$35</f>
        <v>0</v>
      </c>
      <c r="AF30" s="95">
        <f>[1]Nominations!AF$35</f>
        <v>0</v>
      </c>
      <c r="AG30" s="95">
        <f>[1]Nominations!AG$35</f>
        <v>0</v>
      </c>
      <c r="AH30" s="95">
        <f>[1]Nominations!AH$35</f>
        <v>0</v>
      </c>
      <c r="AI30" s="95">
        <f>[1]Nominations!AI$35</f>
        <v>0</v>
      </c>
      <c r="AJ30" s="32">
        <f t="shared" si="6"/>
        <v>36344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0</v>
      </c>
      <c r="AB36" s="95">
        <f>[1]Nominations!AB$41</f>
        <v>0</v>
      </c>
      <c r="AC36" s="95">
        <f>[1]Nominations!AC$41</f>
        <v>0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33162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0</v>
      </c>
      <c r="AI37" s="95">
        <f>[1]Nominations!AI$42</f>
        <v>0</v>
      </c>
      <c r="AJ37" s="32">
        <f t="shared" si="6"/>
        <v>0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0</v>
      </c>
      <c r="AC38" s="95">
        <f>[1]Nominations!AC$43</f>
        <v>0</v>
      </c>
      <c r="AD38" s="95">
        <f>[1]Nominations!AD$43</f>
        <v>0</v>
      </c>
      <c r="AE38" s="95">
        <f>[1]Nominations!AE$43</f>
        <v>0</v>
      </c>
      <c r="AF38" s="95">
        <f>[1]Nominations!AF$43</f>
        <v>0</v>
      </c>
      <c r="AG38" s="95">
        <f>[1]Nominations!AG$43</f>
        <v>0</v>
      </c>
      <c r="AH38" s="95">
        <f>[1]Nominations!AH$43</f>
        <v>0</v>
      </c>
      <c r="AI38" s="95">
        <f>[1]Nominations!AI$43</f>
        <v>0</v>
      </c>
      <c r="AJ38" s="32">
        <f t="shared" si="6"/>
        <v>48498</v>
      </c>
    </row>
    <row r="39" spans="1:36" x14ac:dyDescent="0.2">
      <c r="A39" t="s">
        <v>87</v>
      </c>
      <c r="B39" t="s">
        <v>88</v>
      </c>
      <c r="C39" s="88" t="s">
        <v>61</v>
      </c>
      <c r="D39" s="96" t="s">
        <v>89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0</v>
      </c>
      <c r="AB39" s="95">
        <f>[1]Nominations!AB$46</f>
        <v>0</v>
      </c>
      <c r="AC39" s="95">
        <f>[1]Nominations!AC$46</f>
        <v>0</v>
      </c>
      <c r="AD39" s="95">
        <f>[1]Nominations!AD$46</f>
        <v>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30000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19977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0</v>
      </c>
      <c r="AB40" s="97">
        <f t="shared" si="7"/>
        <v>0</v>
      </c>
      <c r="AC40" s="97">
        <f t="shared" si="7"/>
        <v>0</v>
      </c>
      <c r="AD40" s="97">
        <f t="shared" si="7"/>
        <v>0</v>
      </c>
      <c r="AE40" s="97">
        <f t="shared" si="7"/>
        <v>0</v>
      </c>
      <c r="AF40" s="97">
        <f t="shared" si="7"/>
        <v>0</v>
      </c>
      <c r="AG40" s="97">
        <f t="shared" si="7"/>
        <v>0</v>
      </c>
      <c r="AH40" s="97">
        <f t="shared" si="7"/>
        <v>0</v>
      </c>
      <c r="AI40" s="97">
        <f t="shared" si="7"/>
        <v>0</v>
      </c>
      <c r="AJ40" s="97">
        <f>SUM(AJ29:AJ39)</f>
        <v>397525</v>
      </c>
    </row>
    <row r="41" spans="1:36" x14ac:dyDescent="0.2">
      <c r="D41" s="88" t="s">
        <v>90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19996.976999999999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0</v>
      </c>
      <c r="AB41" s="75">
        <f t="shared" si="8"/>
        <v>0</v>
      </c>
      <c r="AC41" s="75">
        <f t="shared" si="8"/>
        <v>0</v>
      </c>
      <c r="AD41" s="75">
        <f t="shared" si="8"/>
        <v>0</v>
      </c>
      <c r="AE41" s="75">
        <f t="shared" si="8"/>
        <v>0</v>
      </c>
      <c r="AF41" s="75">
        <f t="shared" si="8"/>
        <v>0</v>
      </c>
      <c r="AG41" s="75">
        <f t="shared" si="8"/>
        <v>0</v>
      </c>
      <c r="AH41" s="75">
        <f t="shared" si="8"/>
        <v>0</v>
      </c>
      <c r="AI41" s="75">
        <f t="shared" si="8"/>
        <v>0</v>
      </c>
      <c r="AJ41" s="32">
        <f>SUM(E41:AI41)</f>
        <v>397922.52499999997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0</v>
      </c>
      <c r="AB44" s="95">
        <f>[1]Nominations!AB$53</f>
        <v>0</v>
      </c>
      <c r="AC44" s="95">
        <f>[1]Nominations!AC$53</f>
        <v>0</v>
      </c>
      <c r="AD44" s="95">
        <f>[1]Nominations!AD$53</f>
        <v>0</v>
      </c>
      <c r="AE44" s="95">
        <f>[1]Nominations!AE$53</f>
        <v>0</v>
      </c>
      <c r="AF44" s="95">
        <f>[1]Nominations!AF$53</f>
        <v>0</v>
      </c>
      <c r="AG44" s="95">
        <f>[1]Nominations!AG$53</f>
        <v>0</v>
      </c>
      <c r="AH44" s="95">
        <f>[1]Nominations!AH$53</f>
        <v>0</v>
      </c>
      <c r="AI44" s="95">
        <f>[1]Nominations!AI$53</f>
        <v>0</v>
      </c>
      <c r="AJ44" s="32">
        <f>SUM(E44:AI44)</f>
        <v>14100</v>
      </c>
    </row>
    <row r="45" spans="1:36" x14ac:dyDescent="0.2">
      <c r="A45" t="s">
        <v>86</v>
      </c>
      <c r="B45" t="s">
        <v>87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0</v>
      </c>
      <c r="AB45" s="95">
        <f>[1]Nominations!AB$54</f>
        <v>0</v>
      </c>
      <c r="AC45" s="95">
        <f>[1]Nominations!AC$54</f>
        <v>0</v>
      </c>
      <c r="AD45" s="95">
        <f>[1]Nominations!AD$54</f>
        <v>0</v>
      </c>
      <c r="AE45" s="95">
        <f>[1]Nominations!AE$54</f>
        <v>0</v>
      </c>
      <c r="AF45" s="95">
        <f>[1]Nominations!AF$54</f>
        <v>0</v>
      </c>
      <c r="AG45" s="95">
        <f>[1]Nominations!AG$54</f>
        <v>0</v>
      </c>
      <c r="AH45" s="95">
        <f>[1]Nominations!AH$54</f>
        <v>0</v>
      </c>
      <c r="AI45" s="95">
        <f>[1]Nominations!AI$54</f>
        <v>0</v>
      </c>
      <c r="AJ45">
        <f>SUM(E45:AI45)</f>
        <v>4200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0</v>
      </c>
      <c r="AB46" s="97">
        <f t="shared" si="9"/>
        <v>0</v>
      </c>
      <c r="AC46" s="97">
        <f t="shared" si="9"/>
        <v>0</v>
      </c>
      <c r="AD46" s="97">
        <f t="shared" si="9"/>
        <v>0</v>
      </c>
      <c r="AE46" s="97">
        <f t="shared" si="9"/>
        <v>0</v>
      </c>
      <c r="AF46" s="97">
        <f t="shared" si="9"/>
        <v>0</v>
      </c>
      <c r="AG46" s="97">
        <f t="shared" si="9"/>
        <v>0</v>
      </c>
      <c r="AH46" s="97">
        <f t="shared" si="9"/>
        <v>0</v>
      </c>
      <c r="AI46" s="97">
        <f t="shared" si="9"/>
        <v>0</v>
      </c>
      <c r="AJ46" s="98">
        <f>SUM(E46:AI46)</f>
        <v>18300</v>
      </c>
    </row>
    <row r="47" spans="1:36" x14ac:dyDescent="0.2">
      <c r="D47" s="88" t="s">
        <v>90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0</v>
      </c>
      <c r="AB47" s="75">
        <f t="shared" si="10"/>
        <v>0</v>
      </c>
      <c r="AC47" s="75">
        <f t="shared" si="10"/>
        <v>0</v>
      </c>
      <c r="AD47" s="75">
        <f t="shared" si="10"/>
        <v>0</v>
      </c>
      <c r="AE47" s="75">
        <f t="shared" si="10"/>
        <v>0</v>
      </c>
      <c r="AF47" s="75">
        <f t="shared" si="10"/>
        <v>0</v>
      </c>
      <c r="AG47" s="75">
        <f t="shared" si="10"/>
        <v>0</v>
      </c>
      <c r="AH47" s="75">
        <f t="shared" si="10"/>
        <v>0</v>
      </c>
      <c r="AI47" s="75">
        <f t="shared" si="10"/>
        <v>0</v>
      </c>
      <c r="AJ47" s="32">
        <f>SUM(E47:AI47)</f>
        <v>18318.300000000007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7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24" customFormat="1" x14ac:dyDescent="0.2">
      <c r="C67" s="125"/>
      <c r="D67" s="125"/>
      <c r="E67" s="121"/>
      <c r="F67" s="121"/>
      <c r="G67" s="121"/>
      <c r="H67" s="121"/>
      <c r="I67" s="129"/>
    </row>
    <row r="68" spans="1:36" x14ac:dyDescent="0.2">
      <c r="A68" s="2"/>
      <c r="B68" s="2"/>
      <c r="C68" s="126"/>
      <c r="D68" s="12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4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6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10407.364352134506</v>
      </c>
      <c r="E15" s="21">
        <v>0</v>
      </c>
      <c r="F15" s="21">
        <v>0</v>
      </c>
      <c r="G15" s="21">
        <v>12371.337495</v>
      </c>
      <c r="H15" s="21">
        <v>40.061934898592931</v>
      </c>
      <c r="I15" s="21">
        <v>599.55984000000001</v>
      </c>
      <c r="J15" s="21">
        <v>0</v>
      </c>
      <c r="K15" s="22">
        <v>63931.002068227659</v>
      </c>
      <c r="L15" s="23">
        <v>67844</v>
      </c>
      <c r="M15" s="24">
        <v>-1940.836466121938</v>
      </c>
      <c r="N15" s="25">
        <v>-5853.8343978942794</v>
      </c>
      <c r="O15" s="26">
        <v>-14639.834397894279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66057.783455565921</v>
      </c>
      <c r="L16" s="23">
        <v>67944</v>
      </c>
      <c r="M16" s="24">
        <v>-559.17519050065505</v>
      </c>
      <c r="N16" s="25">
        <v>-2445.3917349347339</v>
      </c>
      <c r="O16" s="26">
        <v>-17085.226132829011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53759.655120344512</v>
      </c>
      <c r="L17" s="23">
        <v>66144</v>
      </c>
      <c r="M17" s="24">
        <v>-428.94927288993483</v>
      </c>
      <c r="N17" s="25">
        <v>-12813.294152545423</v>
      </c>
      <c r="O17" s="26">
        <v>-29898.520285374434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62990.105086470088</v>
      </c>
      <c r="L18" s="23">
        <v>66944</v>
      </c>
      <c r="M18" s="24">
        <v>-421.19607571662675</v>
      </c>
      <c r="N18" s="25">
        <v>-4375.0909892465388</v>
      </c>
      <c r="O18" s="26">
        <v>-34273.611274620969</v>
      </c>
    </row>
    <row r="19" spans="1:15" x14ac:dyDescent="0.2">
      <c r="A19" s="20">
        <v>37169</v>
      </c>
      <c r="B19" s="21">
        <v>38976.136747887715</v>
      </c>
      <c r="C19" s="21">
        <v>1915.0848800000001</v>
      </c>
      <c r="D19" s="21">
        <v>10573.959337666705</v>
      </c>
      <c r="E19" s="21">
        <v>89.971031237522965</v>
      </c>
      <c r="F19" s="21">
        <v>0</v>
      </c>
      <c r="G19" s="21">
        <v>12549.281592583988</v>
      </c>
      <c r="H19" s="21">
        <v>137.0504226574765</v>
      </c>
      <c r="I19" s="21">
        <v>649.84550400000001</v>
      </c>
      <c r="J19" s="21">
        <v>0</v>
      </c>
      <c r="K19" s="22">
        <v>64891.329516033409</v>
      </c>
      <c r="L19" s="23">
        <v>64444</v>
      </c>
      <c r="M19" s="24">
        <v>-418.00688612652635</v>
      </c>
      <c r="N19" s="25">
        <v>29.32262990688281</v>
      </c>
      <c r="O19" s="26">
        <v>-34244.288644714085</v>
      </c>
    </row>
    <row r="20" spans="1:15" x14ac:dyDescent="0.2">
      <c r="A20" s="20">
        <v>37170</v>
      </c>
      <c r="B20" s="21">
        <v>39142.000554993523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66156.929155779464</v>
      </c>
      <c r="L20" s="23">
        <v>65043</v>
      </c>
      <c r="M20" s="24">
        <v>-435.24288993529444</v>
      </c>
      <c r="N20" s="25">
        <v>678.68626584416961</v>
      </c>
      <c r="O20" s="26">
        <v>-33565.602378869917</v>
      </c>
    </row>
    <row r="21" spans="1:15" x14ac:dyDescent="0.2">
      <c r="A21" s="20">
        <v>37171</v>
      </c>
      <c r="B21" s="21">
        <v>39229.319802594458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66669.034029211092</v>
      </c>
      <c r="L21" s="23">
        <v>65043</v>
      </c>
      <c r="M21" s="24">
        <v>-439.77429798555971</v>
      </c>
      <c r="N21" s="25">
        <v>1186.2597312255325</v>
      </c>
      <c r="O21" s="26">
        <v>-32379.342647644386</v>
      </c>
    </row>
    <row r="22" spans="1:15" x14ac:dyDescent="0.2">
      <c r="A22" s="20">
        <v>37172</v>
      </c>
      <c r="B22" s="21">
        <v>39160.751682719434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64893.815525382197</v>
      </c>
      <c r="L22" s="23">
        <v>65043</v>
      </c>
      <c r="M22" s="24">
        <v>-411.20754690948547</v>
      </c>
      <c r="N22" s="25">
        <v>-560.39202152728853</v>
      </c>
      <c r="O22" s="26">
        <v>-32939.734669171674</v>
      </c>
    </row>
    <row r="23" spans="1:15" x14ac:dyDescent="0.2">
      <c r="A23" s="20">
        <v>37173</v>
      </c>
      <c r="B23" s="21">
        <v>37171.228959069427</v>
      </c>
      <c r="C23" s="21">
        <v>1927.13688</v>
      </c>
      <c r="D23" s="21">
        <v>10590.067525216567</v>
      </c>
      <c r="E23" s="21">
        <v>0</v>
      </c>
      <c r="F23" s="21">
        <v>0</v>
      </c>
      <c r="G23" s="21">
        <v>13043.814854252885</v>
      </c>
      <c r="H23" s="21">
        <v>729.43015425742419</v>
      </c>
      <c r="I23" s="21">
        <v>649.84550400000001</v>
      </c>
      <c r="J23" s="21">
        <v>0</v>
      </c>
      <c r="K23" s="22">
        <v>64111.523876796302</v>
      </c>
      <c r="L23" s="23">
        <v>64678</v>
      </c>
      <c r="M23" s="24">
        <v>-568.06434957205795</v>
      </c>
      <c r="N23" s="25">
        <v>-1134.5404727757559</v>
      </c>
      <c r="O23" s="26">
        <v>-34074.27514194743</v>
      </c>
    </row>
    <row r="24" spans="1:15" x14ac:dyDescent="0.2">
      <c r="A24" s="20">
        <v>37174</v>
      </c>
      <c r="B24" s="21">
        <v>38832.141980305438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65668.994931538997</v>
      </c>
      <c r="L24" s="23">
        <v>63650</v>
      </c>
      <c r="M24" s="24">
        <v>-451.68197832340928</v>
      </c>
      <c r="N24" s="25">
        <v>1567.3129532155874</v>
      </c>
      <c r="O24" s="26">
        <v>-32506.962188731843</v>
      </c>
    </row>
    <row r="25" spans="1:15" x14ac:dyDescent="0.2">
      <c r="A25" s="20">
        <v>37175</v>
      </c>
      <c r="B25" s="21">
        <v>38775.65352922189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64920.395005699931</v>
      </c>
      <c r="L25" s="23">
        <v>64583</v>
      </c>
      <c r="M25" s="24">
        <v>-404.93595284138013</v>
      </c>
      <c r="N25" s="25">
        <v>-67.540947141449067</v>
      </c>
      <c r="O25" s="26">
        <v>-32574.503135873292</v>
      </c>
    </row>
    <row r="26" spans="1:15" x14ac:dyDescent="0.2">
      <c r="A26" s="20">
        <v>37176</v>
      </c>
      <c r="B26" s="21">
        <v>39716.756393549767</v>
      </c>
      <c r="C26" s="21">
        <v>1763.87184</v>
      </c>
      <c r="D26" s="21">
        <v>10621.17417478208</v>
      </c>
      <c r="E26" s="21">
        <v>0</v>
      </c>
      <c r="F26" s="21">
        <v>194.76301020184545</v>
      </c>
      <c r="G26" s="21">
        <v>12714.055610454336</v>
      </c>
      <c r="H26" s="21">
        <v>749.99967685146373</v>
      </c>
      <c r="I26" s="21">
        <v>649.84550400000001</v>
      </c>
      <c r="J26" s="21">
        <v>0</v>
      </c>
      <c r="K26" s="22">
        <v>66410.466209839491</v>
      </c>
      <c r="L26" s="23">
        <v>61204</v>
      </c>
      <c r="M26" s="24">
        <v>-567.09633106531953</v>
      </c>
      <c r="N26" s="25">
        <v>4639.3698787741714</v>
      </c>
      <c r="O26" s="26">
        <v>-27935.133257099122</v>
      </c>
    </row>
    <row r="27" spans="1:15" x14ac:dyDescent="0.2">
      <c r="A27" s="20">
        <v>37177</v>
      </c>
      <c r="B27" s="21">
        <v>33676.572832717255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59712.510343739195</v>
      </c>
      <c r="L27" s="23">
        <v>62243</v>
      </c>
      <c r="M27" s="24">
        <v>-241.50770931896977</v>
      </c>
      <c r="N27" s="25">
        <v>-2771.9973655797744</v>
      </c>
      <c r="O27" s="26">
        <v>-30707.130622678895</v>
      </c>
    </row>
    <row r="28" spans="1:15" x14ac:dyDescent="0.2">
      <c r="A28" s="20">
        <v>37178</v>
      </c>
      <c r="B28" s="21">
        <v>38153.599901810623</v>
      </c>
      <c r="C28" s="21">
        <v>1982.0571999999997</v>
      </c>
      <c r="D28" s="21">
        <v>10616.563889644316</v>
      </c>
      <c r="E28" s="21">
        <v>0</v>
      </c>
      <c r="F28" s="21">
        <v>0.92556634490285628</v>
      </c>
      <c r="G28" s="21">
        <v>12953.759329672675</v>
      </c>
      <c r="H28" s="21">
        <v>707.83742648477323</v>
      </c>
      <c r="I28" s="21">
        <v>649.84550400000001</v>
      </c>
      <c r="J28" s="21">
        <v>0</v>
      </c>
      <c r="K28" s="22">
        <v>65064.588817957294</v>
      </c>
      <c r="L28" s="23">
        <v>62243</v>
      </c>
      <c r="M28" s="24">
        <v>-323.06798241457943</v>
      </c>
      <c r="N28" s="25">
        <v>2498.5208355427144</v>
      </c>
      <c r="O28" s="26">
        <v>-28208.609787136182</v>
      </c>
    </row>
    <row r="29" spans="1:15" x14ac:dyDescent="0.2">
      <c r="A29" s="20">
        <v>37179</v>
      </c>
      <c r="B29" s="21">
        <v>39459.09336501285</v>
      </c>
      <c r="C29" s="21">
        <v>1933.2953599999998</v>
      </c>
      <c r="D29" s="21">
        <v>10637.492298564992</v>
      </c>
      <c r="E29" s="21">
        <v>141.96812035888269</v>
      </c>
      <c r="F29" s="21">
        <v>598.20654031405786</v>
      </c>
      <c r="G29" s="21">
        <v>12727.255494735298</v>
      </c>
      <c r="H29" s="21">
        <v>548.34543537927698</v>
      </c>
      <c r="I29" s="21">
        <v>649.84550400000001</v>
      </c>
      <c r="J29" s="21">
        <v>0</v>
      </c>
      <c r="K29" s="22">
        <v>66695.502118365359</v>
      </c>
      <c r="L29" s="23">
        <v>62243</v>
      </c>
      <c r="M29" s="24">
        <v>-340.38915465096306</v>
      </c>
      <c r="N29" s="25">
        <v>4112.1129637143958</v>
      </c>
      <c r="O29" s="26">
        <v>-24096.496823421785</v>
      </c>
    </row>
    <row r="30" spans="1:15" x14ac:dyDescent="0.2">
      <c r="A30" s="20">
        <v>37180</v>
      </c>
      <c r="B30" s="21">
        <v>39129.445114198796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66728.255607413521</v>
      </c>
      <c r="L30" s="23">
        <v>57515</v>
      </c>
      <c r="M30" s="24">
        <v>-568.40589140649411</v>
      </c>
      <c r="N30" s="25">
        <v>8644.8497160070274</v>
      </c>
      <c r="O30" s="26">
        <v>-15451.647107414758</v>
      </c>
    </row>
    <row r="31" spans="1:15" x14ac:dyDescent="0.2">
      <c r="A31" s="20">
        <v>37181</v>
      </c>
      <c r="B31" s="21">
        <v>38799.172676979128</v>
      </c>
      <c r="C31" s="21">
        <v>1830.6049600000001</v>
      </c>
      <c r="D31" s="21">
        <v>10607.9288169094</v>
      </c>
      <c r="E31" s="21">
        <v>0</v>
      </c>
      <c r="F31" s="21">
        <v>692.84833980100029</v>
      </c>
      <c r="G31" s="21">
        <v>11731.42221496988</v>
      </c>
      <c r="H31" s="21">
        <v>134.42469555002893</v>
      </c>
      <c r="I31" s="21">
        <v>649.84550400000001</v>
      </c>
      <c r="J31" s="21">
        <v>0</v>
      </c>
      <c r="K31" s="22">
        <v>64446.247208209432</v>
      </c>
      <c r="L31" s="23">
        <v>62018</v>
      </c>
      <c r="M31" s="24">
        <v>-452.0188483119158</v>
      </c>
      <c r="N31" s="25">
        <v>1976.2283598975159</v>
      </c>
      <c r="O31" s="26">
        <v>-13475.418747517242</v>
      </c>
    </row>
    <row r="32" spans="1:15" x14ac:dyDescent="0.2">
      <c r="A32" s="20">
        <v>37182</v>
      </c>
      <c r="B32" s="21">
        <v>38594.947406943465</v>
      </c>
      <c r="C32" s="21">
        <v>1816.0303199999998</v>
      </c>
      <c r="D32" s="21">
        <v>10660.486096721192</v>
      </c>
      <c r="E32" s="21">
        <v>0</v>
      </c>
      <c r="F32" s="21">
        <v>469.62440641589615</v>
      </c>
      <c r="G32" s="21">
        <v>11859.905555024878</v>
      </c>
      <c r="H32" s="21">
        <v>673.70285852134816</v>
      </c>
      <c r="I32" s="21">
        <v>649.84550400000001</v>
      </c>
      <c r="J32" s="21">
        <v>0</v>
      </c>
      <c r="K32" s="22">
        <v>64724.542147626773</v>
      </c>
      <c r="L32" s="23">
        <v>62402</v>
      </c>
      <c r="M32" s="24">
        <v>-486.1133107920636</v>
      </c>
      <c r="N32" s="25">
        <v>1836.4288368347093</v>
      </c>
      <c r="O32" s="26">
        <v>-11638.989910682532</v>
      </c>
    </row>
    <row r="33" spans="1:15" x14ac:dyDescent="0.2">
      <c r="A33" s="20">
        <v>37183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649.84550400000001</v>
      </c>
      <c r="J33" s="21">
        <v>0</v>
      </c>
      <c r="K33" s="22">
        <v>11985.845504000001</v>
      </c>
      <c r="L33" s="23">
        <v>63369</v>
      </c>
      <c r="M33" s="24">
        <v>0</v>
      </c>
      <c r="N33" s="25">
        <v>-51383.154496000003</v>
      </c>
      <c r="O33" s="26">
        <v>-63022.144406682535</v>
      </c>
    </row>
    <row r="34" spans="1:15" x14ac:dyDescent="0.2">
      <c r="A34" s="20">
        <v>37184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649.84550400000001</v>
      </c>
      <c r="J34" s="21">
        <v>0</v>
      </c>
      <c r="K34" s="22">
        <v>11985.845504000001</v>
      </c>
      <c r="L34" s="23">
        <v>63827</v>
      </c>
      <c r="M34" s="24">
        <v>0</v>
      </c>
      <c r="N34" s="25">
        <v>-51841.154496000003</v>
      </c>
      <c r="O34" s="26">
        <v>-114863.29890268254</v>
      </c>
    </row>
    <row r="35" spans="1:15" x14ac:dyDescent="0.2">
      <c r="A35" s="20">
        <v>37185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649.84550400000001</v>
      </c>
      <c r="J35" s="21">
        <v>0</v>
      </c>
      <c r="K35" s="22">
        <v>11985.845504000001</v>
      </c>
      <c r="L35" s="23">
        <v>63827</v>
      </c>
      <c r="M35" s="24">
        <v>0</v>
      </c>
      <c r="N35" s="25">
        <v>-51841.154496000003</v>
      </c>
      <c r="O35" s="26">
        <v>-166704.45339868253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649.84550400000001</v>
      </c>
      <c r="J36" s="21">
        <v>0</v>
      </c>
      <c r="K36" s="22">
        <v>649.84550400000001</v>
      </c>
      <c r="L36" s="23">
        <v>63827</v>
      </c>
      <c r="M36" s="24">
        <v>0</v>
      </c>
      <c r="N36" s="25">
        <v>-63177.154496000003</v>
      </c>
      <c r="O36" s="26">
        <v>-229881.60789468253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-229881.60789468253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-229881.60789468253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-229881.60789468253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-229881.60789468253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-229881.60789468253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-229881.60789468253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-229881.60789468253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-229881.60789468253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-229881.60789468253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680862.6472428405</v>
      </c>
      <c r="C47" s="32">
        <v>33340.696960000001</v>
      </c>
      <c r="D47" s="32">
        <v>224700.83584482523</v>
      </c>
      <c r="E47" s="32">
        <v>232.84301409002961</v>
      </c>
      <c r="F47" s="32">
        <v>2670.5119634944222</v>
      </c>
      <c r="G47" s="32">
        <v>228796.42219202206</v>
      </c>
      <c r="H47" s="32">
        <v>9740.6465909283961</v>
      </c>
      <c r="I47" s="32"/>
      <c r="J47" s="32">
        <v>0</v>
      </c>
      <c r="K47" s="33">
        <v>1194440.062240201</v>
      </c>
      <c r="L47" s="33">
        <v>1406078</v>
      </c>
      <c r="M47" s="25"/>
      <c r="N47" s="32">
        <v>-221095.60789468256</v>
      </c>
    </row>
    <row r="49" spans="1:11" x14ac:dyDescent="0.2">
      <c r="K49" s="32">
        <v>1180344.6038082005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  <mc:AlternateContent xmlns:mc="http://schemas.openxmlformats.org/markup-compatibility/2006">
      <mc:Choice Requires="x14">
        <oleObject progId="PBrush" shapeId="1026" r:id="rId5">
          <objectPr defaultSiz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6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7" sqref="A7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1299.5999999999999</v>
      </c>
      <c r="G32" s="72">
        <v>-25.991999999999997</v>
      </c>
      <c r="H32" s="73">
        <v>1273.6079999999999</v>
      </c>
      <c r="I32" s="74">
        <v>-661.39200000000005</v>
      </c>
      <c r="J32" s="75">
        <v>-2847.5170000000016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1299.5999999999999</v>
      </c>
      <c r="G33" s="72">
        <v>-25.991999999999997</v>
      </c>
      <c r="H33" s="73">
        <v>1273.6079999999999</v>
      </c>
      <c r="I33" s="74">
        <v>-661.39200000000005</v>
      </c>
      <c r="J33" s="75">
        <v>-3508.9090000000015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1299.5999999999999</v>
      </c>
      <c r="G34" s="72">
        <v>-25.991999999999997</v>
      </c>
      <c r="H34" s="73">
        <v>1273.6079999999999</v>
      </c>
      <c r="I34" s="74">
        <v>-661.39200000000005</v>
      </c>
      <c r="J34" s="75">
        <v>-4170.3010000000013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1299.5999999999999</v>
      </c>
      <c r="G35" s="72">
        <v>-25.991999999999997</v>
      </c>
      <c r="H35" s="73">
        <v>1273.6079999999999</v>
      </c>
      <c r="I35" s="74">
        <v>-661.39200000000005</v>
      </c>
      <c r="J35" s="75">
        <v>-4831.6930000000011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-4831.6930000000011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-4831.6930000000011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-4831.6930000000011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-4831.6930000000011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-4831.6930000000011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-4831.6930000000011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-4831.6930000000011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-4831.6930000000011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-4831.6930000000011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42610</v>
      </c>
      <c r="C46" s="80">
        <v>-42571</v>
      </c>
      <c r="D46" s="81">
        <v>0</v>
      </c>
      <c r="E46" s="82">
        <v>-42571</v>
      </c>
      <c r="F46" s="83">
        <v>39042.15</v>
      </c>
      <c r="G46" s="84">
        <v>-780.84299999999962</v>
      </c>
      <c r="H46" s="85">
        <v>38261.306999999993</v>
      </c>
      <c r="I46" s="74"/>
      <c r="J46" s="21">
        <v>-4831.6930000000011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5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65206.9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65206.9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65206.9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65206.9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65206.9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65206.9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65206.9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65206.9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65206.9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0">
        <v>179302</v>
      </c>
      <c r="C46" s="130">
        <v>285908</v>
      </c>
      <c r="D46" s="130">
        <v>0</v>
      </c>
      <c r="E46" s="130">
        <v>0</v>
      </c>
      <c r="F46" s="80">
        <v>-330476</v>
      </c>
      <c r="G46" s="81">
        <v>-63905</v>
      </c>
      <c r="H46" s="82">
        <v>-394381</v>
      </c>
      <c r="I46" s="83">
        <v>179302</v>
      </c>
      <c r="J46" s="131">
        <v>285908</v>
      </c>
      <c r="K46" s="131">
        <v>0</v>
      </c>
      <c r="L46" s="131">
        <v>0</v>
      </c>
      <c r="M46" s="84">
        <v>-4652.1000000000004</v>
      </c>
      <c r="N46" s="85">
        <v>460557.9</v>
      </c>
      <c r="O46" s="74"/>
      <c r="P46" s="21">
        <v>65206.9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2"/>
      <c r="K53" s="133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A8" sqref="A8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tr">
        <f>+B12</f>
        <v>Beaver Creek Rec.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f>+'[2]Flow Data'!A14</f>
        <v>37165</v>
      </c>
      <c r="B14" s="65">
        <v>21850</v>
      </c>
      <c r="C14" s="67">
        <f>-[2]WIC!W12</f>
        <v>-21850</v>
      </c>
      <c r="D14" s="68">
        <f>-[2]CIG!O12</f>
        <v>0</v>
      </c>
      <c r="E14" s="69">
        <f>SUM(C14:D14)</f>
        <v>-21850</v>
      </c>
      <c r="F14" s="70">
        <f>+'[2]Beaver Creek'!E15</f>
        <v>22971.260000000002</v>
      </c>
      <c r="G14" s="72">
        <f t="shared" ref="G14:G44" si="0">-SUM(F14:F14)*$G$13</f>
        <v>0</v>
      </c>
      <c r="H14" s="73">
        <f>SUM(F14:G14)</f>
        <v>22971.260000000002</v>
      </c>
      <c r="I14" s="74">
        <f t="shared" ref="I14:I42" si="1">SUM(H14:H14)+E14</f>
        <v>1121.260000000002</v>
      </c>
      <c r="J14" s="75">
        <f>+I14+J13</f>
        <v>19952.260000000002</v>
      </c>
    </row>
    <row r="15" spans="1:10" x14ac:dyDescent="0.2">
      <c r="A15" s="64">
        <f>+A14+1</f>
        <v>37166</v>
      </c>
      <c r="B15" s="65">
        <v>21850</v>
      </c>
      <c r="C15" s="67">
        <f>-[2]WIC!W13</f>
        <v>-21850</v>
      </c>
      <c r="D15" s="68">
        <f>-[2]CIG!O13</f>
        <v>0</v>
      </c>
      <c r="E15" s="69">
        <f t="shared" ref="E15:E44" si="2">SUM(C15:D15)</f>
        <v>-21850</v>
      </c>
      <c r="F15" s="70">
        <f>+'[2]Beaver Creek'!E16</f>
        <v>24119.24</v>
      </c>
      <c r="G15" s="72">
        <f t="shared" si="0"/>
        <v>0</v>
      </c>
      <c r="H15" s="73">
        <f t="shared" ref="H15:H44" si="3">SUM(F15:G15)</f>
        <v>24119.24</v>
      </c>
      <c r="I15" s="74">
        <f t="shared" si="1"/>
        <v>2269.2400000000016</v>
      </c>
      <c r="J15" s="75">
        <f t="shared" ref="J15:J44" si="4">+I15+J14</f>
        <v>22221.500000000004</v>
      </c>
    </row>
    <row r="16" spans="1:10" x14ac:dyDescent="0.2">
      <c r="A16" s="64">
        <f t="shared" ref="A16:A44" si="5">+A15+1</f>
        <v>37167</v>
      </c>
      <c r="B16" s="65">
        <v>21850</v>
      </c>
      <c r="C16" s="67">
        <f>-[2]WIC!W14</f>
        <v>-21850</v>
      </c>
      <c r="D16" s="68">
        <f>-[2]CIG!O14</f>
        <v>0</v>
      </c>
      <c r="E16" s="69">
        <f t="shared" si="2"/>
        <v>-21850</v>
      </c>
      <c r="F16" s="70">
        <f>+'[2]Beaver Creek'!E17</f>
        <v>24159.52</v>
      </c>
      <c r="G16" s="72">
        <f t="shared" si="0"/>
        <v>0</v>
      </c>
      <c r="H16" s="73">
        <f t="shared" si="3"/>
        <v>24159.52</v>
      </c>
      <c r="I16" s="74">
        <f t="shared" si="1"/>
        <v>2309.5200000000004</v>
      </c>
      <c r="J16" s="75">
        <f t="shared" si="4"/>
        <v>24531.020000000004</v>
      </c>
    </row>
    <row r="17" spans="1:10" x14ac:dyDescent="0.2">
      <c r="A17" s="64">
        <f t="shared" si="5"/>
        <v>37168</v>
      </c>
      <c r="B17" s="65">
        <v>21850</v>
      </c>
      <c r="C17" s="67">
        <f>-[2]WIC!W15</f>
        <v>-21850</v>
      </c>
      <c r="D17" s="68">
        <f>-[2]CIG!O15</f>
        <v>0</v>
      </c>
      <c r="E17" s="69">
        <f t="shared" si="2"/>
        <v>-21850</v>
      </c>
      <c r="F17" s="70">
        <f>+'[2]Beaver Creek'!E18</f>
        <v>21304.940000000002</v>
      </c>
      <c r="G17" s="72">
        <f t="shared" si="0"/>
        <v>0</v>
      </c>
      <c r="H17" s="73">
        <f t="shared" si="3"/>
        <v>21304.940000000002</v>
      </c>
      <c r="I17" s="74">
        <f t="shared" si="1"/>
        <v>-545.05999999999767</v>
      </c>
      <c r="J17" s="75">
        <f t="shared" si="4"/>
        <v>23985.960000000006</v>
      </c>
    </row>
    <row r="18" spans="1:10" x14ac:dyDescent="0.2">
      <c r="A18" s="64">
        <f t="shared" si="5"/>
        <v>37169</v>
      </c>
      <c r="B18" s="65">
        <v>21850</v>
      </c>
      <c r="C18" s="67">
        <f>-[2]WIC!W16</f>
        <v>-21850</v>
      </c>
      <c r="D18" s="68">
        <f>-[2]CIG!O16</f>
        <v>0</v>
      </c>
      <c r="E18" s="69">
        <f t="shared" si="2"/>
        <v>-21850</v>
      </c>
      <c r="F18" s="70">
        <f>+'[2]Beaver Creek'!E19</f>
        <v>25784.5</v>
      </c>
      <c r="G18" s="72">
        <f t="shared" si="0"/>
        <v>0</v>
      </c>
      <c r="H18" s="73">
        <f t="shared" si="3"/>
        <v>25784.5</v>
      </c>
      <c r="I18" s="74">
        <f t="shared" si="1"/>
        <v>3934.5</v>
      </c>
      <c r="J18" s="75">
        <f t="shared" si="4"/>
        <v>27920.460000000006</v>
      </c>
    </row>
    <row r="19" spans="1:10" x14ac:dyDescent="0.2">
      <c r="A19" s="64">
        <f t="shared" si="5"/>
        <v>37170</v>
      </c>
      <c r="B19" s="65">
        <v>21850</v>
      </c>
      <c r="C19" s="67">
        <f>-[2]WIC!W17</f>
        <v>-21850</v>
      </c>
      <c r="D19" s="68">
        <f>-[2]CIG!O17</f>
        <v>0</v>
      </c>
      <c r="E19" s="69">
        <f t="shared" si="2"/>
        <v>-21850</v>
      </c>
      <c r="F19" s="70">
        <f>+'[2]Beaver Creek'!E20</f>
        <v>26314.5</v>
      </c>
      <c r="G19" s="72">
        <f t="shared" si="0"/>
        <v>0</v>
      </c>
      <c r="H19" s="73">
        <f t="shared" si="3"/>
        <v>26314.5</v>
      </c>
      <c r="I19" s="74">
        <f t="shared" si="1"/>
        <v>4464.5</v>
      </c>
      <c r="J19" s="75">
        <f t="shared" si="4"/>
        <v>32384.960000000006</v>
      </c>
    </row>
    <row r="20" spans="1:10" x14ac:dyDescent="0.2">
      <c r="A20" s="64">
        <f t="shared" si="5"/>
        <v>37171</v>
      </c>
      <c r="B20" s="65">
        <v>21850</v>
      </c>
      <c r="C20" s="67">
        <f>-[2]WIC!W18</f>
        <v>-21850</v>
      </c>
      <c r="D20" s="68">
        <f>-[2]CIG!O18</f>
        <v>0</v>
      </c>
      <c r="E20" s="69">
        <f t="shared" si="2"/>
        <v>-21850</v>
      </c>
      <c r="F20" s="70">
        <f>+'[2]Beaver Creek'!E21</f>
        <v>26201.08</v>
      </c>
      <c r="G20" s="72">
        <f t="shared" si="0"/>
        <v>0</v>
      </c>
      <c r="H20" s="73">
        <f t="shared" si="3"/>
        <v>26201.08</v>
      </c>
      <c r="I20" s="74">
        <f t="shared" si="1"/>
        <v>4351.0800000000017</v>
      </c>
      <c r="J20" s="75">
        <f t="shared" si="4"/>
        <v>36736.040000000008</v>
      </c>
    </row>
    <row r="21" spans="1:10" x14ac:dyDescent="0.2">
      <c r="A21" s="64">
        <f t="shared" si="5"/>
        <v>37172</v>
      </c>
      <c r="B21" s="65">
        <v>21850</v>
      </c>
      <c r="C21" s="67">
        <f>-[2]WIC!W19</f>
        <v>-21850</v>
      </c>
      <c r="D21" s="68">
        <f>-[2]CIG!O19</f>
        <v>0</v>
      </c>
      <c r="E21" s="69">
        <f t="shared" si="2"/>
        <v>-21850</v>
      </c>
      <c r="F21" s="70">
        <f>+'[2]Beaver Creek'!E22</f>
        <v>23101.64</v>
      </c>
      <c r="G21" s="72">
        <f t="shared" si="0"/>
        <v>0</v>
      </c>
      <c r="H21" s="73">
        <f t="shared" si="3"/>
        <v>23101.64</v>
      </c>
      <c r="I21" s="74">
        <f t="shared" si="1"/>
        <v>1251.6399999999994</v>
      </c>
      <c r="J21" s="75">
        <f t="shared" si="4"/>
        <v>37987.680000000008</v>
      </c>
    </row>
    <row r="22" spans="1:10" x14ac:dyDescent="0.2">
      <c r="A22" s="64">
        <f t="shared" si="5"/>
        <v>37173</v>
      </c>
      <c r="B22" s="65">
        <v>18850</v>
      </c>
      <c r="C22" s="67">
        <f>-[2]WIC!W20</f>
        <v>-18850</v>
      </c>
      <c r="D22" s="68">
        <f>-[2]CIG!O20</f>
        <v>0</v>
      </c>
      <c r="E22" s="69">
        <f t="shared" si="2"/>
        <v>-18850</v>
      </c>
      <c r="F22" s="70">
        <f>+'[2]Beaver Creek'!E23</f>
        <v>18290.3</v>
      </c>
      <c r="G22" s="72">
        <f t="shared" si="0"/>
        <v>0</v>
      </c>
      <c r="H22" s="73">
        <f t="shared" si="3"/>
        <v>18290.3</v>
      </c>
      <c r="I22" s="74">
        <f t="shared" si="1"/>
        <v>-559.70000000000073</v>
      </c>
      <c r="J22" s="75">
        <f t="shared" si="4"/>
        <v>37427.98000000001</v>
      </c>
    </row>
    <row r="23" spans="1:10" x14ac:dyDescent="0.2">
      <c r="A23" s="64">
        <f t="shared" si="5"/>
        <v>37174</v>
      </c>
      <c r="B23" s="65">
        <v>17850</v>
      </c>
      <c r="C23" s="67">
        <f>-[2]WIC!W21</f>
        <v>-17850</v>
      </c>
      <c r="D23" s="68">
        <f>-[2]CIG!O21</f>
        <v>0</v>
      </c>
      <c r="E23" s="69">
        <f t="shared" si="2"/>
        <v>-17850</v>
      </c>
      <c r="F23" s="70">
        <f>+'[2]Beaver Creek'!E24</f>
        <v>20413.48</v>
      </c>
      <c r="G23" s="72">
        <f t="shared" si="0"/>
        <v>0</v>
      </c>
      <c r="H23" s="73">
        <f t="shared" si="3"/>
        <v>20413.48</v>
      </c>
      <c r="I23" s="74">
        <f t="shared" si="1"/>
        <v>2563.4799999999996</v>
      </c>
      <c r="J23" s="75">
        <f t="shared" si="4"/>
        <v>39991.460000000006</v>
      </c>
    </row>
    <row r="24" spans="1:10" x14ac:dyDescent="0.2">
      <c r="A24" s="64">
        <f t="shared" si="5"/>
        <v>37175</v>
      </c>
      <c r="B24" s="65">
        <v>17850</v>
      </c>
      <c r="C24" s="67">
        <f>-[2]WIC!W22</f>
        <v>-17850</v>
      </c>
      <c r="D24" s="68">
        <f>-[2]CIG!O22</f>
        <v>0</v>
      </c>
      <c r="E24" s="69">
        <f t="shared" si="2"/>
        <v>-17850</v>
      </c>
      <c r="F24" s="70">
        <f>+'[2]Beaver Creek'!E25</f>
        <v>20306.420000000002</v>
      </c>
      <c r="G24" s="72">
        <f t="shared" si="0"/>
        <v>0</v>
      </c>
      <c r="H24" s="73">
        <f t="shared" si="3"/>
        <v>20306.420000000002</v>
      </c>
      <c r="I24" s="74">
        <f t="shared" si="1"/>
        <v>2456.4200000000019</v>
      </c>
      <c r="J24" s="75">
        <f t="shared" si="4"/>
        <v>42447.880000000005</v>
      </c>
    </row>
    <row r="25" spans="1:10" x14ac:dyDescent="0.2">
      <c r="A25" s="64">
        <f t="shared" si="5"/>
        <v>37176</v>
      </c>
      <c r="B25" s="65">
        <v>21850</v>
      </c>
      <c r="C25" s="67">
        <f>-[2]WIC!W23</f>
        <v>-21850</v>
      </c>
      <c r="D25" s="68">
        <f>-[2]CIG!O23</f>
        <v>0</v>
      </c>
      <c r="E25" s="69">
        <f t="shared" si="2"/>
        <v>-21850</v>
      </c>
      <c r="F25" s="70">
        <f>+'[2]Beaver Creek'!E26</f>
        <v>20843.84</v>
      </c>
      <c r="G25" s="72">
        <f t="shared" si="0"/>
        <v>0</v>
      </c>
      <c r="H25" s="73">
        <f t="shared" si="3"/>
        <v>20843.84</v>
      </c>
      <c r="I25" s="74">
        <f t="shared" si="1"/>
        <v>-1006.1599999999999</v>
      </c>
      <c r="J25" s="75">
        <f t="shared" si="4"/>
        <v>41441.72</v>
      </c>
    </row>
    <row r="26" spans="1:10" x14ac:dyDescent="0.2">
      <c r="A26" s="64">
        <f t="shared" si="5"/>
        <v>37177</v>
      </c>
      <c r="B26" s="65">
        <v>21850</v>
      </c>
      <c r="C26" s="67">
        <f>-[2]WIC!W24</f>
        <v>-21850</v>
      </c>
      <c r="D26" s="68">
        <f>-[2]CIG!O24</f>
        <v>0</v>
      </c>
      <c r="E26" s="69">
        <f t="shared" si="2"/>
        <v>-21850</v>
      </c>
      <c r="F26" s="70">
        <f>+'[2]Beaver Creek'!E27</f>
        <v>23123.9</v>
      </c>
      <c r="G26" s="72">
        <f t="shared" si="0"/>
        <v>0</v>
      </c>
      <c r="H26" s="73">
        <f t="shared" si="3"/>
        <v>23123.9</v>
      </c>
      <c r="I26" s="74">
        <f t="shared" si="1"/>
        <v>1273.9000000000015</v>
      </c>
      <c r="J26" s="75">
        <f t="shared" si="4"/>
        <v>42715.62</v>
      </c>
    </row>
    <row r="27" spans="1:10" x14ac:dyDescent="0.2">
      <c r="A27" s="64">
        <f t="shared" si="5"/>
        <v>37178</v>
      </c>
      <c r="B27" s="65">
        <v>21850</v>
      </c>
      <c r="C27" s="67">
        <f>-[2]WIC!W25</f>
        <v>-21850</v>
      </c>
      <c r="D27" s="68">
        <f>-[2]CIG!O25</f>
        <v>0</v>
      </c>
      <c r="E27" s="69">
        <f t="shared" si="2"/>
        <v>-21850</v>
      </c>
      <c r="F27" s="70">
        <f>+'[2]Beaver Creek'!E28</f>
        <v>23896.639999999999</v>
      </c>
      <c r="G27" s="72">
        <f t="shared" si="0"/>
        <v>0</v>
      </c>
      <c r="H27" s="73">
        <f t="shared" si="3"/>
        <v>23896.639999999999</v>
      </c>
      <c r="I27" s="74">
        <f t="shared" si="1"/>
        <v>2046.6399999999994</v>
      </c>
      <c r="J27" s="75">
        <f t="shared" si="4"/>
        <v>44762.26</v>
      </c>
    </row>
    <row r="28" spans="1:10" x14ac:dyDescent="0.2">
      <c r="A28" s="64">
        <f t="shared" si="5"/>
        <v>37179</v>
      </c>
      <c r="B28" s="65">
        <v>21850</v>
      </c>
      <c r="C28" s="67">
        <f>-[2]WIC!W26</f>
        <v>-21850</v>
      </c>
      <c r="D28" s="68">
        <f>-[2]CIG!O26</f>
        <v>0</v>
      </c>
      <c r="E28" s="69">
        <f t="shared" si="2"/>
        <v>-21850</v>
      </c>
      <c r="F28" s="70">
        <f>+'[2]Beaver Creek'!E29</f>
        <v>22488.960000000003</v>
      </c>
      <c r="G28" s="72">
        <f t="shared" si="0"/>
        <v>0</v>
      </c>
      <c r="H28" s="73">
        <f t="shared" si="3"/>
        <v>22488.960000000003</v>
      </c>
      <c r="I28" s="74">
        <f t="shared" si="1"/>
        <v>638.96000000000276</v>
      </c>
      <c r="J28" s="75">
        <f t="shared" si="4"/>
        <v>45401.22</v>
      </c>
    </row>
    <row r="29" spans="1:10" x14ac:dyDescent="0.2">
      <c r="A29" s="64">
        <f t="shared" si="5"/>
        <v>37180</v>
      </c>
      <c r="B29" s="65">
        <v>21850</v>
      </c>
      <c r="C29" s="67">
        <f>-[2]WIC!W27</f>
        <v>-25850</v>
      </c>
      <c r="D29" s="68">
        <f>-[2]CIG!O27</f>
        <v>0</v>
      </c>
      <c r="E29" s="69">
        <f t="shared" si="2"/>
        <v>-25850</v>
      </c>
      <c r="F29" s="70">
        <f>+'[2]Beaver Creek'!E30</f>
        <v>20164.38</v>
      </c>
      <c r="G29" s="72">
        <f t="shared" si="0"/>
        <v>0</v>
      </c>
      <c r="H29" s="73">
        <f t="shared" si="3"/>
        <v>20164.38</v>
      </c>
      <c r="I29" s="74">
        <f t="shared" si="1"/>
        <v>-5685.619999999999</v>
      </c>
      <c r="J29" s="75">
        <f t="shared" si="4"/>
        <v>39715.600000000006</v>
      </c>
    </row>
    <row r="30" spans="1:10" x14ac:dyDescent="0.2">
      <c r="A30" s="64">
        <f t="shared" si="5"/>
        <v>37181</v>
      </c>
      <c r="B30" s="65">
        <v>21850</v>
      </c>
      <c r="C30" s="67">
        <f>-[2]WIC!W28</f>
        <v>-25850</v>
      </c>
      <c r="D30" s="68">
        <f>-[2]CIG!O28</f>
        <v>0</v>
      </c>
      <c r="E30" s="69">
        <f t="shared" si="2"/>
        <v>-25850</v>
      </c>
      <c r="F30" s="70">
        <f>+'[2]Beaver Creek'!E31</f>
        <v>24136.2</v>
      </c>
      <c r="G30" s="72">
        <f t="shared" si="0"/>
        <v>0</v>
      </c>
      <c r="H30" s="73">
        <f t="shared" si="3"/>
        <v>24136.2</v>
      </c>
      <c r="I30" s="74">
        <f t="shared" si="1"/>
        <v>-1713.7999999999993</v>
      </c>
      <c r="J30" s="75">
        <f t="shared" si="4"/>
        <v>38001.800000000003</v>
      </c>
    </row>
    <row r="31" spans="1:10" x14ac:dyDescent="0.2">
      <c r="A31" s="64">
        <f t="shared" si="5"/>
        <v>37182</v>
      </c>
      <c r="B31" s="65">
        <v>21850</v>
      </c>
      <c r="C31" s="67">
        <f>-[2]WIC!W29</f>
        <v>-25850</v>
      </c>
      <c r="D31" s="68">
        <f>-[2]CIG!O29</f>
        <v>0</v>
      </c>
      <c r="E31" s="69">
        <f t="shared" si="2"/>
        <v>-25850</v>
      </c>
      <c r="F31" s="70">
        <f>+'[2]Beaver Creek'!E32</f>
        <v>25355.200000000001</v>
      </c>
      <c r="G31" s="72">
        <f t="shared" si="0"/>
        <v>0</v>
      </c>
      <c r="H31" s="73">
        <f t="shared" si="3"/>
        <v>25355.200000000001</v>
      </c>
      <c r="I31" s="74">
        <f t="shared" si="1"/>
        <v>-494.79999999999927</v>
      </c>
      <c r="J31" s="75">
        <f t="shared" si="4"/>
        <v>37507</v>
      </c>
    </row>
    <row r="32" spans="1:10" x14ac:dyDescent="0.2">
      <c r="A32" s="64">
        <f t="shared" si="5"/>
        <v>37183</v>
      </c>
      <c r="B32" s="65">
        <v>19850</v>
      </c>
      <c r="C32" s="67">
        <f>-[2]WIC!W30</f>
        <v>-25850</v>
      </c>
      <c r="D32" s="68">
        <f>-[2]CIG!O30</f>
        <v>0</v>
      </c>
      <c r="E32" s="69">
        <f t="shared" si="2"/>
        <v>-25850</v>
      </c>
      <c r="F32" s="70">
        <f>+'[2]Beaver Creek'!E33</f>
        <v>22578</v>
      </c>
      <c r="G32" s="72">
        <f t="shared" si="0"/>
        <v>0</v>
      </c>
      <c r="H32" s="73">
        <f t="shared" si="3"/>
        <v>22578</v>
      </c>
      <c r="I32" s="74">
        <f t="shared" si="1"/>
        <v>-3272</v>
      </c>
      <c r="J32" s="75">
        <f t="shared" si="4"/>
        <v>34235</v>
      </c>
    </row>
    <row r="33" spans="1:10" x14ac:dyDescent="0.2">
      <c r="A33" s="64">
        <f t="shared" si="5"/>
        <v>37184</v>
      </c>
      <c r="B33" s="65">
        <v>19850</v>
      </c>
      <c r="C33" s="67">
        <f>-[2]WIC!W31</f>
        <v>-25850</v>
      </c>
      <c r="D33" s="68">
        <f>-[2]CIG!O31</f>
        <v>0</v>
      </c>
      <c r="E33" s="69">
        <f t="shared" si="2"/>
        <v>-25850</v>
      </c>
      <c r="F33" s="70">
        <f>+'[2]Beaver Creek'!E34</f>
        <v>22578</v>
      </c>
      <c r="G33" s="72">
        <f t="shared" si="0"/>
        <v>0</v>
      </c>
      <c r="H33" s="73">
        <f t="shared" si="3"/>
        <v>22578</v>
      </c>
      <c r="I33" s="74">
        <f t="shared" si="1"/>
        <v>-3272</v>
      </c>
      <c r="J33" s="75">
        <f t="shared" si="4"/>
        <v>30963</v>
      </c>
    </row>
    <row r="34" spans="1:10" x14ac:dyDescent="0.2">
      <c r="A34" s="64">
        <f t="shared" si="5"/>
        <v>37185</v>
      </c>
      <c r="B34" s="65">
        <v>19850</v>
      </c>
      <c r="C34" s="67">
        <f>-[2]WIC!W32</f>
        <v>-25850</v>
      </c>
      <c r="D34" s="68">
        <f>-[2]CIG!O32</f>
        <v>0</v>
      </c>
      <c r="E34" s="69">
        <f t="shared" si="2"/>
        <v>-25850</v>
      </c>
      <c r="F34" s="70">
        <f>+'[2]Beaver Creek'!E35</f>
        <v>22578</v>
      </c>
      <c r="G34" s="72">
        <f t="shared" si="0"/>
        <v>0</v>
      </c>
      <c r="H34" s="73">
        <f t="shared" si="3"/>
        <v>22578</v>
      </c>
      <c r="I34" s="74">
        <f t="shared" si="1"/>
        <v>-3272</v>
      </c>
      <c r="J34" s="75">
        <f t="shared" si="4"/>
        <v>27691</v>
      </c>
    </row>
    <row r="35" spans="1:10" x14ac:dyDescent="0.2">
      <c r="A35" s="64">
        <f t="shared" si="5"/>
        <v>37186</v>
      </c>
      <c r="B35" s="65">
        <v>19850</v>
      </c>
      <c r="C35" s="67">
        <f>-[2]WIC!W33</f>
        <v>-25850</v>
      </c>
      <c r="D35" s="68">
        <f>-[2]CIG!O33</f>
        <v>0</v>
      </c>
      <c r="E35" s="69">
        <f t="shared" si="2"/>
        <v>-25850</v>
      </c>
      <c r="F35" s="70">
        <f>+'[2]Beaver Creek'!E36</f>
        <v>22578</v>
      </c>
      <c r="G35" s="72">
        <f t="shared" si="0"/>
        <v>0</v>
      </c>
      <c r="H35" s="73">
        <f t="shared" si="3"/>
        <v>22578</v>
      </c>
      <c r="I35" s="74">
        <f t="shared" si="1"/>
        <v>-3272</v>
      </c>
      <c r="J35" s="75">
        <f t="shared" si="4"/>
        <v>24419</v>
      </c>
    </row>
    <row r="36" spans="1:10" x14ac:dyDescent="0.2">
      <c r="A36" s="64">
        <f t="shared" si="5"/>
        <v>37187</v>
      </c>
      <c r="B36" s="65">
        <v>0</v>
      </c>
      <c r="C36" s="67">
        <f>-[2]WIC!W34</f>
        <v>0</v>
      </c>
      <c r="D36" s="68">
        <f>-[2]CIG!O34</f>
        <v>0</v>
      </c>
      <c r="E36" s="69">
        <f t="shared" si="2"/>
        <v>0</v>
      </c>
      <c r="F36" s="70">
        <f>+'[2]Beaver Creek'!E37</f>
        <v>0</v>
      </c>
      <c r="G36" s="72">
        <f t="shared" si="0"/>
        <v>0</v>
      </c>
      <c r="H36" s="73">
        <f t="shared" si="3"/>
        <v>0</v>
      </c>
      <c r="I36" s="74">
        <f t="shared" si="1"/>
        <v>0</v>
      </c>
      <c r="J36" s="75">
        <f t="shared" si="4"/>
        <v>24419</v>
      </c>
    </row>
    <row r="37" spans="1:10" x14ac:dyDescent="0.2">
      <c r="A37" s="64">
        <f t="shared" si="5"/>
        <v>37188</v>
      </c>
      <c r="B37" s="65">
        <v>0</v>
      </c>
      <c r="C37" s="67">
        <f>-[2]WIC!W35</f>
        <v>0</v>
      </c>
      <c r="D37" s="68">
        <f>-[2]CIG!O35</f>
        <v>0</v>
      </c>
      <c r="E37" s="69">
        <f t="shared" si="2"/>
        <v>0</v>
      </c>
      <c r="F37" s="70">
        <f>+'[2]Beaver Creek'!E38</f>
        <v>0</v>
      </c>
      <c r="G37" s="72">
        <f t="shared" si="0"/>
        <v>0</v>
      </c>
      <c r="H37" s="73">
        <f t="shared" si="3"/>
        <v>0</v>
      </c>
      <c r="I37" s="74">
        <f t="shared" si="1"/>
        <v>0</v>
      </c>
      <c r="J37" s="75">
        <f t="shared" si="4"/>
        <v>24419</v>
      </c>
    </row>
    <row r="38" spans="1:10" x14ac:dyDescent="0.2">
      <c r="A38" s="64">
        <f t="shared" si="5"/>
        <v>37189</v>
      </c>
      <c r="B38" s="65">
        <v>0</v>
      </c>
      <c r="C38" s="67">
        <f>-[2]WIC!W36</f>
        <v>0</v>
      </c>
      <c r="D38" s="68">
        <f>-[2]CIG!O36</f>
        <v>0</v>
      </c>
      <c r="E38" s="69">
        <f t="shared" si="2"/>
        <v>0</v>
      </c>
      <c r="F38" s="70">
        <f>+'[2]Beaver Creek'!E39</f>
        <v>0</v>
      </c>
      <c r="G38" s="72">
        <f t="shared" si="0"/>
        <v>0</v>
      </c>
      <c r="H38" s="73">
        <f t="shared" si="3"/>
        <v>0</v>
      </c>
      <c r="I38" s="74">
        <f t="shared" si="1"/>
        <v>0</v>
      </c>
      <c r="J38" s="75">
        <f t="shared" si="4"/>
        <v>24419</v>
      </c>
    </row>
    <row r="39" spans="1:10" x14ac:dyDescent="0.2">
      <c r="A39" s="64">
        <f t="shared" si="5"/>
        <v>37190</v>
      </c>
      <c r="B39" s="65">
        <v>0</v>
      </c>
      <c r="C39" s="67">
        <f>-[2]WIC!W37</f>
        <v>0</v>
      </c>
      <c r="D39" s="68">
        <f>-[2]CIG!O37</f>
        <v>0</v>
      </c>
      <c r="E39" s="69">
        <f t="shared" si="2"/>
        <v>0</v>
      </c>
      <c r="F39" s="70">
        <f>+'[2]Beaver Creek'!E40</f>
        <v>0</v>
      </c>
      <c r="G39" s="72">
        <f t="shared" si="0"/>
        <v>0</v>
      </c>
      <c r="H39" s="73">
        <f t="shared" si="3"/>
        <v>0</v>
      </c>
      <c r="I39" s="74">
        <f t="shared" si="1"/>
        <v>0</v>
      </c>
      <c r="J39" s="75">
        <f t="shared" si="4"/>
        <v>24419</v>
      </c>
    </row>
    <row r="40" spans="1:10" x14ac:dyDescent="0.2">
      <c r="A40" s="64">
        <f t="shared" si="5"/>
        <v>37191</v>
      </c>
      <c r="B40" s="65">
        <v>0</v>
      </c>
      <c r="C40" s="67">
        <f>-[2]WIC!W38</f>
        <v>0</v>
      </c>
      <c r="D40" s="68">
        <f>-[2]CIG!O38</f>
        <v>0</v>
      </c>
      <c r="E40" s="69">
        <f t="shared" si="2"/>
        <v>0</v>
      </c>
      <c r="F40" s="70">
        <f>+'[2]Beaver Creek'!E41</f>
        <v>0</v>
      </c>
      <c r="G40" s="72">
        <f t="shared" si="0"/>
        <v>0</v>
      </c>
      <c r="H40" s="73">
        <f t="shared" si="3"/>
        <v>0</v>
      </c>
      <c r="I40" s="74">
        <f t="shared" si="1"/>
        <v>0</v>
      </c>
      <c r="J40" s="75">
        <f t="shared" si="4"/>
        <v>24419</v>
      </c>
    </row>
    <row r="41" spans="1:10" x14ac:dyDescent="0.2">
      <c r="A41" s="64">
        <f t="shared" si="5"/>
        <v>37192</v>
      </c>
      <c r="B41" s="65">
        <v>0</v>
      </c>
      <c r="C41" s="67">
        <f>-[2]WIC!W39</f>
        <v>0</v>
      </c>
      <c r="D41" s="68">
        <f>-[2]CIG!O39</f>
        <v>0</v>
      </c>
      <c r="E41" s="69">
        <f t="shared" si="2"/>
        <v>0</v>
      </c>
      <c r="F41" s="70">
        <f>+'[2]Beaver Creek'!E42</f>
        <v>0</v>
      </c>
      <c r="G41" s="72">
        <f t="shared" si="0"/>
        <v>0</v>
      </c>
      <c r="H41" s="73">
        <f t="shared" si="3"/>
        <v>0</v>
      </c>
      <c r="I41" s="74">
        <f t="shared" si="1"/>
        <v>0</v>
      </c>
      <c r="J41" s="75">
        <f t="shared" si="4"/>
        <v>24419</v>
      </c>
    </row>
    <row r="42" spans="1:10" x14ac:dyDescent="0.2">
      <c r="A42" s="64">
        <f t="shared" si="5"/>
        <v>37193</v>
      </c>
      <c r="B42" s="65">
        <v>0</v>
      </c>
      <c r="C42" s="67">
        <f>-[2]WIC!W40</f>
        <v>0</v>
      </c>
      <c r="D42" s="68">
        <f>-[2]CIG!O40</f>
        <v>0</v>
      </c>
      <c r="E42" s="69">
        <f t="shared" si="2"/>
        <v>0</v>
      </c>
      <c r="F42" s="70">
        <f>+'[2]Beaver Creek'!E43</f>
        <v>0</v>
      </c>
      <c r="G42" s="72">
        <f t="shared" si="0"/>
        <v>0</v>
      </c>
      <c r="H42" s="73">
        <f t="shared" si="3"/>
        <v>0</v>
      </c>
      <c r="I42" s="74">
        <f t="shared" si="1"/>
        <v>0</v>
      </c>
      <c r="J42" s="75">
        <f t="shared" si="4"/>
        <v>24419</v>
      </c>
    </row>
    <row r="43" spans="1:10" x14ac:dyDescent="0.2">
      <c r="A43" s="64">
        <f t="shared" si="5"/>
        <v>37194</v>
      </c>
      <c r="B43" s="65">
        <v>0</v>
      </c>
      <c r="C43" s="67">
        <f>-[2]WIC!W41</f>
        <v>0</v>
      </c>
      <c r="D43" s="68">
        <f>-[2]CIG!O41</f>
        <v>0</v>
      </c>
      <c r="E43" s="69">
        <f t="shared" si="2"/>
        <v>0</v>
      </c>
      <c r="F43" s="70">
        <f>+'[2]Beaver Creek'!E44</f>
        <v>0</v>
      </c>
      <c r="G43" s="72">
        <f t="shared" si="0"/>
        <v>0</v>
      </c>
      <c r="H43" s="73">
        <f t="shared" si="3"/>
        <v>0</v>
      </c>
      <c r="I43" s="74">
        <f>SUM(H43:H43)+E44</f>
        <v>0</v>
      </c>
      <c r="J43" s="75">
        <f t="shared" si="4"/>
        <v>24419</v>
      </c>
    </row>
    <row r="44" spans="1:10" x14ac:dyDescent="0.2">
      <c r="A44" s="64">
        <f t="shared" si="5"/>
        <v>37195</v>
      </c>
      <c r="B44" s="65">
        <v>0</v>
      </c>
      <c r="C44" s="67">
        <f>-[2]WIC!W42</f>
        <v>0</v>
      </c>
      <c r="D44" s="68">
        <f>-[2]CIG!O42</f>
        <v>0</v>
      </c>
      <c r="E44" s="69">
        <f t="shared" si="2"/>
        <v>0</v>
      </c>
      <c r="F44" s="70">
        <f>+'[2]Beaver Creek'!E45</f>
        <v>0</v>
      </c>
      <c r="G44" s="72">
        <f t="shared" si="0"/>
        <v>0</v>
      </c>
      <c r="H44" s="73">
        <f t="shared" si="3"/>
        <v>0</v>
      </c>
      <c r="I44" s="74">
        <f>SUM(H44:H44)+E45</f>
        <v>0</v>
      </c>
      <c r="J44" s="75">
        <f t="shared" si="4"/>
        <v>24419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f>SUM(B14:B45)</f>
        <v>461700</v>
      </c>
      <c r="C46" s="80">
        <f>SUM(C14:C45)</f>
        <v>-497700</v>
      </c>
      <c r="D46" s="81">
        <f>SUM(D14:D45)</f>
        <v>0</v>
      </c>
      <c r="E46" s="82">
        <f>SUM(E14:E45)</f>
        <v>-497700</v>
      </c>
      <c r="F46" s="83">
        <f>SUM(F14:F44)</f>
        <v>503288.00000000017</v>
      </c>
      <c r="G46" s="84">
        <f>SUM(G14:G44)</f>
        <v>0</v>
      </c>
      <c r="H46" s="85">
        <f>SUM(H14:H45)</f>
        <v>503288.00000000017</v>
      </c>
      <c r="I46" s="74"/>
      <c r="J46" s="21">
        <f>+J44</f>
        <v>24419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2023-09-17T11:11:22Z</dcterms:modified>
</cp:coreProperties>
</file>