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5C3E69-CF4A-4B0A-A974-B91230738CDA}" xr6:coauthVersionLast="47" xr6:coauthVersionMax="47" xr10:uidLastSave="{00000000-0000-0000-0000-000000000000}"/>
  <bookViews>
    <workbookView xWindow="-120" yWindow="-120" windowWidth="38640" windowHeight="1572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E11" i="2"/>
  <c r="B12" i="2"/>
  <c r="C12" i="2"/>
  <c r="D12" i="2"/>
  <c r="E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<sst xmlns="http://schemas.openxmlformats.org/spreadsheetml/2006/main" count="196" uniqueCount="117">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</sst>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DBC035-3FEC-74C0-8308-90A81C229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C59DF5D-1893-3AFB-2105-353EAA458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DD45EB1-9E17-6463-F321-1B0701A9A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8379C3A-F80C-E216-D60C-638F3B409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2543175</xdr:colOff>
      <xdr:row>2</xdr:row>
      <xdr:rowOff>66675</xdr:rowOff>
    </xdr:from>
    <xdr:ext cx="6407150" cy="1936750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2A2A2D7-B020-4B49-33F8-A821487B2226}"/>
            </a:ext>
          </a:extLst>
        </xdr:cNvPr>
        <xdr:cNvSpPr txBox="1">
          <a:spLocks noChangeArrowheads="1"/>
        </xdr:cNvSpPr>
      </xdr:nvSpPr>
      <xdr:spPr bwMode="auto">
        <a:xfrm>
          <a:off x="4019550" y="390525"/>
          <a:ext cx="639127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229EAD7-CADD-EB3F-8C22-F25E2D76A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5B327A7-7691-C50F-1C7C-4CB5C6F2C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57150</xdr:colOff>
      <xdr:row>4</xdr:row>
      <xdr:rowOff>57150</xdr:rowOff>
    </xdr:from>
    <xdr:ext cx="6392333" cy="1932517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8F534B2-D540-4A74-4995-057D02FE4BE0}"/>
            </a:ext>
          </a:extLst>
        </xdr:cNvPr>
        <xdr:cNvSpPr txBox="1">
          <a:spLocks noChangeArrowheads="1"/>
        </xdr:cNvSpPr>
      </xdr:nvSpPr>
      <xdr:spPr bwMode="auto">
        <a:xfrm>
          <a:off x="6305550" y="704850"/>
          <a:ext cx="63912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261754B-7CD9-7525-4F05-3FAF715FF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F5271B0-0BC9-B042-A7D0-15AD6D645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152400</xdr:colOff>
      <xdr:row>3</xdr:row>
      <xdr:rowOff>28575</xdr:rowOff>
    </xdr:from>
    <xdr:ext cx="6392333" cy="1938867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F8485887-B196-B855-17C8-6F44DA012857}"/>
            </a:ext>
          </a:extLst>
        </xdr:cNvPr>
        <xdr:cNvSpPr txBox="1">
          <a:spLocks noChangeArrowheads="1"/>
        </xdr:cNvSpPr>
      </xdr:nvSpPr>
      <xdr:spPr bwMode="auto">
        <a:xfrm>
          <a:off x="6438900" y="514350"/>
          <a:ext cx="63912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37225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37223.510121527775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2.1662186222888313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2.1662186222888322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1177095.6443680103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+'Box Draw Detail'!K16</f>
        <v>0</v>
      </c>
      <c r="D22" s="38">
        <f t="shared" ref="D22:D31" si="0">+G22/F22</f>
        <v>1.786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71985.972711762312</v>
      </c>
    </row>
    <row r="23" spans="1:7" x14ac:dyDescent="0.2">
      <c r="A23" t="str">
        <f t="shared" ref="A23:A33" si="1">+A22</f>
        <v>11/01/01 - 11/30/01</v>
      </c>
      <c r="B23" t="s">
        <v>34</v>
      </c>
      <c r="C23" s="37">
        <f>+'Box Draw Detail'!K17</f>
        <v>-0.2646</v>
      </c>
      <c r="D23" s="38">
        <f t="shared" si="0"/>
        <v>2.7753999999999976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319156.71367607149</v>
      </c>
    </row>
    <row r="24" spans="1:7" x14ac:dyDescent="0.2">
      <c r="A24" t="str">
        <f t="shared" si="1"/>
        <v>11/01/01 - 11/30/01</v>
      </c>
      <c r="B24" t="s">
        <v>35</v>
      </c>
      <c r="C24" s="37">
        <f>+'Box Draw Detail'!K18</f>
        <v>0</v>
      </c>
      <c r="D24" s="38">
        <f t="shared" si="0"/>
        <v>2.5400000000000005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117467.62516243409</v>
      </c>
    </row>
    <row r="25" spans="1:7" x14ac:dyDescent="0.2">
      <c r="A25" t="str">
        <f t="shared" si="1"/>
        <v>11/01/01 - 11/30/01</v>
      </c>
      <c r="B25" t="s">
        <v>36</v>
      </c>
      <c r="C25" s="37">
        <f>+'Box Draw Detail'!K20</f>
        <v>-0.1673</v>
      </c>
      <c r="D25" s="38">
        <f t="shared" si="0"/>
        <v>1.6187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34203.62332764476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+'Box Draw Detail'!K19</f>
        <v>0</v>
      </c>
      <c r="D26" s="44">
        <f t="shared" si="0"/>
        <v>1.7719838708195781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271683.90620264941</v>
      </c>
    </row>
    <row r="27" spans="1:7" x14ac:dyDescent="0.2">
      <c r="A27" t="str">
        <f t="shared" si="1"/>
        <v>11/01/01 - 11/30/01</v>
      </c>
      <c r="B27" t="s">
        <v>38</v>
      </c>
      <c r="C27" s="37">
        <f>+'S Kitty Detail'!K16</f>
        <v>0</v>
      </c>
      <c r="D27" s="38">
        <f t="shared" si="0"/>
        <v>1.7859999999999996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153371.50728823768</v>
      </c>
    </row>
    <row r="28" spans="1:7" x14ac:dyDescent="0.2">
      <c r="A28" t="str">
        <f t="shared" si="1"/>
        <v>11/01/01 - 11/30/01</v>
      </c>
      <c r="B28" t="s">
        <v>39</v>
      </c>
      <c r="C28" s="37">
        <f>+'S Kitty Detail'!K17</f>
        <v>-0.2646</v>
      </c>
      <c r="D28" s="38">
        <f t="shared" si="0"/>
        <v>2.7753999999999981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679987.28632392827</v>
      </c>
    </row>
    <row r="29" spans="1:7" x14ac:dyDescent="0.2">
      <c r="A29" t="str">
        <f t="shared" si="1"/>
        <v>11/01/01 - 11/30/01</v>
      </c>
      <c r="B29" t="s">
        <v>40</v>
      </c>
      <c r="C29" s="37">
        <f>+'S Kitty Detail'!K18</f>
        <v>0</v>
      </c>
      <c r="D29" s="38">
        <f t="shared" si="0"/>
        <v>2.5400000000000018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250273.57483756606</v>
      </c>
    </row>
    <row r="30" spans="1:7" x14ac:dyDescent="0.2">
      <c r="A30" t="str">
        <f t="shared" si="1"/>
        <v>11/01/01 - 11/30/01</v>
      </c>
      <c r="B30" t="s">
        <v>41</v>
      </c>
      <c r="C30" s="37">
        <f>+'S Kitty Detail'!K19</f>
        <v>0</v>
      </c>
      <c r="D30" s="38">
        <f t="shared" si="0"/>
        <v>1.7719838708195785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578842.91384240752</v>
      </c>
    </row>
    <row r="31" spans="1:7" x14ac:dyDescent="0.2">
      <c r="A31" t="str">
        <f t="shared" si="1"/>
        <v>11/01/01 - 11/30/01</v>
      </c>
      <c r="B31" t="s">
        <v>42</v>
      </c>
      <c r="C31" s="37">
        <f>+'S Kitty Detail'!K20</f>
        <v>-0.1673</v>
      </c>
      <c r="D31" s="38">
        <f t="shared" si="0"/>
        <v>1.6186999999999996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72873.381672355259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2549846.5050450573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2549846.5050450573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88"/>
      <c r="K20" s="91">
        <f>ROUND(SUM(C20:J20),4)</f>
        <v>-0.1673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1343.5231935752579</v>
      </c>
      <c r="E26" s="128">
        <f>+'[1]Index Pricing'!$B$4+'Box Draw Detail'!$K$17</f>
        <v>2.7753999999999999</v>
      </c>
      <c r="F26" s="129">
        <f>O26*'[1]Internal Kennedy Total'!U18</f>
        <v>3833.1617505713498</v>
      </c>
      <c r="G26" s="128">
        <f t="shared" ref="G26:G55" si="1">$C$6+$K$18</f>
        <v>2.54</v>
      </c>
      <c r="H26" s="130">
        <f>O26*'[1]Internal Kennedy Total'!V18</f>
        <v>1541.5698840214445</v>
      </c>
      <c r="I26" s="128">
        <f t="shared" ref="I26:I55" si="2">B26+$K$20</f>
        <v>2.5026999999999999</v>
      </c>
      <c r="J26" s="131">
        <f>O26*'[1]Internal Kennedy Total'!W18</f>
        <v>704.34347166748546</v>
      </c>
      <c r="K26" s="128">
        <f>B26+$K$19+'[1]Kennedy Gas Daily Pricing'!B7</f>
        <v>2.62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3587.2069268459386</v>
      </c>
      <c r="Q26" s="136">
        <f t="shared" ref="Q26:Q55" si="5">+E26*F26</f>
        <v>10638.557122535723</v>
      </c>
      <c r="R26" s="136">
        <f t="shared" ref="R26:R55" si="6">+G26*H26</f>
        <v>3915.587505414469</v>
      </c>
      <c r="S26" s="136">
        <f t="shared" ref="S26:S55" si="7">I26*J26</f>
        <v>1762.7604065422158</v>
      </c>
      <c r="T26" s="137">
        <f t="shared" ref="T26:T55" si="8">K26*L26</f>
        <v>13750.550864430877</v>
      </c>
      <c r="U26" s="138">
        <f t="shared" ref="U26:U55" si="9">SUM(P26:T26)</f>
        <v>33654.662825769221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1343.5231935752579</v>
      </c>
      <c r="E27" s="141">
        <f>+'[1]Index Pricing'!$B$4+'Box Draw Detail'!$K$17</f>
        <v>2.7753999999999999</v>
      </c>
      <c r="F27" s="142">
        <f>O27*'[1]Internal Kennedy Total'!U19</f>
        <v>3833.1617505713489</v>
      </c>
      <c r="G27" s="141">
        <f t="shared" si="1"/>
        <v>2.54</v>
      </c>
      <c r="H27" s="143">
        <f>O27*'[1]Internal Kennedy Total'!V19</f>
        <v>1541.5698840214441</v>
      </c>
      <c r="I27" s="141">
        <f t="shared" si="2"/>
        <v>2.1926999999999999</v>
      </c>
      <c r="J27" s="144">
        <f>O27*'[1]Internal Kennedy Total'!W19</f>
        <v>704.34347166748535</v>
      </c>
      <c r="K27" s="141">
        <f>B27+$K$19+'[1]Kennedy Gas Daily Pricing'!B8</f>
        <v>2.31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3170.7147368376086</v>
      </c>
      <c r="Q27" s="136">
        <f t="shared" si="5"/>
        <v>10638.557122535722</v>
      </c>
      <c r="R27" s="136">
        <f t="shared" si="6"/>
        <v>3915.5875054144681</v>
      </c>
      <c r="S27" s="136">
        <f t="shared" si="7"/>
        <v>1544.413930325295</v>
      </c>
      <c r="T27" s="137">
        <f t="shared" si="8"/>
        <v>13533.020484506622</v>
      </c>
      <c r="U27" s="148">
        <f t="shared" si="9"/>
        <v>32802.293779619715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1343.5231935752579</v>
      </c>
      <c r="E28" s="141">
        <f>+'[1]Index Pricing'!$B$4+'Box Draw Detail'!$K$17</f>
        <v>2.7753999999999999</v>
      </c>
      <c r="F28" s="142">
        <f>O28*'[1]Internal Kennedy Total'!U20</f>
        <v>3833.1617505713493</v>
      </c>
      <c r="G28" s="141">
        <f t="shared" si="1"/>
        <v>2.54</v>
      </c>
      <c r="H28" s="143">
        <f>O28*'[1]Internal Kennedy Total'!V20</f>
        <v>1541.5698840214443</v>
      </c>
      <c r="I28" s="141">
        <f t="shared" si="2"/>
        <v>1.8477000000000001</v>
      </c>
      <c r="J28" s="144">
        <f>O28*'[1]Internal Kennedy Total'!W20</f>
        <v>704.34347166748546</v>
      </c>
      <c r="K28" s="141">
        <f>B28+$K$19+'[1]Kennedy Gas Daily Pricing'!B9</f>
        <v>1.9650000000000001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2707.199235054145</v>
      </c>
      <c r="Q28" s="136">
        <f t="shared" si="5"/>
        <v>10638.557122535722</v>
      </c>
      <c r="R28" s="136">
        <f t="shared" si="6"/>
        <v>3915.5875054144685</v>
      </c>
      <c r="S28" s="136">
        <f t="shared" si="7"/>
        <v>1301.415432600013</v>
      </c>
      <c r="T28" s="137">
        <f t="shared" si="8"/>
        <v>12416.139212758993</v>
      </c>
      <c r="U28" s="148">
        <f t="shared" si="9"/>
        <v>30978.898508363342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1343.5231935752579</v>
      </c>
      <c r="E29" s="141">
        <f>+'[1]Index Pricing'!$B$4+'Box Draw Detail'!$K$17</f>
        <v>2.7753999999999999</v>
      </c>
      <c r="F29" s="142">
        <f>O29*'[1]Internal Kennedy Total'!U21</f>
        <v>3833.1617505713493</v>
      </c>
      <c r="G29" s="141">
        <f t="shared" si="1"/>
        <v>2.54</v>
      </c>
      <c r="H29" s="143">
        <f>O29*'[1]Internal Kennedy Total'!V21</f>
        <v>1541.5698840214443</v>
      </c>
      <c r="I29" s="141">
        <f t="shared" si="2"/>
        <v>1.8477000000000001</v>
      </c>
      <c r="J29" s="144">
        <f>O29*'[1]Internal Kennedy Total'!W21</f>
        <v>704.34347166748546</v>
      </c>
      <c r="K29" s="141">
        <f>B29+$K$19+'[1]Kennedy Gas Daily Pricing'!B10</f>
        <v>1.9650000000000001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2707.199235054145</v>
      </c>
      <c r="Q29" s="136">
        <f t="shared" si="5"/>
        <v>10638.557122535722</v>
      </c>
      <c r="R29" s="136">
        <f t="shared" si="6"/>
        <v>3915.5875054144685</v>
      </c>
      <c r="S29" s="136">
        <f t="shared" si="7"/>
        <v>1301.415432600013</v>
      </c>
      <c r="T29" s="137">
        <f t="shared" si="8"/>
        <v>11948.295986237923</v>
      </c>
      <c r="U29" s="148">
        <f t="shared" si="9"/>
        <v>30511.055281842273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1343.5231935752581</v>
      </c>
      <c r="E30" s="141">
        <f>+'[1]Index Pricing'!$B$4+'Box Draw Detail'!$K$17</f>
        <v>2.7753999999999999</v>
      </c>
      <c r="F30" s="142">
        <f>O30*'[1]Internal Kennedy Total'!U22</f>
        <v>3833.1617505713493</v>
      </c>
      <c r="G30" s="141">
        <f t="shared" si="1"/>
        <v>2.54</v>
      </c>
      <c r="H30" s="143">
        <f>O30*'[1]Internal Kennedy Total'!V22</f>
        <v>1541.5698840214445</v>
      </c>
      <c r="I30" s="141">
        <f t="shared" si="2"/>
        <v>1.8477000000000001</v>
      </c>
      <c r="J30" s="144">
        <f>O30*'[1]Internal Kennedy Total'!W22</f>
        <v>704.34347166748546</v>
      </c>
      <c r="K30" s="141">
        <f>B30+$K$19+'[1]Kennedy Gas Daily Pricing'!B11</f>
        <v>1.9650000000000001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2707.1992350541454</v>
      </c>
      <c r="Q30" s="136">
        <f t="shared" si="5"/>
        <v>10638.557122535722</v>
      </c>
      <c r="R30" s="136">
        <f t="shared" si="6"/>
        <v>3915.587505414469</v>
      </c>
      <c r="S30" s="136">
        <f t="shared" si="7"/>
        <v>1301.415432600013</v>
      </c>
      <c r="T30" s="137">
        <f t="shared" si="8"/>
        <v>12301.932434574655</v>
      </c>
      <c r="U30" s="148">
        <f t="shared" si="9"/>
        <v>30864.691730179009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1343.5231935752577</v>
      </c>
      <c r="E31" s="141">
        <f>+'[1]Index Pricing'!$B$4+'Box Draw Detail'!$K$17</f>
        <v>2.7753999999999999</v>
      </c>
      <c r="F31" s="142">
        <f>O31*'[1]Internal Kennedy Total'!U23</f>
        <v>3833.1617505713489</v>
      </c>
      <c r="G31" s="141">
        <f t="shared" si="1"/>
        <v>2.54</v>
      </c>
      <c r="H31" s="143">
        <f>O31*'[1]Internal Kennedy Total'!V23</f>
        <v>1541.5698840214441</v>
      </c>
      <c r="I31" s="141">
        <f t="shared" si="2"/>
        <v>1.9927000000000001</v>
      </c>
      <c r="J31" s="144">
        <f>O31*'[1]Internal Kennedy Total'!W23</f>
        <v>704.34347166748535</v>
      </c>
      <c r="K31" s="141">
        <f>B31+$K$19+'[1]Kennedy Gas Daily Pricing'!B12</f>
        <v>2.1100000000000003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2902.0100981225569</v>
      </c>
      <c r="Q31" s="136">
        <f t="shared" si="5"/>
        <v>10638.557122535722</v>
      </c>
      <c r="R31" s="136">
        <f t="shared" si="6"/>
        <v>3915.5875054144681</v>
      </c>
      <c r="S31" s="136">
        <f t="shared" si="7"/>
        <v>1403.5452359917981</v>
      </c>
      <c r="T31" s="137">
        <f t="shared" si="8"/>
        <v>12770.960305171551</v>
      </c>
      <c r="U31" s="148">
        <f t="shared" si="9"/>
        <v>31630.660267236097</v>
      </c>
    </row>
    <row r="32" spans="1:21" x14ac:dyDescent="0.2">
      <c r="A32" s="124">
        <f>+'[1]Index Pricing'!A13</f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1343.5231935752577</v>
      </c>
      <c r="E32" s="141">
        <f>+'[1]Index Pricing'!$B$4+'Box Draw Detail'!$K$17</f>
        <v>2.7753999999999999</v>
      </c>
      <c r="F32" s="142">
        <f>O32*'[1]Internal Kennedy Total'!U24</f>
        <v>3833.1617505713489</v>
      </c>
      <c r="G32" s="141">
        <f t="shared" si="1"/>
        <v>2.54</v>
      </c>
      <c r="H32" s="143">
        <f>O32*'[1]Internal Kennedy Total'!V24</f>
        <v>1541.5698840214441</v>
      </c>
      <c r="I32" s="141">
        <f t="shared" si="2"/>
        <v>1.9676999999999998</v>
      </c>
      <c r="J32" s="144">
        <f>O32*'[1]Internal Kennedy Total'!W24</f>
        <v>704.34347166748535</v>
      </c>
      <c r="K32" s="141">
        <f>B32+$K$19+'[1]Kennedy Gas Daily Pricing'!B13</f>
        <v>2.085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2868.422018283175</v>
      </c>
      <c r="Q32" s="136">
        <f t="shared" si="5"/>
        <v>10638.557122535722</v>
      </c>
      <c r="R32" s="136">
        <f t="shared" si="6"/>
        <v>3915.5875054144681</v>
      </c>
      <c r="S32" s="136">
        <f t="shared" si="7"/>
        <v>1385.9366492001107</v>
      </c>
      <c r="T32" s="137">
        <f t="shared" si="8"/>
        <v>13136.673934336744</v>
      </c>
      <c r="U32" s="148">
        <f t="shared" si="9"/>
        <v>31945.177229770219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1343.5231935752579</v>
      </c>
      <c r="E33" s="141">
        <f>+'[1]Index Pricing'!$B$4+'Box Draw Detail'!$K$17</f>
        <v>2.7753999999999999</v>
      </c>
      <c r="F33" s="142">
        <f>O33*'[1]Internal Kennedy Total'!U25</f>
        <v>3833.1617505713489</v>
      </c>
      <c r="G33" s="141">
        <f t="shared" si="1"/>
        <v>2.54</v>
      </c>
      <c r="H33" s="143">
        <f>O33*'[1]Internal Kennedy Total'!V25</f>
        <v>1541.5698840214443</v>
      </c>
      <c r="I33" s="141">
        <f t="shared" si="2"/>
        <v>1.9626999999999999</v>
      </c>
      <c r="J33" s="144">
        <f>O33*'[1]Internal Kennedy Total'!W25</f>
        <v>704.34347166748546</v>
      </c>
      <c r="K33" s="141">
        <f>B33+$K$19+'[1]Kennedy Gas Daily Pricing'!B14</f>
        <v>2.08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2861.7044023152994</v>
      </c>
      <c r="Q33" s="136">
        <f t="shared" si="5"/>
        <v>10638.557122535722</v>
      </c>
      <c r="R33" s="136">
        <f t="shared" si="6"/>
        <v>3915.5875054144685</v>
      </c>
      <c r="S33" s="136">
        <f t="shared" si="7"/>
        <v>1382.4149318417735</v>
      </c>
      <c r="T33" s="137">
        <f t="shared" si="8"/>
        <v>13055.710324861868</v>
      </c>
      <c r="U33" s="148">
        <f t="shared" si="9"/>
        <v>31853.974286969133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1343.5231935752579</v>
      </c>
      <c r="E34" s="141">
        <f>+'[1]Index Pricing'!$B$4+'Box Draw Detail'!$K$17</f>
        <v>2.7753999999999999</v>
      </c>
      <c r="F34" s="142">
        <f>O34*'[1]Internal Kennedy Total'!U26</f>
        <v>3833.1617505713489</v>
      </c>
      <c r="G34" s="141">
        <f t="shared" si="1"/>
        <v>2.54</v>
      </c>
      <c r="H34" s="143">
        <f>O34*'[1]Internal Kennedy Total'!V26</f>
        <v>1541.5698840214443</v>
      </c>
      <c r="I34" s="141">
        <f t="shared" si="2"/>
        <v>1.7677</v>
      </c>
      <c r="J34" s="144">
        <f>O34*'[1]Internal Kennedy Total'!W26</f>
        <v>704.34347166748546</v>
      </c>
      <c r="K34" s="141">
        <f>B34+$K$19+'[1]Kennedy Gas Daily Pricing'!B15</f>
        <v>1.885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2599.7173795681242</v>
      </c>
      <c r="Q34" s="136">
        <f t="shared" si="5"/>
        <v>10638.557122535722</v>
      </c>
      <c r="R34" s="136">
        <f t="shared" si="6"/>
        <v>3915.5875054144685</v>
      </c>
      <c r="S34" s="136">
        <f t="shared" si="7"/>
        <v>1245.0679548666142</v>
      </c>
      <c r="T34" s="137">
        <f t="shared" si="8"/>
        <v>11297.585816594212</v>
      </c>
      <c r="U34" s="148">
        <f t="shared" si="9"/>
        <v>29696.515778979141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1343.5231935752579</v>
      </c>
      <c r="E35" s="141">
        <f>+'[1]Index Pricing'!$B$4+'Box Draw Detail'!$K$17</f>
        <v>2.7753999999999999</v>
      </c>
      <c r="F35" s="142">
        <f>O35*'[1]Internal Kennedy Total'!U27</f>
        <v>3833.1617505713489</v>
      </c>
      <c r="G35" s="141">
        <f t="shared" si="1"/>
        <v>2.54</v>
      </c>
      <c r="H35" s="143">
        <f>O35*'[1]Internal Kennedy Total'!V27</f>
        <v>1541.5698840214441</v>
      </c>
      <c r="I35" s="141">
        <f t="shared" si="2"/>
        <v>1.5327</v>
      </c>
      <c r="J35" s="144">
        <f>O35*'[1]Internal Kennedy Total'!W27</f>
        <v>704.34347166748535</v>
      </c>
      <c r="K35" s="141">
        <f>B35+$K$19+'[1]Kennedy Gas Daily Pricing'!B16</f>
        <v>1.65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2283.9894290779384</v>
      </c>
      <c r="Q35" s="136">
        <f t="shared" si="5"/>
        <v>10638.557122535722</v>
      </c>
      <c r="R35" s="136">
        <f t="shared" si="6"/>
        <v>3915.5875054144681</v>
      </c>
      <c r="S35" s="136">
        <f t="shared" si="7"/>
        <v>1079.5472390247548</v>
      </c>
      <c r="T35" s="137">
        <f t="shared" si="8"/>
        <v>7897.0077050292875</v>
      </c>
      <c r="U35" s="148">
        <f t="shared" si="9"/>
        <v>25814.689001082173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1343.5231935752581</v>
      </c>
      <c r="E36" s="141">
        <f>+'[1]Index Pricing'!$B$4+'Box Draw Detail'!$K$17</f>
        <v>2.7753999999999999</v>
      </c>
      <c r="F36" s="142">
        <f>O36*'[1]Internal Kennedy Total'!U28</f>
        <v>3833.1617505713498</v>
      </c>
      <c r="G36" s="141">
        <f t="shared" si="1"/>
        <v>2.54</v>
      </c>
      <c r="H36" s="143">
        <f>O36*'[1]Internal Kennedy Total'!V28</f>
        <v>1541.5698840214443</v>
      </c>
      <c r="I36" s="141">
        <f t="shared" si="2"/>
        <v>1.5327</v>
      </c>
      <c r="J36" s="144">
        <f>O36*'[1]Internal Kennedy Total'!W28</f>
        <v>704.34347166748546</v>
      </c>
      <c r="K36" s="141">
        <f>B36+$K$19+'[1]Kennedy Gas Daily Pricing'!B17</f>
        <v>1.65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2283.9894290779389</v>
      </c>
      <c r="Q36" s="136">
        <f t="shared" si="5"/>
        <v>10638.557122535723</v>
      </c>
      <c r="R36" s="136">
        <f t="shared" si="6"/>
        <v>3915.5875054144685</v>
      </c>
      <c r="S36" s="136">
        <f t="shared" si="7"/>
        <v>1079.5472390247548</v>
      </c>
      <c r="T36" s="137">
        <f t="shared" si="8"/>
        <v>7520.2397283083174</v>
      </c>
      <c r="U36" s="148">
        <f t="shared" si="9"/>
        <v>25437.921024361203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1343.5231935752577</v>
      </c>
      <c r="E37" s="141">
        <f>+'[1]Index Pricing'!$B$4+'Box Draw Detail'!$K$17</f>
        <v>2.7753999999999999</v>
      </c>
      <c r="F37" s="142">
        <f>O37*'[1]Internal Kennedy Total'!U29</f>
        <v>3833.1617505713484</v>
      </c>
      <c r="G37" s="141">
        <f t="shared" si="1"/>
        <v>2.54</v>
      </c>
      <c r="H37" s="143">
        <f>O37*'[1]Internal Kennedy Total'!V29</f>
        <v>1541.5698840214441</v>
      </c>
      <c r="I37" s="141">
        <f t="shared" si="2"/>
        <v>1.5327</v>
      </c>
      <c r="J37" s="144">
        <f>O37*'[1]Internal Kennedy Total'!W29</f>
        <v>704.34347166748535</v>
      </c>
      <c r="K37" s="141">
        <f>B37+$K$19+'[1]Kennedy Gas Daily Pricing'!B18</f>
        <v>1.65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2283.989429077938</v>
      </c>
      <c r="Q37" s="136">
        <f t="shared" si="5"/>
        <v>10638.55712253572</v>
      </c>
      <c r="R37" s="136">
        <f t="shared" si="6"/>
        <v>3915.5875054144681</v>
      </c>
      <c r="S37" s="136">
        <f t="shared" si="7"/>
        <v>1079.5472390247548</v>
      </c>
      <c r="T37" s="137">
        <f t="shared" si="8"/>
        <v>7695.8416982350327</v>
      </c>
      <c r="U37" s="148">
        <f t="shared" si="9"/>
        <v>25613.522994287912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1343.5231935752579</v>
      </c>
      <c r="E38" s="141">
        <f>+'[1]Index Pricing'!$B$4+'Box Draw Detail'!$K$17</f>
        <v>2.7753999999999999</v>
      </c>
      <c r="F38" s="142">
        <f>O38*'[1]Internal Kennedy Total'!U30</f>
        <v>3833.1617505713493</v>
      </c>
      <c r="G38" s="141">
        <f t="shared" si="1"/>
        <v>2.54</v>
      </c>
      <c r="H38" s="143">
        <f>O38*'[1]Internal Kennedy Total'!V30</f>
        <v>1541.5698840214443</v>
      </c>
      <c r="I38" s="141">
        <f t="shared" si="2"/>
        <v>1.3527</v>
      </c>
      <c r="J38" s="144">
        <f>O38*'[1]Internal Kennedy Total'!W30</f>
        <v>704.34347166748535</v>
      </c>
      <c r="K38" s="141">
        <f>B38+$K$19+'[1]Kennedy Gas Daily Pricing'!B19</f>
        <v>1.47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2042.155254234392</v>
      </c>
      <c r="Q38" s="136">
        <f t="shared" si="5"/>
        <v>10638.557122535722</v>
      </c>
      <c r="R38" s="136">
        <f t="shared" si="6"/>
        <v>3915.5875054144685</v>
      </c>
      <c r="S38" s="136">
        <f t="shared" si="7"/>
        <v>952.76541412460745</v>
      </c>
      <c r="T38" s="137">
        <f t="shared" si="8"/>
        <v>4102.9555284310591</v>
      </c>
      <c r="U38" s="148">
        <f t="shared" si="9"/>
        <v>21652.020824740248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1343.5231935752579</v>
      </c>
      <c r="E39" s="141">
        <f>+'[1]Index Pricing'!$B$4+'Box Draw Detail'!$K$17</f>
        <v>2.7753999999999999</v>
      </c>
      <c r="F39" s="142">
        <f>O39*'[1]Internal Kennedy Total'!U31</f>
        <v>3833.1617505713493</v>
      </c>
      <c r="G39" s="141">
        <f t="shared" si="1"/>
        <v>2.54</v>
      </c>
      <c r="H39" s="143">
        <f>O39*'[1]Internal Kennedy Total'!V31</f>
        <v>1541.5698840214443</v>
      </c>
      <c r="I39" s="141">
        <f t="shared" si="2"/>
        <v>1.4277</v>
      </c>
      <c r="J39" s="144">
        <f>O39*'[1]Internal Kennedy Total'!W31</f>
        <v>704.34347166748546</v>
      </c>
      <c r="K39" s="141">
        <f>B39+$K$19+'[1]Kennedy Gas Daily Pricing'!B20</f>
        <v>1.5449999999999999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2142.9194937525363</v>
      </c>
      <c r="Q39" s="136">
        <f t="shared" si="5"/>
        <v>10638.557122535722</v>
      </c>
      <c r="R39" s="136">
        <f t="shared" si="6"/>
        <v>3915.5875054144685</v>
      </c>
      <c r="S39" s="136">
        <f t="shared" si="7"/>
        <v>1005.591174499669</v>
      </c>
      <c r="T39" s="137">
        <f t="shared" si="8"/>
        <v>6005.4444032048305</v>
      </c>
      <c r="U39" s="148">
        <f t="shared" si="9"/>
        <v>23708.099699407227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1343.5231935752579</v>
      </c>
      <c r="E40" s="141">
        <f>+'[1]Index Pricing'!$B$4+'Box Draw Detail'!$K$17</f>
        <v>2.7753999999999999</v>
      </c>
      <c r="F40" s="142">
        <f>O40*'[1]Internal Kennedy Total'!U32</f>
        <v>3833.1617505713489</v>
      </c>
      <c r="G40" s="141">
        <f t="shared" si="1"/>
        <v>2.54</v>
      </c>
      <c r="H40" s="143">
        <f>O40*'[1]Internal Kennedy Total'!V32</f>
        <v>1541.5698840214443</v>
      </c>
      <c r="I40" s="141">
        <f t="shared" si="2"/>
        <v>1.6727000000000001</v>
      </c>
      <c r="J40" s="144">
        <f>O40*'[1]Internal Kennedy Total'!W32</f>
        <v>704.34347166748535</v>
      </c>
      <c r="K40" s="141">
        <f>B40+$K$19+'[1]Kennedy Gas Daily Pricing'!B21</f>
        <v>1.79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2472.0826761784747</v>
      </c>
      <c r="Q40" s="136">
        <f t="shared" si="5"/>
        <v>10638.557122535722</v>
      </c>
      <c r="R40" s="136">
        <f t="shared" si="6"/>
        <v>3915.5875054144685</v>
      </c>
      <c r="S40" s="136">
        <f t="shared" si="7"/>
        <v>1178.1553250582028</v>
      </c>
      <c r="T40" s="137">
        <f t="shared" si="8"/>
        <v>8114.0678851611965</v>
      </c>
      <c r="U40" s="148">
        <f t="shared" si="9"/>
        <v>26318.450514348064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1343.5231935752579</v>
      </c>
      <c r="E41" s="141">
        <f>+'[1]Index Pricing'!$B$4+'Box Draw Detail'!$K$17</f>
        <v>2.7753999999999999</v>
      </c>
      <c r="F41" s="142">
        <f>O41*'[1]Internal Kennedy Total'!U33</f>
        <v>3833.1617505713493</v>
      </c>
      <c r="G41" s="141">
        <f t="shared" si="1"/>
        <v>2.54</v>
      </c>
      <c r="H41" s="143">
        <f>O41*'[1]Internal Kennedy Total'!V33</f>
        <v>1541.5698840214441</v>
      </c>
      <c r="I41" s="141">
        <f t="shared" si="2"/>
        <v>1.2677</v>
      </c>
      <c r="J41" s="144">
        <f>O41*'[1]Internal Kennedy Total'!W33</f>
        <v>704.34347166748535</v>
      </c>
      <c r="K41" s="141">
        <f>B41+$K$19+'[1]Kennedy Gas Daily Pricing'!B22</f>
        <v>1.385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1927.9557827804952</v>
      </c>
      <c r="Q41" s="136">
        <f t="shared" si="5"/>
        <v>10638.557122535722</v>
      </c>
      <c r="R41" s="136">
        <f t="shared" si="6"/>
        <v>3915.5875054144681</v>
      </c>
      <c r="S41" s="136">
        <f t="shared" si="7"/>
        <v>892.89621903287116</v>
      </c>
      <c r="T41" s="137">
        <f t="shared" si="8"/>
        <v>6414.6236365134228</v>
      </c>
      <c r="U41" s="148">
        <f t="shared" si="9"/>
        <v>23789.620266276979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1343.5231935752579</v>
      </c>
      <c r="E42" s="141">
        <f>+'[1]Index Pricing'!$B$4+'Box Draw Detail'!$K$17</f>
        <v>2.7753999999999999</v>
      </c>
      <c r="F42" s="142">
        <f>O42*'[1]Internal Kennedy Total'!U34</f>
        <v>3833.1617505713484</v>
      </c>
      <c r="G42" s="141">
        <f t="shared" si="1"/>
        <v>2.54</v>
      </c>
      <c r="H42" s="143">
        <f>O42*'[1]Internal Kennedy Total'!V34</f>
        <v>1541.5698840214443</v>
      </c>
      <c r="I42" s="141">
        <f t="shared" si="2"/>
        <v>0.9677</v>
      </c>
      <c r="J42" s="144">
        <f>O42*'[1]Internal Kennedy Total'!W34</f>
        <v>704.34347166748535</v>
      </c>
      <c r="K42" s="141">
        <f>B42+$K$19+'[1]Kennedy Gas Daily Pricing'!B23</f>
        <v>1.085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1524.8988247079178</v>
      </c>
      <c r="Q42" s="136">
        <f t="shared" si="5"/>
        <v>10638.55712253572</v>
      </c>
      <c r="R42" s="136">
        <f t="shared" si="6"/>
        <v>3915.5875054144685</v>
      </c>
      <c r="S42" s="136">
        <f t="shared" si="7"/>
        <v>681.59317753262553</v>
      </c>
      <c r="T42" s="137">
        <f t="shared" si="8"/>
        <v>4680.2331798551713</v>
      </c>
      <c r="U42" s="148">
        <f t="shared" si="9"/>
        <v>21440.869810045904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1343.5231935752579</v>
      </c>
      <c r="E43" s="141">
        <f>+'[1]Index Pricing'!$B$4+'Box Draw Detail'!$K$17</f>
        <v>2.7753999999999999</v>
      </c>
      <c r="F43" s="142">
        <f>O43*'[1]Internal Kennedy Total'!U35</f>
        <v>3833.1617505713493</v>
      </c>
      <c r="G43" s="141">
        <f t="shared" si="1"/>
        <v>2.54</v>
      </c>
      <c r="H43" s="143">
        <f>O43*'[1]Internal Kennedy Total'!V35</f>
        <v>1541.5698840214443</v>
      </c>
      <c r="I43" s="141">
        <f t="shared" si="2"/>
        <v>0.9677</v>
      </c>
      <c r="J43" s="144">
        <f>O43*'[1]Internal Kennedy Total'!W35</f>
        <v>704.34347166748546</v>
      </c>
      <c r="K43" s="141">
        <f>B43+$K$19+'[1]Kennedy Gas Daily Pricing'!B24</f>
        <v>1.085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1524.8988247079178</v>
      </c>
      <c r="Q43" s="136">
        <f t="shared" si="5"/>
        <v>10638.557122535722</v>
      </c>
      <c r="R43" s="136">
        <f t="shared" si="6"/>
        <v>3915.5875054144685</v>
      </c>
      <c r="S43" s="136">
        <f t="shared" si="7"/>
        <v>681.59317753262565</v>
      </c>
      <c r="T43" s="137">
        <f t="shared" si="8"/>
        <v>3786.7663464867564</v>
      </c>
      <c r="U43" s="148">
        <f t="shared" si="9"/>
        <v>20547.402976677491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1343.5231935752579</v>
      </c>
      <c r="E44" s="141">
        <f>+'[1]Index Pricing'!$B$4+'Box Draw Detail'!$K$17</f>
        <v>2.7753999999999999</v>
      </c>
      <c r="F44" s="142">
        <f>O44*'[1]Internal Kennedy Total'!U36</f>
        <v>3833.1617505713493</v>
      </c>
      <c r="G44" s="141">
        <f t="shared" si="1"/>
        <v>2.54</v>
      </c>
      <c r="H44" s="143">
        <f>O44*'[1]Internal Kennedy Total'!V36</f>
        <v>1541.5698840214441</v>
      </c>
      <c r="I44" s="141">
        <f t="shared" si="2"/>
        <v>0.9677</v>
      </c>
      <c r="J44" s="144">
        <f>O44*'[1]Internal Kennedy Total'!W36</f>
        <v>704.34347166748535</v>
      </c>
      <c r="K44" s="141">
        <f>B44+$K$19+'[1]Kennedy Gas Daily Pricing'!B25</f>
        <v>1.085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1524.8988247079178</v>
      </c>
      <c r="Q44" s="136">
        <f t="shared" si="5"/>
        <v>10638.557122535722</v>
      </c>
      <c r="R44" s="136">
        <f t="shared" si="6"/>
        <v>3915.5875054144681</v>
      </c>
      <c r="S44" s="136">
        <f t="shared" si="7"/>
        <v>681.59317753262553</v>
      </c>
      <c r="T44" s="137">
        <f t="shared" si="8"/>
        <v>4857.2572650201209</v>
      </c>
      <c r="U44" s="148">
        <f t="shared" si="9"/>
        <v>21617.893895210855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1343.5231935752579</v>
      </c>
      <c r="E45" s="141">
        <f>+'[1]Index Pricing'!$B$4+'Box Draw Detail'!$K$17</f>
        <v>2.7753999999999999</v>
      </c>
      <c r="F45" s="142">
        <f>O45*'[1]Internal Kennedy Total'!U37</f>
        <v>3833.1617505713489</v>
      </c>
      <c r="G45" s="141">
        <f t="shared" si="1"/>
        <v>2.54</v>
      </c>
      <c r="H45" s="143">
        <f>O45*'[1]Internal Kennedy Total'!V37</f>
        <v>1541.5698840214443</v>
      </c>
      <c r="I45" s="141">
        <f t="shared" si="2"/>
        <v>1.3676999999999999</v>
      </c>
      <c r="J45" s="144">
        <f>O45*'[1]Internal Kennedy Total'!W37</f>
        <v>704.34347166748546</v>
      </c>
      <c r="K45" s="141">
        <f>B45+$K$19+'[1]Kennedy Gas Daily Pricing'!B26</f>
        <v>1.4849999999999999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2062.3081021380208</v>
      </c>
      <c r="Q45" s="136">
        <f t="shared" si="5"/>
        <v>10638.557122535722</v>
      </c>
      <c r="R45" s="136">
        <f t="shared" si="6"/>
        <v>3915.5875054144685</v>
      </c>
      <c r="S45" s="136">
        <f t="shared" si="7"/>
        <v>963.33056619961985</v>
      </c>
      <c r="T45" s="137">
        <f t="shared" si="8"/>
        <v>7956.6940006784371</v>
      </c>
      <c r="U45" s="148">
        <f t="shared" si="9"/>
        <v>25536.477296966266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1343.5231935752579</v>
      </c>
      <c r="E46" s="141">
        <f>+'[1]Index Pricing'!$B$4+'Box Draw Detail'!$K$17</f>
        <v>2.7753999999999999</v>
      </c>
      <c r="F46" s="142">
        <f>O46*'[1]Internal Kennedy Total'!U38</f>
        <v>3833.1617505713493</v>
      </c>
      <c r="G46" s="141">
        <f t="shared" si="1"/>
        <v>2.54</v>
      </c>
      <c r="H46" s="143">
        <f>O46*'[1]Internal Kennedy Total'!V38</f>
        <v>1541.5698840214443</v>
      </c>
      <c r="I46" s="141">
        <f t="shared" si="2"/>
        <v>2.0377000000000001</v>
      </c>
      <c r="J46" s="144">
        <f>O46*'[1]Internal Kennedy Total'!W38</f>
        <v>704.34347166748546</v>
      </c>
      <c r="K46" s="141">
        <f>B46+$K$19+'[1]Kennedy Gas Daily Pricing'!B27</f>
        <v>2.1550000000000002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2962.4686418334436</v>
      </c>
      <c r="Q46" s="136">
        <f t="shared" si="5"/>
        <v>10638.557122535722</v>
      </c>
      <c r="R46" s="136">
        <f t="shared" si="6"/>
        <v>3915.5875054144685</v>
      </c>
      <c r="S46" s="136">
        <f t="shared" si="7"/>
        <v>1435.2406922168352</v>
      </c>
      <c r="T46" s="137">
        <f t="shared" si="8"/>
        <v>12820.481076663022</v>
      </c>
      <c r="U46" s="148">
        <f t="shared" si="9"/>
        <v>31772.335038663488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1343.5231935752579</v>
      </c>
      <c r="E47" s="141">
        <f>+'[1]Index Pricing'!$B$4+'Box Draw Detail'!$K$17</f>
        <v>2.7753999999999999</v>
      </c>
      <c r="F47" s="142">
        <f>O47*'[1]Internal Kennedy Total'!U39</f>
        <v>3833.1617505713493</v>
      </c>
      <c r="G47" s="141">
        <f t="shared" si="1"/>
        <v>2.54</v>
      </c>
      <c r="H47" s="143">
        <f>O47*'[1]Internal Kennedy Total'!V39</f>
        <v>1541.5698840214443</v>
      </c>
      <c r="I47" s="141">
        <f t="shared" si="2"/>
        <v>1.2626999999999999</v>
      </c>
      <c r="J47" s="144">
        <f>O47*'[1]Internal Kennedy Total'!W39</f>
        <v>704.34347166748535</v>
      </c>
      <c r="K47" s="141">
        <f>B47+$K$19+'[1]Kennedy Gas Daily Pricing'!B28</f>
        <v>1.38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1921.2381668126186</v>
      </c>
      <c r="Q47" s="136">
        <f t="shared" si="5"/>
        <v>10638.557122535722</v>
      </c>
      <c r="R47" s="136">
        <f t="shared" si="6"/>
        <v>3915.5875054144685</v>
      </c>
      <c r="S47" s="136">
        <f t="shared" si="7"/>
        <v>889.37450167453369</v>
      </c>
      <c r="T47" s="137">
        <f t="shared" si="8"/>
        <v>8589.2206236782804</v>
      </c>
      <c r="U47" s="148">
        <f t="shared" si="9"/>
        <v>25953.977920115623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1343.5231935752577</v>
      </c>
      <c r="E48" s="141">
        <f>+'[1]Index Pricing'!$B$4+'Box Draw Detail'!$K$17</f>
        <v>2.7753999999999999</v>
      </c>
      <c r="F48" s="142">
        <f>O48*'[1]Internal Kennedy Total'!U40</f>
        <v>3833.1617505713484</v>
      </c>
      <c r="G48" s="141">
        <f t="shared" si="1"/>
        <v>2.54</v>
      </c>
      <c r="H48" s="143">
        <f>O48*'[1]Internal Kennedy Total'!V40</f>
        <v>1541.5698840214441</v>
      </c>
      <c r="I48" s="141">
        <f t="shared" si="2"/>
        <v>1.2626999999999999</v>
      </c>
      <c r="J48" s="144">
        <f>O48*'[1]Internal Kennedy Total'!W40</f>
        <v>704.34347166748535</v>
      </c>
      <c r="K48" s="141">
        <f>B48+$K$19+'[1]Kennedy Gas Daily Pricing'!B29</f>
        <v>1.38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1921.2381668126184</v>
      </c>
      <c r="Q48" s="136">
        <f t="shared" si="5"/>
        <v>10638.55712253572</v>
      </c>
      <c r="R48" s="136">
        <f t="shared" si="6"/>
        <v>3915.5875054144681</v>
      </c>
      <c r="S48" s="136">
        <f t="shared" si="7"/>
        <v>889.37450167453369</v>
      </c>
      <c r="T48" s="137">
        <f t="shared" si="8"/>
        <v>8662.5318825167724</v>
      </c>
      <c r="U48" s="148">
        <f t="shared" si="9"/>
        <v>26027.28917895411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1343.5231935752579</v>
      </c>
      <c r="E49" s="141">
        <f>+'[1]Index Pricing'!$B$4+'Box Draw Detail'!$K$17</f>
        <v>2.7753999999999999</v>
      </c>
      <c r="F49" s="142">
        <f>O49*'[1]Internal Kennedy Total'!U41</f>
        <v>3833.1617505713489</v>
      </c>
      <c r="G49" s="141">
        <f t="shared" si="1"/>
        <v>2.54</v>
      </c>
      <c r="H49" s="143">
        <f>O49*'[1]Internal Kennedy Total'!V41</f>
        <v>1541.5698840214443</v>
      </c>
      <c r="I49" s="141">
        <f t="shared" si="2"/>
        <v>1.2626999999999999</v>
      </c>
      <c r="J49" s="144">
        <f>O49*'[1]Internal Kennedy Total'!W41</f>
        <v>704.34347166748535</v>
      </c>
      <c r="K49" s="141">
        <f>B49+$K$19+'[1]Kennedy Gas Daily Pricing'!B30</f>
        <v>1.38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1921.2381668126186</v>
      </c>
      <c r="Q49" s="136">
        <f t="shared" si="5"/>
        <v>10638.557122535722</v>
      </c>
      <c r="R49" s="136">
        <f t="shared" si="6"/>
        <v>3915.5875054144685</v>
      </c>
      <c r="S49" s="136">
        <f t="shared" si="7"/>
        <v>889.37450167453369</v>
      </c>
      <c r="T49" s="137">
        <f t="shared" si="8"/>
        <v>7798.4147956545248</v>
      </c>
      <c r="U49" s="148">
        <f t="shared" si="9"/>
        <v>25163.172092091867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1343.5231935752579</v>
      </c>
      <c r="E50" s="141">
        <f>+'[1]Index Pricing'!$B$4+'Box Draw Detail'!$K$17</f>
        <v>2.7753999999999999</v>
      </c>
      <c r="F50" s="142">
        <f>O50*'[1]Internal Kennedy Total'!U42</f>
        <v>3833.1617505713484</v>
      </c>
      <c r="G50" s="141">
        <f t="shared" si="1"/>
        <v>2.54</v>
      </c>
      <c r="H50" s="143">
        <f>O50*'[1]Internal Kennedy Total'!V42</f>
        <v>1541.5698840214443</v>
      </c>
      <c r="I50" s="141">
        <f t="shared" si="2"/>
        <v>1.2626999999999999</v>
      </c>
      <c r="J50" s="144">
        <f>O50*'[1]Internal Kennedy Total'!W42</f>
        <v>704.34347166748546</v>
      </c>
      <c r="K50" s="141">
        <f>B50+$K$19+'[1]Kennedy Gas Daily Pricing'!B31</f>
        <v>1.38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1921.2381668126186</v>
      </c>
      <c r="Q50" s="136">
        <f t="shared" si="5"/>
        <v>10638.55712253572</v>
      </c>
      <c r="R50" s="136">
        <f t="shared" si="6"/>
        <v>3915.5875054144685</v>
      </c>
      <c r="S50" s="136">
        <f t="shared" si="7"/>
        <v>889.3745016745338</v>
      </c>
      <c r="T50" s="137">
        <f t="shared" si="8"/>
        <v>4172.4206243956887</v>
      </c>
      <c r="U50" s="148">
        <f t="shared" si="9"/>
        <v>21537.177920833026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1343.5231935752579</v>
      </c>
      <c r="E51" s="141">
        <f>+'[1]Index Pricing'!$B$4+'Box Draw Detail'!$K$17</f>
        <v>2.7753999999999999</v>
      </c>
      <c r="F51" s="142">
        <f>O51*'[1]Internal Kennedy Total'!U43</f>
        <v>3833.1617505713489</v>
      </c>
      <c r="G51" s="141">
        <f t="shared" si="1"/>
        <v>2.54</v>
      </c>
      <c r="H51" s="143">
        <f>O51*'[1]Internal Kennedy Total'!V43</f>
        <v>1541.5698840214443</v>
      </c>
      <c r="I51" s="141">
        <f t="shared" si="2"/>
        <v>1.2626999999999999</v>
      </c>
      <c r="J51" s="144">
        <f>O51*'[1]Internal Kennedy Total'!W43</f>
        <v>704.34347166748535</v>
      </c>
      <c r="K51" s="141">
        <f>B51+$K$19+'[1]Kennedy Gas Daily Pricing'!B32</f>
        <v>1.38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1921.2381668126186</v>
      </c>
      <c r="Q51" s="136">
        <f t="shared" si="5"/>
        <v>10638.557122535722</v>
      </c>
      <c r="R51" s="136">
        <f t="shared" si="6"/>
        <v>3915.5875054144685</v>
      </c>
      <c r="S51" s="136">
        <f t="shared" si="7"/>
        <v>889.37450167453369</v>
      </c>
      <c r="T51" s="137">
        <f t="shared" si="8"/>
        <v>6711.7813746221018</v>
      </c>
      <c r="U51" s="148">
        <f t="shared" si="9"/>
        <v>24076.538671059447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1343.5231935752579</v>
      </c>
      <c r="E52" s="141">
        <f>+'[1]Index Pricing'!$B$4+'Box Draw Detail'!$K$17</f>
        <v>2.7753999999999999</v>
      </c>
      <c r="F52" s="142">
        <f>O52*'[1]Internal Kennedy Total'!U44</f>
        <v>3833.1617505713489</v>
      </c>
      <c r="G52" s="141">
        <f t="shared" si="1"/>
        <v>2.54</v>
      </c>
      <c r="H52" s="143">
        <f>O52*'[1]Internal Kennedy Total'!V44</f>
        <v>1541.5698840214443</v>
      </c>
      <c r="I52" s="141">
        <f t="shared" si="2"/>
        <v>1.7126999999999999</v>
      </c>
      <c r="J52" s="144">
        <f>O52*'[1]Internal Kennedy Total'!W44</f>
        <v>704.34347166748535</v>
      </c>
      <c r="K52" s="141">
        <f>B52+$K$19+'[1]Kennedy Gas Daily Pricing'!B33</f>
        <v>1.8299999999999998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2525.8236039214848</v>
      </c>
      <c r="Q52" s="136">
        <f t="shared" si="5"/>
        <v>10638.557122535722</v>
      </c>
      <c r="R52" s="136">
        <f t="shared" si="6"/>
        <v>3915.5875054144685</v>
      </c>
      <c r="S52" s="136">
        <f t="shared" si="7"/>
        <v>1206.3290639249021</v>
      </c>
      <c r="T52" s="137">
        <f t="shared" si="8"/>
        <v>8900.4057359119179</v>
      </c>
      <c r="U52" s="148">
        <f t="shared" si="9"/>
        <v>27186.703031708494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1343.5231935752579</v>
      </c>
      <c r="E53" s="141">
        <f>+'[1]Index Pricing'!$B$4+'Box Draw Detail'!$K$17</f>
        <v>2.7753999999999999</v>
      </c>
      <c r="F53" s="142">
        <f>O53*'[1]Internal Kennedy Total'!U45</f>
        <v>3833.1617505713489</v>
      </c>
      <c r="G53" s="141">
        <f t="shared" si="1"/>
        <v>2.54</v>
      </c>
      <c r="H53" s="143">
        <f>O53*'[1]Internal Kennedy Total'!V45</f>
        <v>1541.5698840214443</v>
      </c>
      <c r="I53" s="141">
        <f t="shared" si="2"/>
        <v>1.9927000000000001</v>
      </c>
      <c r="J53" s="144">
        <f>O53*'[1]Internal Kennedy Total'!W45</f>
        <v>704.34347166748535</v>
      </c>
      <c r="K53" s="141">
        <f>B53+$K$19+'[1]Kennedy Gas Daily Pricing'!B34</f>
        <v>2.1100000000000003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2902.0100981225573</v>
      </c>
      <c r="Q53" s="136">
        <f t="shared" si="5"/>
        <v>10638.557122535722</v>
      </c>
      <c r="R53" s="136">
        <f t="shared" si="6"/>
        <v>3915.5875054144685</v>
      </c>
      <c r="S53" s="136">
        <f t="shared" si="7"/>
        <v>1403.5452359917981</v>
      </c>
      <c r="T53" s="137">
        <f t="shared" si="8"/>
        <v>10262.216449603362</v>
      </c>
      <c r="U53" s="148">
        <f t="shared" si="9"/>
        <v>29121.916411667906</v>
      </c>
    </row>
    <row r="54" spans="1:21" x14ac:dyDescent="0.2">
      <c r="A54" s="124">
        <f>+'[1]Index Pricing'!A35</f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1343.5231935752579</v>
      </c>
      <c r="E54" s="141">
        <f>+'[1]Index Pricing'!$B$4+'Box Draw Detail'!$K$17</f>
        <v>2.7753999999999999</v>
      </c>
      <c r="F54" s="142">
        <f>O54*'[1]Internal Kennedy Total'!U46</f>
        <v>3833.1617505713489</v>
      </c>
      <c r="G54" s="141">
        <f t="shared" si="1"/>
        <v>2.54</v>
      </c>
      <c r="H54" s="143">
        <f>O54*'[1]Internal Kennedy Total'!V46</f>
        <v>1541.5698840214443</v>
      </c>
      <c r="I54" s="141">
        <f t="shared" si="2"/>
        <v>1.9927000000000001</v>
      </c>
      <c r="J54" s="144">
        <f>O54*'[1]Internal Kennedy Total'!W46</f>
        <v>704.34347166748535</v>
      </c>
      <c r="K54" s="141">
        <f>B54+$K$19+'[1]Kennedy Gas Daily Pricing'!B35</f>
        <v>2.1100000000000003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2902.0100981225573</v>
      </c>
      <c r="Q54" s="136">
        <f t="shared" si="5"/>
        <v>10638.557122535722</v>
      </c>
      <c r="R54" s="136">
        <f t="shared" si="6"/>
        <v>3915.5875054144685</v>
      </c>
      <c r="S54" s="136">
        <f t="shared" si="7"/>
        <v>1403.5452359917981</v>
      </c>
      <c r="T54" s="137">
        <f t="shared" si="8"/>
        <v>10262.216449603362</v>
      </c>
      <c r="U54" s="148">
        <f t="shared" si="9"/>
        <v>29121.916411667906</v>
      </c>
    </row>
    <row r="55" spans="1:21" x14ac:dyDescent="0.2">
      <c r="A55" s="124">
        <f>+'[1]Index Pricing'!A36</f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1343.5231935752579</v>
      </c>
      <c r="E55" s="141">
        <f>+'[1]Index Pricing'!$B$4+'Box Draw Detail'!$K$17</f>
        <v>2.7753999999999999</v>
      </c>
      <c r="F55" s="142">
        <f>O55*'[1]Internal Kennedy Total'!U47</f>
        <v>3833.1617505713489</v>
      </c>
      <c r="G55" s="141">
        <f t="shared" si="1"/>
        <v>2.54</v>
      </c>
      <c r="H55" s="143">
        <f>O55*'[1]Internal Kennedy Total'!V47</f>
        <v>1541.5698840214443</v>
      </c>
      <c r="I55" s="141">
        <f t="shared" si="2"/>
        <v>1.9927000000000001</v>
      </c>
      <c r="J55" s="144">
        <f>O55*'[1]Internal Kennedy Total'!W47</f>
        <v>704.34347166748535</v>
      </c>
      <c r="K55" s="141">
        <f>B55+$K$19+'[1]Kennedy Gas Daily Pricing'!B36</f>
        <v>2.1100000000000003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2902.0100981225573</v>
      </c>
      <c r="Q55" s="136">
        <f t="shared" si="5"/>
        <v>10638.557122535722</v>
      </c>
      <c r="R55" s="136">
        <f t="shared" si="6"/>
        <v>3915.5875054144685</v>
      </c>
      <c r="S55" s="136">
        <f t="shared" si="7"/>
        <v>1403.5452359917981</v>
      </c>
      <c r="T55" s="137">
        <f t="shared" si="8"/>
        <v>10262.216449603362</v>
      </c>
      <c r="U55" s="148">
        <f t="shared" si="9"/>
        <v>29121.916411667906</v>
      </c>
    </row>
    <row r="56" spans="1:21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71985.972711762312</v>
      </c>
      <c r="Q57" s="167">
        <f t="shared" si="10"/>
        <v>319156.71367607149</v>
      </c>
      <c r="R57" s="167">
        <f t="shared" si="10"/>
        <v>117467.62516243409</v>
      </c>
      <c r="S57" s="167">
        <f t="shared" si="10"/>
        <v>34203.62332764476</v>
      </c>
      <c r="T57" s="167">
        <f t="shared" si="10"/>
        <v>271683.90620264941</v>
      </c>
      <c r="U57" s="168">
        <f>SUM(P57:T57)</f>
        <v>814497.84108056198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2.0017279600193092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13" sqref="E13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90"/>
      <c r="K20" s="91">
        <f>ROUND(SUM(C20:J20),4)</f>
        <v>-0.1673</v>
      </c>
      <c r="L20" s="93"/>
    </row>
    <row r="21" spans="1:23" ht="13.5" thickBot="1" x14ac:dyDescent="0.25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3.25" thickBot="1" x14ac:dyDescent="0.5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2862.4768064247419</v>
      </c>
      <c r="E26" s="128">
        <f>+'[1]Index Pricing'!$B$4+'S Kitty Detail'!$K$17</f>
        <v>2.7753999999999999</v>
      </c>
      <c r="F26" s="129">
        <f>O26*'[1]Internal Kennedy Total'!U18</f>
        <v>8166.8382494286507</v>
      </c>
      <c r="G26" s="128">
        <f t="shared" ref="G26:G55" si="1">$C$6+$K$18</f>
        <v>2.54</v>
      </c>
      <c r="H26" s="130">
        <f>O26*'[1]Internal Kennedy Total'!V18</f>
        <v>3284.4301159785555</v>
      </c>
      <c r="I26" s="128">
        <f t="shared" ref="I26:I55" si="2">B26+$K$20</f>
        <v>2.5026999999999999</v>
      </c>
      <c r="J26" s="131">
        <f>O26*'[1]Internal Kennedy Total'!W18</f>
        <v>1500.6565283325144</v>
      </c>
      <c r="K26" s="128">
        <f>B26+$K$19+'[1]Kennedy Gas Daily Pricing'!B7</f>
        <v>2.62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7642.8130731540605</v>
      </c>
      <c r="Q26" s="136">
        <f t="shared" ref="Q26:Q55" si="5">+E26*F26</f>
        <v>22666.242877464276</v>
      </c>
      <c r="R26" s="136">
        <f t="shared" ref="R26:R55" si="6">+G26*H26</f>
        <v>8342.4524945855319</v>
      </c>
      <c r="S26" s="136">
        <f t="shared" ref="S26:S55" si="7">I26*J26</f>
        <v>3755.6930934577836</v>
      </c>
      <c r="T26" s="137">
        <f t="shared" ref="T26:T55" si="8">K26*L26</f>
        <v>29296.578662147429</v>
      </c>
      <c r="U26" s="138">
        <f t="shared" ref="U26:U55" si="9">SUM(P26:T26)</f>
        <v>71703.78020080908</v>
      </c>
      <c r="W26" s="185"/>
    </row>
    <row r="27" spans="1:23" x14ac:dyDescent="0.2">
      <c r="A27" s="124">
        <f t="shared" ref="A27:A55" si="10">+A26+1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2862.4768064247423</v>
      </c>
      <c r="E27" s="141">
        <f>+'[1]Index Pricing'!$B$4+'S Kitty Detail'!$K$17</f>
        <v>2.7753999999999999</v>
      </c>
      <c r="F27" s="142">
        <f>O27*'[1]Internal Kennedy Total'!U19</f>
        <v>8166.8382494286507</v>
      </c>
      <c r="G27" s="141">
        <f t="shared" si="1"/>
        <v>2.54</v>
      </c>
      <c r="H27" s="143">
        <f>O27*'[1]Internal Kennedy Total'!V19</f>
        <v>3284.4301159785559</v>
      </c>
      <c r="I27" s="141">
        <f t="shared" si="2"/>
        <v>2.1926999999999999</v>
      </c>
      <c r="J27" s="144">
        <f>O27*'[1]Internal Kennedy Total'!W19</f>
        <v>1500.6565283325147</v>
      </c>
      <c r="K27" s="141">
        <f>B27+$K$19+'[1]Kennedy Gas Daily Pricing'!B8</f>
        <v>2.31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6755.4452631623917</v>
      </c>
      <c r="Q27" s="136">
        <f t="shared" si="5"/>
        <v>22666.242877464276</v>
      </c>
      <c r="R27" s="136">
        <f t="shared" si="6"/>
        <v>8342.4524945855319</v>
      </c>
      <c r="S27" s="136">
        <f t="shared" si="7"/>
        <v>3290.4895696747049</v>
      </c>
      <c r="T27" s="137">
        <f t="shared" si="8"/>
        <v>28833.113892649159</v>
      </c>
      <c r="U27" s="148">
        <f t="shared" si="9"/>
        <v>69887.744097536066</v>
      </c>
    </row>
    <row r="28" spans="1:23" x14ac:dyDescent="0.2">
      <c r="A28" s="124">
        <f t="shared" si="10"/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2862.4768064247419</v>
      </c>
      <c r="E28" s="141">
        <f>+'[1]Index Pricing'!$B$4+'S Kitty Detail'!$K$17</f>
        <v>2.7753999999999999</v>
      </c>
      <c r="F28" s="142">
        <f>O28*'[1]Internal Kennedy Total'!U20</f>
        <v>8166.8382494286507</v>
      </c>
      <c r="G28" s="141">
        <f t="shared" si="1"/>
        <v>2.54</v>
      </c>
      <c r="H28" s="143">
        <f>O28*'[1]Internal Kennedy Total'!V20</f>
        <v>3284.4301159785555</v>
      </c>
      <c r="I28" s="141">
        <f t="shared" si="2"/>
        <v>1.8477000000000001</v>
      </c>
      <c r="J28" s="144">
        <f>O28*'[1]Internal Kennedy Total'!W20</f>
        <v>1500.6565283325147</v>
      </c>
      <c r="K28" s="141">
        <f>B28+$K$19+'[1]Kennedy Gas Daily Pricing'!B9</f>
        <v>1.9650000000000001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5767.8907649458552</v>
      </c>
      <c r="Q28" s="136">
        <f t="shared" si="5"/>
        <v>22666.242877464276</v>
      </c>
      <c r="R28" s="136">
        <f t="shared" si="6"/>
        <v>8342.4524945855319</v>
      </c>
      <c r="S28" s="136">
        <f t="shared" si="7"/>
        <v>2772.7630673999874</v>
      </c>
      <c r="T28" s="137">
        <f t="shared" si="8"/>
        <v>26453.514678287942</v>
      </c>
      <c r="U28" s="148">
        <f t="shared" si="9"/>
        <v>66002.863882683596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2862.4768064247419</v>
      </c>
      <c r="E29" s="141">
        <f>+'[1]Index Pricing'!$B$4+'S Kitty Detail'!$K$17</f>
        <v>2.7753999999999999</v>
      </c>
      <c r="F29" s="142">
        <f>O29*'[1]Internal Kennedy Total'!U21</f>
        <v>8166.8382494286507</v>
      </c>
      <c r="G29" s="141">
        <f t="shared" si="1"/>
        <v>2.54</v>
      </c>
      <c r="H29" s="143">
        <f>O29*'[1]Internal Kennedy Total'!V21</f>
        <v>3284.4301159785559</v>
      </c>
      <c r="I29" s="141">
        <f t="shared" si="2"/>
        <v>1.8477000000000001</v>
      </c>
      <c r="J29" s="144">
        <f>O29*'[1]Internal Kennedy Total'!W21</f>
        <v>1500.6565283325147</v>
      </c>
      <c r="K29" s="141">
        <f>B29+$K$19+'[1]Kennedy Gas Daily Pricing'!B10</f>
        <v>1.9650000000000001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5767.8907649458552</v>
      </c>
      <c r="Q29" s="136">
        <f t="shared" si="5"/>
        <v>22666.242877464276</v>
      </c>
      <c r="R29" s="136">
        <f t="shared" si="6"/>
        <v>8342.4524945855319</v>
      </c>
      <c r="S29" s="136">
        <f t="shared" si="7"/>
        <v>2772.7630673999874</v>
      </c>
      <c r="T29" s="137">
        <f t="shared" si="8"/>
        <v>25456.73963833068</v>
      </c>
      <c r="U29" s="148">
        <f t="shared" si="9"/>
        <v>65006.088842726327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2862.4768064247423</v>
      </c>
      <c r="E30" s="141">
        <f>+'[1]Index Pricing'!$B$4+'S Kitty Detail'!$K$17</f>
        <v>2.7753999999999999</v>
      </c>
      <c r="F30" s="142">
        <f>O30*'[1]Internal Kennedy Total'!U22</f>
        <v>8166.8382494286498</v>
      </c>
      <c r="G30" s="141">
        <f t="shared" si="1"/>
        <v>2.54</v>
      </c>
      <c r="H30" s="143">
        <f>O30*'[1]Internal Kennedy Total'!V22</f>
        <v>3284.4301159785559</v>
      </c>
      <c r="I30" s="141">
        <f t="shared" si="2"/>
        <v>1.8477000000000001</v>
      </c>
      <c r="J30" s="144">
        <f>O30*'[1]Internal Kennedy Total'!W22</f>
        <v>1500.6565283325147</v>
      </c>
      <c r="K30" s="141">
        <f>B30+$K$19+'[1]Kennedy Gas Daily Pricing'!B11</f>
        <v>1.9650000000000001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5767.8907649458561</v>
      </c>
      <c r="Q30" s="136">
        <f t="shared" si="5"/>
        <v>22666.242877464272</v>
      </c>
      <c r="R30" s="136">
        <f t="shared" si="6"/>
        <v>8342.4524945855319</v>
      </c>
      <c r="S30" s="136">
        <f t="shared" si="7"/>
        <v>2772.7630673999874</v>
      </c>
      <c r="T30" s="137">
        <f t="shared" si="8"/>
        <v>26210.188582205283</v>
      </c>
      <c r="U30" s="148">
        <f t="shared" si="9"/>
        <v>65759.537786600937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2862.4768064247423</v>
      </c>
      <c r="E31" s="141">
        <f>+'[1]Index Pricing'!$B$4+'S Kitty Detail'!$K$17</f>
        <v>2.7753999999999999</v>
      </c>
      <c r="F31" s="142">
        <f>O31*'[1]Internal Kennedy Total'!U23</f>
        <v>8166.8382494286516</v>
      </c>
      <c r="G31" s="141">
        <f t="shared" si="1"/>
        <v>2.54</v>
      </c>
      <c r="H31" s="143">
        <f>O31*'[1]Internal Kennedy Total'!V23</f>
        <v>3284.4301159785559</v>
      </c>
      <c r="I31" s="141">
        <f t="shared" si="2"/>
        <v>1.9927000000000001</v>
      </c>
      <c r="J31" s="144">
        <f>O31*'[1]Internal Kennedy Total'!W23</f>
        <v>1500.6565283325149</v>
      </c>
      <c r="K31" s="141">
        <f>B31+$K$19+'[1]Kennedy Gas Daily Pricing'!B12</f>
        <v>2.1100000000000003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6182.9499018774441</v>
      </c>
      <c r="Q31" s="136">
        <f t="shared" si="5"/>
        <v>22666.242877464279</v>
      </c>
      <c r="R31" s="136">
        <f t="shared" si="6"/>
        <v>8342.4524945855319</v>
      </c>
      <c r="S31" s="136">
        <f t="shared" si="7"/>
        <v>2990.3582640082027</v>
      </c>
      <c r="T31" s="137">
        <f t="shared" si="8"/>
        <v>27209.487595107075</v>
      </c>
      <c r="U31" s="148">
        <f t="shared" si="9"/>
        <v>67391.491133042538</v>
      </c>
    </row>
    <row r="32" spans="1:23" x14ac:dyDescent="0.2">
      <c r="A32" s="124">
        <f t="shared" si="10"/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2862.4768064247419</v>
      </c>
      <c r="E32" s="141">
        <f>+'[1]Index Pricing'!$B$4+'S Kitty Detail'!$K$17</f>
        <v>2.7753999999999999</v>
      </c>
      <c r="F32" s="142">
        <f>O32*'[1]Internal Kennedy Total'!U24</f>
        <v>8166.8382494286516</v>
      </c>
      <c r="G32" s="141">
        <f t="shared" si="1"/>
        <v>2.54</v>
      </c>
      <c r="H32" s="143">
        <f>O32*'[1]Internal Kennedy Total'!V24</f>
        <v>3284.4301159785559</v>
      </c>
      <c r="I32" s="141">
        <f t="shared" si="2"/>
        <v>1.9676999999999998</v>
      </c>
      <c r="J32" s="144">
        <f>O32*'[1]Internal Kennedy Total'!W24</f>
        <v>1500.6565283325144</v>
      </c>
      <c r="K32" s="141">
        <f>B32+$K$19+'[1]Kennedy Gas Daily Pricing'!B13</f>
        <v>2.085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6111.3879817168236</v>
      </c>
      <c r="Q32" s="136">
        <f t="shared" si="5"/>
        <v>22666.242877464279</v>
      </c>
      <c r="R32" s="136">
        <f t="shared" si="6"/>
        <v>8342.4524945855319</v>
      </c>
      <c r="S32" s="136">
        <f t="shared" si="7"/>
        <v>2952.8418507998881</v>
      </c>
      <c r="T32" s="137">
        <f t="shared" si="8"/>
        <v>27988.667877431053</v>
      </c>
      <c r="U32" s="148">
        <f t="shared" si="9"/>
        <v>68061.593081997577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2862.4768064247423</v>
      </c>
      <c r="E33" s="141">
        <f>+'[1]Index Pricing'!$B$4+'S Kitty Detail'!$K$17</f>
        <v>2.7753999999999999</v>
      </c>
      <c r="F33" s="142">
        <f>O33*'[1]Internal Kennedy Total'!U25</f>
        <v>8166.8382494286507</v>
      </c>
      <c r="G33" s="141">
        <f t="shared" si="1"/>
        <v>2.54</v>
      </c>
      <c r="H33" s="143">
        <f>O33*'[1]Internal Kennedy Total'!V25</f>
        <v>3284.4301159785559</v>
      </c>
      <c r="I33" s="141">
        <f t="shared" si="2"/>
        <v>1.9626999999999999</v>
      </c>
      <c r="J33" s="144">
        <f>O33*'[1]Internal Kennedy Total'!W25</f>
        <v>1500.6565283325147</v>
      </c>
      <c r="K33" s="141">
        <f>B33+$K$19+'[1]Kennedy Gas Daily Pricing'!B14</f>
        <v>2.08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6097.0755976847013</v>
      </c>
      <c r="Q33" s="136">
        <f t="shared" si="5"/>
        <v>22666.242877464276</v>
      </c>
      <c r="R33" s="136">
        <f t="shared" si="6"/>
        <v>8342.4524945855319</v>
      </c>
      <c r="S33" s="136">
        <f t="shared" si="7"/>
        <v>2945.3385681582263</v>
      </c>
      <c r="T33" s="137">
        <f t="shared" si="8"/>
        <v>27816.168842509636</v>
      </c>
      <c r="U33" s="148">
        <f t="shared" si="9"/>
        <v>67867.278380402364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2862.4768064247423</v>
      </c>
      <c r="E34" s="141">
        <f>+'[1]Index Pricing'!$B$4+'S Kitty Detail'!$K$17</f>
        <v>2.7753999999999999</v>
      </c>
      <c r="F34" s="142">
        <f>O34*'[1]Internal Kennedy Total'!U26</f>
        <v>8166.8382494286507</v>
      </c>
      <c r="G34" s="141">
        <f t="shared" si="1"/>
        <v>2.54</v>
      </c>
      <c r="H34" s="143">
        <f>O34*'[1]Internal Kennedy Total'!V26</f>
        <v>3284.4301159785559</v>
      </c>
      <c r="I34" s="141">
        <f t="shared" si="2"/>
        <v>1.7677</v>
      </c>
      <c r="J34" s="144">
        <f>O34*'[1]Internal Kennedy Total'!W26</f>
        <v>1500.6565283325147</v>
      </c>
      <c r="K34" s="141">
        <f>B34+$K$19+'[1]Kennedy Gas Daily Pricing'!B15</f>
        <v>1.885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5538.8926204318768</v>
      </c>
      <c r="Q34" s="136">
        <f t="shared" si="5"/>
        <v>22666.242877464276</v>
      </c>
      <c r="R34" s="136">
        <f t="shared" si="6"/>
        <v>8342.4524945855319</v>
      </c>
      <c r="S34" s="136">
        <f t="shared" si="7"/>
        <v>2652.7105451333864</v>
      </c>
      <c r="T34" s="137">
        <f t="shared" si="8"/>
        <v>24070.35287759815</v>
      </c>
      <c r="U34" s="148">
        <f t="shared" si="9"/>
        <v>63270.651415213215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2862.4768064247423</v>
      </c>
      <c r="E35" s="141">
        <f>+'[1]Index Pricing'!$B$4+'S Kitty Detail'!$K$17</f>
        <v>2.7753999999999999</v>
      </c>
      <c r="F35" s="142">
        <f>O35*'[1]Internal Kennedy Total'!U27</f>
        <v>8166.8382494286516</v>
      </c>
      <c r="G35" s="141">
        <f t="shared" si="1"/>
        <v>2.54</v>
      </c>
      <c r="H35" s="143">
        <f>O35*'[1]Internal Kennedy Total'!V27</f>
        <v>3284.4301159785559</v>
      </c>
      <c r="I35" s="141">
        <f t="shared" si="2"/>
        <v>1.5327</v>
      </c>
      <c r="J35" s="144">
        <f>O35*'[1]Internal Kennedy Total'!W27</f>
        <v>1500.6565283325147</v>
      </c>
      <c r="K35" s="141">
        <f>B35+$K$19+'[1]Kennedy Gas Daily Pricing'!B16</f>
        <v>1.65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4866.2105709220623</v>
      </c>
      <c r="Q35" s="136">
        <f t="shared" si="5"/>
        <v>22666.242877464279</v>
      </c>
      <c r="R35" s="136">
        <f t="shared" si="6"/>
        <v>8342.4524945855319</v>
      </c>
      <c r="S35" s="136">
        <f t="shared" si="7"/>
        <v>2300.0562609752451</v>
      </c>
      <c r="T35" s="137">
        <f t="shared" si="8"/>
        <v>16825.166475652357</v>
      </c>
      <c r="U35" s="148">
        <f t="shared" si="9"/>
        <v>55000.128679599482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2862.4768064247419</v>
      </c>
      <c r="E36" s="141">
        <f>+'[1]Index Pricing'!$B$4+'S Kitty Detail'!$K$17</f>
        <v>2.7753999999999999</v>
      </c>
      <c r="F36" s="142">
        <f>O36*'[1]Internal Kennedy Total'!U28</f>
        <v>8166.8382494286507</v>
      </c>
      <c r="G36" s="141">
        <f t="shared" si="1"/>
        <v>2.54</v>
      </c>
      <c r="H36" s="143">
        <f>O36*'[1]Internal Kennedy Total'!V28</f>
        <v>3284.4301159785555</v>
      </c>
      <c r="I36" s="141">
        <f t="shared" si="2"/>
        <v>1.5327</v>
      </c>
      <c r="J36" s="144">
        <f>O36*'[1]Internal Kennedy Total'!W28</f>
        <v>1500.6565283325144</v>
      </c>
      <c r="K36" s="141">
        <f>B36+$K$19+'[1]Kennedy Gas Daily Pricing'!B17</f>
        <v>1.65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4866.2105709220614</v>
      </c>
      <c r="Q36" s="136">
        <f t="shared" si="5"/>
        <v>22666.242877464276</v>
      </c>
      <c r="R36" s="136">
        <f t="shared" si="6"/>
        <v>8342.4524945855319</v>
      </c>
      <c r="S36" s="136">
        <f t="shared" si="7"/>
        <v>2300.0562609752446</v>
      </c>
      <c r="T36" s="137">
        <f t="shared" si="8"/>
        <v>16022.434077786278</v>
      </c>
      <c r="U36" s="148">
        <f t="shared" si="9"/>
        <v>54197.396281733396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2862.4768064247423</v>
      </c>
      <c r="E37" s="141">
        <f>+'[1]Index Pricing'!$B$4+'S Kitty Detail'!$K$17</f>
        <v>2.7753999999999999</v>
      </c>
      <c r="F37" s="142">
        <f>O37*'[1]Internal Kennedy Total'!U29</f>
        <v>8166.8382494286507</v>
      </c>
      <c r="G37" s="141">
        <f t="shared" si="1"/>
        <v>2.54</v>
      </c>
      <c r="H37" s="143">
        <f>O37*'[1]Internal Kennedy Total'!V29</f>
        <v>3284.4301159785564</v>
      </c>
      <c r="I37" s="141">
        <f t="shared" si="2"/>
        <v>1.5327</v>
      </c>
      <c r="J37" s="144">
        <f>O37*'[1]Internal Kennedy Total'!W29</f>
        <v>1500.6565283325147</v>
      </c>
      <c r="K37" s="141">
        <f>B37+$K$19+'[1]Kennedy Gas Daily Pricing'!B18</f>
        <v>1.65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4866.2105709220623</v>
      </c>
      <c r="Q37" s="136">
        <f t="shared" si="5"/>
        <v>22666.242877464276</v>
      </c>
      <c r="R37" s="136">
        <f t="shared" si="6"/>
        <v>8342.4524945855337</v>
      </c>
      <c r="S37" s="136">
        <f t="shared" si="7"/>
        <v>2300.0562609752451</v>
      </c>
      <c r="T37" s="137">
        <f t="shared" si="8"/>
        <v>16396.567228952877</v>
      </c>
      <c r="U37" s="148">
        <f t="shared" si="9"/>
        <v>54571.529432900003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2862.4768064247423</v>
      </c>
      <c r="E38" s="141">
        <f>+'[1]Index Pricing'!$B$4+'S Kitty Detail'!$K$17</f>
        <v>2.7753999999999999</v>
      </c>
      <c r="F38" s="142">
        <f>O38*'[1]Internal Kennedy Total'!U30</f>
        <v>8166.8382494286516</v>
      </c>
      <c r="G38" s="141">
        <f t="shared" si="1"/>
        <v>2.54</v>
      </c>
      <c r="H38" s="143">
        <f>O38*'[1]Internal Kennedy Total'!V30</f>
        <v>3284.4301159785559</v>
      </c>
      <c r="I38" s="141">
        <f t="shared" si="2"/>
        <v>1.3527</v>
      </c>
      <c r="J38" s="144">
        <f>O38*'[1]Internal Kennedy Total'!W30</f>
        <v>1500.6565283325147</v>
      </c>
      <c r="K38" s="141">
        <f>B38+$K$19+'[1]Kennedy Gas Daily Pricing'!B19</f>
        <v>1.47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4350.9647457656083</v>
      </c>
      <c r="Q38" s="136">
        <f t="shared" si="5"/>
        <v>22666.242877464279</v>
      </c>
      <c r="R38" s="136">
        <f t="shared" si="6"/>
        <v>8342.4524945855319</v>
      </c>
      <c r="S38" s="136">
        <f t="shared" si="7"/>
        <v>2029.9380858753925</v>
      </c>
      <c r="T38" s="137">
        <f t="shared" si="8"/>
        <v>8741.6541032480509</v>
      </c>
      <c r="U38" s="148">
        <f t="shared" si="9"/>
        <v>46131.252306938863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2862.4768064247419</v>
      </c>
      <c r="E39" s="141">
        <f>+'[1]Index Pricing'!$B$4+'S Kitty Detail'!$K$17</f>
        <v>2.7753999999999999</v>
      </c>
      <c r="F39" s="142">
        <f>O39*'[1]Internal Kennedy Total'!U31</f>
        <v>8166.8382494286498</v>
      </c>
      <c r="G39" s="141">
        <f t="shared" si="1"/>
        <v>2.54</v>
      </c>
      <c r="H39" s="143">
        <f>O39*'[1]Internal Kennedy Total'!V31</f>
        <v>3284.4301159785555</v>
      </c>
      <c r="I39" s="141">
        <f t="shared" si="2"/>
        <v>1.4277</v>
      </c>
      <c r="J39" s="144">
        <f>O39*'[1]Internal Kennedy Total'!W31</f>
        <v>1500.6565283325147</v>
      </c>
      <c r="K39" s="141">
        <f>B39+$K$19+'[1]Kennedy Gas Daily Pricing'!B20</f>
        <v>1.5449999999999999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4565.6505062474635</v>
      </c>
      <c r="Q39" s="136">
        <f t="shared" si="5"/>
        <v>22666.242877464272</v>
      </c>
      <c r="R39" s="136">
        <f t="shared" si="6"/>
        <v>8342.4524945855319</v>
      </c>
      <c r="S39" s="136">
        <f t="shared" si="7"/>
        <v>2142.4873255003313</v>
      </c>
      <c r="T39" s="137">
        <f t="shared" si="8"/>
        <v>12795.049165248502</v>
      </c>
      <c r="U39" s="148">
        <f t="shared" si="9"/>
        <v>50511.882369046099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2862.4768064247423</v>
      </c>
      <c r="E40" s="141">
        <f>+'[1]Index Pricing'!$B$4+'S Kitty Detail'!$K$17</f>
        <v>2.7753999999999999</v>
      </c>
      <c r="F40" s="142">
        <f>O40*'[1]Internal Kennedy Total'!U32</f>
        <v>8166.8382494286507</v>
      </c>
      <c r="G40" s="141">
        <f t="shared" si="1"/>
        <v>2.54</v>
      </c>
      <c r="H40" s="143">
        <f>O40*'[1]Internal Kennedy Total'!V32</f>
        <v>3284.4301159785564</v>
      </c>
      <c r="I40" s="141">
        <f t="shared" si="2"/>
        <v>1.6727000000000001</v>
      </c>
      <c r="J40" s="144">
        <f>O40*'[1]Internal Kennedy Total'!W32</f>
        <v>1500.6565283325147</v>
      </c>
      <c r="K40" s="141">
        <f>B40+$K$19+'[1]Kennedy Gas Daily Pricing'!B21</f>
        <v>1.79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5266.9573238215262</v>
      </c>
      <c r="Q40" s="136">
        <f t="shared" si="5"/>
        <v>22666.242877464276</v>
      </c>
      <c r="R40" s="136">
        <f t="shared" si="6"/>
        <v>8342.4524945855337</v>
      </c>
      <c r="S40" s="136">
        <f t="shared" si="7"/>
        <v>2510.1481749417972</v>
      </c>
      <c r="T40" s="137">
        <f t="shared" si="8"/>
        <v>17287.629449270651</v>
      </c>
      <c r="U40" s="148">
        <f t="shared" si="9"/>
        <v>56073.430320083782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2862.4768064247423</v>
      </c>
      <c r="E41" s="141">
        <f>+'[1]Index Pricing'!$B$4+'S Kitty Detail'!$K$17</f>
        <v>2.7753999999999999</v>
      </c>
      <c r="F41" s="142">
        <f>O41*'[1]Internal Kennedy Total'!U33</f>
        <v>8166.8382494286516</v>
      </c>
      <c r="G41" s="141">
        <f t="shared" si="1"/>
        <v>2.54</v>
      </c>
      <c r="H41" s="143">
        <f>O41*'[1]Internal Kennedy Total'!V33</f>
        <v>3284.4301159785559</v>
      </c>
      <c r="I41" s="141">
        <f t="shared" si="2"/>
        <v>1.2677</v>
      </c>
      <c r="J41" s="144">
        <f>O41*'[1]Internal Kennedy Total'!W33</f>
        <v>1500.6565283325147</v>
      </c>
      <c r="K41" s="141">
        <f>B41+$K$19+'[1]Kennedy Gas Daily Pricing'!B22</f>
        <v>1.385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4107.654217219505</v>
      </c>
      <c r="Q41" s="136">
        <f t="shared" si="5"/>
        <v>22666.242877464279</v>
      </c>
      <c r="R41" s="136">
        <f t="shared" si="6"/>
        <v>8342.4524945855319</v>
      </c>
      <c r="S41" s="136">
        <f t="shared" si="7"/>
        <v>1902.382280967129</v>
      </c>
      <c r="T41" s="137">
        <f t="shared" si="8"/>
        <v>13666.836173182204</v>
      </c>
      <c r="U41" s="148">
        <f t="shared" si="9"/>
        <v>50685.568043418651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2862.4768064247423</v>
      </c>
      <c r="E42" s="141">
        <f>+'[1]Index Pricing'!$B$4+'S Kitty Detail'!$K$17</f>
        <v>2.7753999999999999</v>
      </c>
      <c r="F42" s="142">
        <f>O42*'[1]Internal Kennedy Total'!U34</f>
        <v>8166.8382494286507</v>
      </c>
      <c r="G42" s="141">
        <f t="shared" si="1"/>
        <v>2.54</v>
      </c>
      <c r="H42" s="143">
        <f>O42*'[1]Internal Kennedy Total'!V34</f>
        <v>3284.4301159785559</v>
      </c>
      <c r="I42" s="141">
        <f t="shared" si="2"/>
        <v>0.9677</v>
      </c>
      <c r="J42" s="144">
        <f>O42*'[1]Internal Kennedy Total'!W34</f>
        <v>1500.6565283325147</v>
      </c>
      <c r="K42" s="141">
        <f>B42+$K$19+'[1]Kennedy Gas Daily Pricing'!B23</f>
        <v>1.085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3248.9111752920826</v>
      </c>
      <c r="Q42" s="136">
        <f t="shared" si="5"/>
        <v>22666.242877464276</v>
      </c>
      <c r="R42" s="136">
        <f t="shared" si="6"/>
        <v>8342.4524945855319</v>
      </c>
      <c r="S42" s="136">
        <f t="shared" si="7"/>
        <v>1452.1853224673744</v>
      </c>
      <c r="T42" s="137">
        <f t="shared" si="8"/>
        <v>9971.5873831280496</v>
      </c>
      <c r="U42" s="148">
        <f t="shared" si="9"/>
        <v>45681.379252937317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2862.4768064247419</v>
      </c>
      <c r="E43" s="141">
        <f>+'[1]Index Pricing'!$B$4+'S Kitty Detail'!$K$17</f>
        <v>2.7753999999999999</v>
      </c>
      <c r="F43" s="142">
        <f>O43*'[1]Internal Kennedy Total'!U35</f>
        <v>8166.8382494286516</v>
      </c>
      <c r="G43" s="141">
        <f t="shared" si="1"/>
        <v>2.54</v>
      </c>
      <c r="H43" s="143">
        <f>O43*'[1]Internal Kennedy Total'!V35</f>
        <v>3284.4301159785555</v>
      </c>
      <c r="I43" s="141">
        <f t="shared" si="2"/>
        <v>0.9677</v>
      </c>
      <c r="J43" s="144">
        <f>O43*'[1]Internal Kennedy Total'!W35</f>
        <v>1500.6565283325147</v>
      </c>
      <c r="K43" s="141">
        <f>B43+$K$19+'[1]Kennedy Gas Daily Pricing'!B24</f>
        <v>1.085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3248.9111752920821</v>
      </c>
      <c r="Q43" s="136">
        <f t="shared" si="5"/>
        <v>22666.242877464279</v>
      </c>
      <c r="R43" s="136">
        <f t="shared" si="6"/>
        <v>8342.4524945855319</v>
      </c>
      <c r="S43" s="136">
        <f t="shared" si="7"/>
        <v>1452.1853224673744</v>
      </c>
      <c r="T43" s="137">
        <f t="shared" si="8"/>
        <v>8067.9893655746691</v>
      </c>
      <c r="U43" s="148">
        <f t="shared" si="9"/>
        <v>43777.78123538394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2862.4768064247423</v>
      </c>
      <c r="E44" s="141">
        <f>+'[1]Index Pricing'!$B$4+'S Kitty Detail'!$K$17</f>
        <v>2.7753999999999999</v>
      </c>
      <c r="F44" s="142">
        <f>O44*'[1]Internal Kennedy Total'!U36</f>
        <v>8166.8382494286516</v>
      </c>
      <c r="G44" s="141">
        <f t="shared" si="1"/>
        <v>2.54</v>
      </c>
      <c r="H44" s="143">
        <f>O44*'[1]Internal Kennedy Total'!V36</f>
        <v>3284.4301159785555</v>
      </c>
      <c r="I44" s="141">
        <f t="shared" si="2"/>
        <v>0.9677</v>
      </c>
      <c r="J44" s="144">
        <f>O44*'[1]Internal Kennedy Total'!W36</f>
        <v>1500.6565283325147</v>
      </c>
      <c r="K44" s="141">
        <f>B44+$K$19+'[1]Kennedy Gas Daily Pricing'!B25</f>
        <v>1.085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3248.9111752920826</v>
      </c>
      <c r="Q44" s="136">
        <f t="shared" si="5"/>
        <v>22666.242877464279</v>
      </c>
      <c r="R44" s="136">
        <f t="shared" si="6"/>
        <v>8342.4524945855319</v>
      </c>
      <c r="S44" s="136">
        <f t="shared" si="7"/>
        <v>1452.1853224673744</v>
      </c>
      <c r="T44" s="137">
        <f t="shared" si="8"/>
        <v>10348.7504573395</v>
      </c>
      <c r="U44" s="148">
        <f t="shared" si="9"/>
        <v>46058.542327148767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2862.4768064247423</v>
      </c>
      <c r="E45" s="141">
        <f>+'[1]Index Pricing'!$B$4+'S Kitty Detail'!$K$17</f>
        <v>2.7753999999999999</v>
      </c>
      <c r="F45" s="142">
        <f>O45*'[1]Internal Kennedy Total'!U37</f>
        <v>8166.8382494286507</v>
      </c>
      <c r="G45" s="141">
        <f t="shared" si="1"/>
        <v>2.54</v>
      </c>
      <c r="H45" s="143">
        <f>O45*'[1]Internal Kennedy Total'!V37</f>
        <v>3284.4301159785555</v>
      </c>
      <c r="I45" s="141">
        <f t="shared" si="2"/>
        <v>1.3676999999999999</v>
      </c>
      <c r="J45" s="144">
        <f>O45*'[1]Internal Kennedy Total'!W37</f>
        <v>1500.6565283325147</v>
      </c>
      <c r="K45" s="141">
        <f>B45+$K$19+'[1]Kennedy Gas Daily Pricing'!B26</f>
        <v>1.4849999999999999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4393.9018978619797</v>
      </c>
      <c r="Q45" s="136">
        <f t="shared" si="5"/>
        <v>22666.242877464276</v>
      </c>
      <c r="R45" s="136">
        <f t="shared" si="6"/>
        <v>8342.4524945855319</v>
      </c>
      <c r="S45" s="136">
        <f t="shared" si="7"/>
        <v>2052.4479338003803</v>
      </c>
      <c r="T45" s="137">
        <f t="shared" si="8"/>
        <v>16952.332599597299</v>
      </c>
      <c r="U45" s="148">
        <f t="shared" si="9"/>
        <v>54407.377803309464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2862.4768064247419</v>
      </c>
      <c r="E46" s="141">
        <f>+'[1]Index Pricing'!$B$4+'S Kitty Detail'!$K$17</f>
        <v>2.7753999999999999</v>
      </c>
      <c r="F46" s="142">
        <f>O46*'[1]Internal Kennedy Total'!U38</f>
        <v>8166.8382494286516</v>
      </c>
      <c r="G46" s="141">
        <f t="shared" si="1"/>
        <v>2.54</v>
      </c>
      <c r="H46" s="143">
        <f>O46*'[1]Internal Kennedy Total'!V38</f>
        <v>3284.4301159785555</v>
      </c>
      <c r="I46" s="141">
        <f t="shared" si="2"/>
        <v>2.0377000000000001</v>
      </c>
      <c r="J46" s="144">
        <f>O46*'[1]Internal Kennedy Total'!W38</f>
        <v>1500.6565283325147</v>
      </c>
      <c r="K46" s="141">
        <f>B46+$K$19+'[1]Kennedy Gas Daily Pricing'!B27</f>
        <v>2.1550000000000002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6311.7613581665564</v>
      </c>
      <c r="Q46" s="136">
        <f t="shared" si="5"/>
        <v>22666.242877464279</v>
      </c>
      <c r="R46" s="136">
        <f t="shared" si="6"/>
        <v>8342.4524945855319</v>
      </c>
      <c r="S46" s="136">
        <f t="shared" si="7"/>
        <v>3057.887807783165</v>
      </c>
      <c r="T46" s="137">
        <f t="shared" si="8"/>
        <v>27314.995308340793</v>
      </c>
      <c r="U46" s="148">
        <f t="shared" si="9"/>
        <v>67693.339846340328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2862.4768064247419</v>
      </c>
      <c r="E47" s="141">
        <f>+'[1]Index Pricing'!$B$4+'S Kitty Detail'!$K$17</f>
        <v>2.7753999999999999</v>
      </c>
      <c r="F47" s="142">
        <f>O47*'[1]Internal Kennedy Total'!U39</f>
        <v>8166.8382494286516</v>
      </c>
      <c r="G47" s="141">
        <f t="shared" si="1"/>
        <v>2.54</v>
      </c>
      <c r="H47" s="143">
        <f>O47*'[1]Internal Kennedy Total'!V39</f>
        <v>3284.4301159785555</v>
      </c>
      <c r="I47" s="141">
        <f t="shared" si="2"/>
        <v>1.2626999999999999</v>
      </c>
      <c r="J47" s="144">
        <f>O47*'[1]Internal Kennedy Total'!W39</f>
        <v>1500.6565283325144</v>
      </c>
      <c r="K47" s="141">
        <f>B47+$K$19+'[1]Kennedy Gas Daily Pricing'!B28</f>
        <v>1.38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4093.3418331873809</v>
      </c>
      <c r="Q47" s="136">
        <f t="shared" si="5"/>
        <v>22666.242877464279</v>
      </c>
      <c r="R47" s="136">
        <f t="shared" si="6"/>
        <v>8342.4524945855319</v>
      </c>
      <c r="S47" s="136">
        <f t="shared" si="7"/>
        <v>1894.8789983254658</v>
      </c>
      <c r="T47" s="137">
        <f t="shared" si="8"/>
        <v>18299.977952086556</v>
      </c>
      <c r="U47" s="148">
        <f t="shared" si="9"/>
        <v>55296.894155649214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2862.4768064247423</v>
      </c>
      <c r="E48" s="141">
        <f>+'[1]Index Pricing'!$B$4+'S Kitty Detail'!$K$17</f>
        <v>2.7753999999999999</v>
      </c>
      <c r="F48" s="142">
        <f>O48*'[1]Internal Kennedy Total'!U40</f>
        <v>8166.8382494286516</v>
      </c>
      <c r="G48" s="141">
        <f t="shared" si="1"/>
        <v>2.54</v>
      </c>
      <c r="H48" s="143">
        <f>O48*'[1]Internal Kennedy Total'!V40</f>
        <v>3284.4301159785559</v>
      </c>
      <c r="I48" s="141">
        <f t="shared" si="2"/>
        <v>1.2626999999999999</v>
      </c>
      <c r="J48" s="144">
        <f>O48*'[1]Internal Kennedy Total'!W40</f>
        <v>1500.6565283325147</v>
      </c>
      <c r="K48" s="141">
        <f>B48+$K$19+'[1]Kennedy Gas Daily Pricing'!B29</f>
        <v>1.38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4093.3418331873813</v>
      </c>
      <c r="Q48" s="136">
        <f t="shared" si="5"/>
        <v>22666.242877464279</v>
      </c>
      <c r="R48" s="136">
        <f t="shared" si="6"/>
        <v>8342.4524945855319</v>
      </c>
      <c r="S48" s="136">
        <f t="shared" si="7"/>
        <v>1894.8789983254662</v>
      </c>
      <c r="T48" s="137">
        <f t="shared" si="8"/>
        <v>18456.173080744178</v>
      </c>
      <c r="U48" s="148">
        <f t="shared" si="9"/>
        <v>55453.089284306836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2862.4768064247423</v>
      </c>
      <c r="E49" s="141">
        <f>+'[1]Index Pricing'!$B$4+'S Kitty Detail'!$K$17</f>
        <v>2.7753999999999999</v>
      </c>
      <c r="F49" s="142">
        <f>O49*'[1]Internal Kennedy Total'!U41</f>
        <v>8166.8382494286507</v>
      </c>
      <c r="G49" s="141">
        <f t="shared" si="1"/>
        <v>2.54</v>
      </c>
      <c r="H49" s="143">
        <f>O49*'[1]Internal Kennedy Total'!V41</f>
        <v>3284.4301159785559</v>
      </c>
      <c r="I49" s="141">
        <f t="shared" si="2"/>
        <v>1.2626999999999999</v>
      </c>
      <c r="J49" s="144">
        <f>O49*'[1]Internal Kennedy Total'!W41</f>
        <v>1500.6565283325147</v>
      </c>
      <c r="K49" s="141">
        <f>B49+$K$19+'[1]Kennedy Gas Daily Pricing'!B30</f>
        <v>1.38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4093.3418331873813</v>
      </c>
      <c r="Q49" s="136">
        <f t="shared" si="5"/>
        <v>22666.242877464276</v>
      </c>
      <c r="R49" s="136">
        <f t="shared" si="6"/>
        <v>8342.4524945855319</v>
      </c>
      <c r="S49" s="136">
        <f t="shared" si="7"/>
        <v>1894.8789983254662</v>
      </c>
      <c r="T49" s="137">
        <f t="shared" si="8"/>
        <v>16615.106896694004</v>
      </c>
      <c r="U49" s="148">
        <f t="shared" si="9"/>
        <v>53612.023100256658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2862.4768064247423</v>
      </c>
      <c r="E50" s="141">
        <f>+'[1]Index Pricing'!$B$4+'S Kitty Detail'!$K$17</f>
        <v>2.7753999999999999</v>
      </c>
      <c r="F50" s="142">
        <f>O50*'[1]Internal Kennedy Total'!U42</f>
        <v>8166.8382494286507</v>
      </c>
      <c r="G50" s="141">
        <f t="shared" si="1"/>
        <v>2.54</v>
      </c>
      <c r="H50" s="143">
        <f>O50*'[1]Internal Kennedy Total'!V42</f>
        <v>3284.4301159785559</v>
      </c>
      <c r="I50" s="141">
        <f t="shared" si="2"/>
        <v>1.2626999999999999</v>
      </c>
      <c r="J50" s="144">
        <f>O50*'[1]Internal Kennedy Total'!W42</f>
        <v>1500.6565283325149</v>
      </c>
      <c r="K50" s="141">
        <f>B50+$K$19+'[1]Kennedy Gas Daily Pricing'!B31</f>
        <v>1.38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4093.3418331873813</v>
      </c>
      <c r="Q50" s="136">
        <f t="shared" si="5"/>
        <v>22666.242877464276</v>
      </c>
      <c r="R50" s="136">
        <f t="shared" si="6"/>
        <v>8342.4524945855319</v>
      </c>
      <c r="S50" s="136">
        <f t="shared" si="7"/>
        <v>1894.8789983254665</v>
      </c>
      <c r="T50" s="137">
        <f t="shared" si="8"/>
        <v>8889.6546937891653</v>
      </c>
      <c r="U50" s="148">
        <f t="shared" si="9"/>
        <v>45886.570897351819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2862.4768064247423</v>
      </c>
      <c r="E51" s="141">
        <f>+'[1]Index Pricing'!$B$4+'S Kitty Detail'!$K$17</f>
        <v>2.7753999999999999</v>
      </c>
      <c r="F51" s="142">
        <f>O51*'[1]Internal Kennedy Total'!U43</f>
        <v>8166.8382494286507</v>
      </c>
      <c r="G51" s="141">
        <f t="shared" si="1"/>
        <v>2.54</v>
      </c>
      <c r="H51" s="143">
        <f>O51*'[1]Internal Kennedy Total'!V43</f>
        <v>3284.4301159785564</v>
      </c>
      <c r="I51" s="141">
        <f t="shared" si="2"/>
        <v>1.2626999999999999</v>
      </c>
      <c r="J51" s="144">
        <f>O51*'[1]Internal Kennedy Total'!W43</f>
        <v>1500.6565283325147</v>
      </c>
      <c r="K51" s="141">
        <f>B51+$K$19+'[1]Kennedy Gas Daily Pricing'!B32</f>
        <v>1.38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4093.3418331873813</v>
      </c>
      <c r="Q51" s="136">
        <f t="shared" si="5"/>
        <v>22666.242877464276</v>
      </c>
      <c r="R51" s="136">
        <f t="shared" si="6"/>
        <v>8342.4524945855337</v>
      </c>
      <c r="S51" s="136">
        <f t="shared" si="7"/>
        <v>1894.8789983254662</v>
      </c>
      <c r="T51" s="137">
        <f t="shared" si="8"/>
        <v>14299.952994129802</v>
      </c>
      <c r="U51" s="148">
        <f t="shared" si="9"/>
        <v>51296.86919769246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2862.4768064247423</v>
      </c>
      <c r="E52" s="141">
        <f>+'[1]Index Pricing'!$B$4+'S Kitty Detail'!$K$17</f>
        <v>2.7753999999999999</v>
      </c>
      <c r="F52" s="142">
        <f>O52*'[1]Internal Kennedy Total'!U44</f>
        <v>8166.8382494286507</v>
      </c>
      <c r="G52" s="141">
        <f t="shared" si="1"/>
        <v>2.54</v>
      </c>
      <c r="H52" s="143">
        <f>O52*'[1]Internal Kennedy Total'!V44</f>
        <v>3284.4301159785564</v>
      </c>
      <c r="I52" s="141">
        <f t="shared" si="2"/>
        <v>1.7126999999999999</v>
      </c>
      <c r="J52" s="144">
        <f>O52*'[1]Internal Kennedy Total'!W44</f>
        <v>1500.6565283325147</v>
      </c>
      <c r="K52" s="141">
        <f>B52+$K$19+'[1]Kennedy Gas Daily Pricing'!B33</f>
        <v>1.8299999999999998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5381.4563960785154</v>
      </c>
      <c r="Q52" s="136">
        <f t="shared" si="5"/>
        <v>22666.242877464276</v>
      </c>
      <c r="R52" s="136">
        <f t="shared" si="6"/>
        <v>8342.4524945855337</v>
      </c>
      <c r="S52" s="136">
        <f t="shared" si="7"/>
        <v>2570.1744360750977</v>
      </c>
      <c r="T52" s="137">
        <f t="shared" si="8"/>
        <v>18962.98114438952</v>
      </c>
      <c r="U52" s="148">
        <f t="shared" si="9"/>
        <v>57923.307348592949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2862.4768064247423</v>
      </c>
      <c r="E53" s="141">
        <f>+'[1]Index Pricing'!$B$4+'S Kitty Detail'!$K$17</f>
        <v>2.7753999999999999</v>
      </c>
      <c r="F53" s="142">
        <f>O53*'[1]Internal Kennedy Total'!U45</f>
        <v>8166.8382494286507</v>
      </c>
      <c r="G53" s="141">
        <f t="shared" si="1"/>
        <v>2.54</v>
      </c>
      <c r="H53" s="143">
        <f>O53*'[1]Internal Kennedy Total'!V45</f>
        <v>3284.4301159785564</v>
      </c>
      <c r="I53" s="141">
        <f t="shared" si="2"/>
        <v>1.9927000000000001</v>
      </c>
      <c r="J53" s="144">
        <f>O53*'[1]Internal Kennedy Total'!W45</f>
        <v>1500.6565283325147</v>
      </c>
      <c r="K53" s="141">
        <f>B53+$K$19+'[1]Kennedy Gas Daily Pricing'!B34</f>
        <v>2.1100000000000003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6182.9499018774441</v>
      </c>
      <c r="Q53" s="136">
        <f t="shared" si="5"/>
        <v>22666.242877464276</v>
      </c>
      <c r="R53" s="136">
        <f t="shared" si="6"/>
        <v>8342.4524945855337</v>
      </c>
      <c r="S53" s="136">
        <f t="shared" si="7"/>
        <v>2990.3582640082022</v>
      </c>
      <c r="T53" s="137">
        <f t="shared" si="8"/>
        <v>21864.420882328905</v>
      </c>
      <c r="U53" s="148">
        <f t="shared" si="9"/>
        <v>62046.42442026436</v>
      </c>
    </row>
    <row r="54" spans="1:26" x14ac:dyDescent="0.2">
      <c r="A54" s="124">
        <f t="shared" si="10"/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2862.4768064247423</v>
      </c>
      <c r="E54" s="141">
        <f>+'[1]Index Pricing'!$B$4+'S Kitty Detail'!$K$17</f>
        <v>2.7753999999999999</v>
      </c>
      <c r="F54" s="142">
        <f>O54*'[1]Internal Kennedy Total'!U46</f>
        <v>8166.8382494286507</v>
      </c>
      <c r="G54" s="141">
        <f t="shared" si="1"/>
        <v>2.54</v>
      </c>
      <c r="H54" s="143">
        <f>O54*'[1]Internal Kennedy Total'!V46</f>
        <v>3284.4301159785564</v>
      </c>
      <c r="I54" s="141">
        <f t="shared" si="2"/>
        <v>1.9927000000000001</v>
      </c>
      <c r="J54" s="144">
        <f>O54*'[1]Internal Kennedy Total'!W46</f>
        <v>1500.6565283325147</v>
      </c>
      <c r="K54" s="141">
        <f>B54+$K$19+'[1]Kennedy Gas Daily Pricing'!B35</f>
        <v>2.1100000000000003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6182.9499018774441</v>
      </c>
      <c r="Q54" s="136">
        <f t="shared" si="5"/>
        <v>22666.242877464276</v>
      </c>
      <c r="R54" s="136">
        <f t="shared" si="6"/>
        <v>8342.4524945855337</v>
      </c>
      <c r="S54" s="136">
        <f t="shared" si="7"/>
        <v>2990.3582640082022</v>
      </c>
      <c r="T54" s="137">
        <f t="shared" si="8"/>
        <v>21864.420882328905</v>
      </c>
      <c r="U54" s="148">
        <f t="shared" si="9"/>
        <v>62046.42442026436</v>
      </c>
    </row>
    <row r="55" spans="1:26" x14ac:dyDescent="0.2">
      <c r="A55" s="124">
        <f t="shared" si="10"/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2862.4768064247423</v>
      </c>
      <c r="E55" s="141">
        <f>+'[1]Index Pricing'!$B$4+'S Kitty Detail'!$K$17</f>
        <v>2.7753999999999999</v>
      </c>
      <c r="F55" s="142">
        <f>O55*'[1]Internal Kennedy Total'!U47</f>
        <v>8166.8382494286507</v>
      </c>
      <c r="G55" s="141">
        <f t="shared" si="1"/>
        <v>2.54</v>
      </c>
      <c r="H55" s="143">
        <f>O55*'[1]Internal Kennedy Total'!V47</f>
        <v>3284.4301159785564</v>
      </c>
      <c r="I55" s="141">
        <f t="shared" si="2"/>
        <v>1.9927000000000001</v>
      </c>
      <c r="J55" s="144">
        <f>O55*'[1]Internal Kennedy Total'!W47</f>
        <v>1500.6565283325147</v>
      </c>
      <c r="K55" s="141">
        <f>B55+$K$19+'[1]Kennedy Gas Daily Pricing'!B36</f>
        <v>2.1100000000000003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6182.9499018774441</v>
      </c>
      <c r="Q55" s="136">
        <f t="shared" si="5"/>
        <v>22666.242877464276</v>
      </c>
      <c r="R55" s="136">
        <f t="shared" si="6"/>
        <v>8342.4524945855337</v>
      </c>
      <c r="S55" s="136">
        <f t="shared" si="7"/>
        <v>2990.3582640082022</v>
      </c>
      <c r="T55" s="137">
        <f t="shared" si="8"/>
        <v>21864.420882328905</v>
      </c>
      <c r="U55" s="148">
        <f t="shared" si="9"/>
        <v>62046.42442026436</v>
      </c>
    </row>
    <row r="56" spans="1:26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153371.50728823768</v>
      </c>
      <c r="Q57" s="167">
        <f t="shared" si="11"/>
        <v>679987.28632392827</v>
      </c>
      <c r="R57" s="167">
        <f t="shared" si="11"/>
        <v>250273.57483756606</v>
      </c>
      <c r="S57" s="167">
        <f t="shared" si="11"/>
        <v>72873.381672355259</v>
      </c>
      <c r="T57" s="167">
        <f t="shared" si="11"/>
        <v>578842.91384240752</v>
      </c>
      <c r="U57" s="168">
        <f>SUM(P57:T57)</f>
        <v>1735348.6639644948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6"/>
      <c r="Q59" s="53" t="s">
        <v>109</v>
      </c>
      <c r="R59" s="171">
        <f>U57/N57</f>
        <v>2.0130044656764983</v>
      </c>
      <c r="U59" s="185"/>
      <c r="V59" s="172"/>
    </row>
    <row r="60" spans="1:26" x14ac:dyDescent="0.2">
      <c r="A60" s="58" t="s">
        <v>110</v>
      </c>
      <c r="O60" s="80"/>
      <c r="S60" s="39"/>
      <c r="Z60" s="185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2001-11-28T18:05:27Z</dcterms:created>
  <dcterms:modified xsi:type="dcterms:W3CDTF">2023-09-17T11:16:33Z</dcterms:modified>
</cp:coreProperties>
</file>