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C3CB68-7D5A-41A0-9097-B691E8539A4D}" xr6:coauthVersionLast="47" xr6:coauthVersionMax="47" xr10:uidLastSave="{00000000-0000-0000-0000-000000000000}"/>
  <bookViews>
    <workbookView xWindow="-120" yWindow="-120" windowWidth="38640" windowHeight="15720" tabRatio="885" firstSheet="3" activeTab="10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M1" i="38"/>
  <c r="A2" i="38"/>
  <c r="B11" i="38"/>
  <c r="D14" i="38"/>
  <c r="E14" i="38"/>
  <c r="F14" i="38"/>
  <c r="G14" i="38"/>
  <c r="A20" i="38"/>
  <c r="B20" i="38"/>
  <c r="C20" i="38"/>
  <c r="D20" i="38"/>
  <c r="F20" i="38"/>
  <c r="G20" i="38"/>
  <c r="H20" i="38"/>
  <c r="I20" i="38"/>
  <c r="A21" i="38"/>
  <c r="B21" i="38"/>
  <c r="C21" i="38"/>
  <c r="D21" i="38"/>
  <c r="F21" i="38"/>
  <c r="G21" i="38"/>
  <c r="H21" i="38"/>
  <c r="I21" i="38"/>
  <c r="A22" i="38"/>
  <c r="B22" i="38"/>
  <c r="C22" i="38"/>
  <c r="D22" i="38"/>
  <c r="F22" i="38"/>
  <c r="G22" i="38"/>
  <c r="H22" i="38"/>
  <c r="I22" i="38"/>
  <c r="A23" i="38"/>
  <c r="B23" i="38"/>
  <c r="C23" i="38"/>
  <c r="D23" i="38"/>
  <c r="F23" i="38"/>
  <c r="G23" i="38"/>
  <c r="H23" i="38"/>
  <c r="I23" i="38"/>
  <c r="B24" i="38"/>
  <c r="C24" i="38"/>
  <c r="D24" i="38"/>
  <c r="F24" i="38"/>
  <c r="G24" i="38"/>
  <c r="H24" i="38"/>
  <c r="I24" i="38"/>
  <c r="A25" i="38"/>
  <c r="B25" i="38"/>
  <c r="C25" i="38"/>
  <c r="D25" i="38"/>
  <c r="F25" i="38"/>
  <c r="G25" i="38"/>
  <c r="H25" i="38"/>
  <c r="I25" i="38"/>
  <c r="A26" i="38"/>
  <c r="B26" i="38"/>
  <c r="C26" i="38"/>
  <c r="D26" i="38"/>
  <c r="F26" i="38"/>
  <c r="G26" i="38"/>
  <c r="H26" i="38"/>
  <c r="I26" i="38"/>
  <c r="A27" i="38"/>
  <c r="B27" i="38"/>
  <c r="C27" i="38"/>
  <c r="D27" i="38"/>
  <c r="F27" i="38"/>
  <c r="G27" i="38"/>
  <c r="H27" i="38"/>
  <c r="I27" i="38"/>
  <c r="A28" i="38"/>
  <c r="B28" i="38"/>
  <c r="C28" i="38"/>
  <c r="D28" i="38"/>
  <c r="F28" i="38"/>
  <c r="G28" i="38"/>
  <c r="H28" i="38"/>
  <c r="I28" i="38"/>
  <c r="A29" i="38"/>
  <c r="B29" i="38"/>
  <c r="C29" i="38"/>
  <c r="D29" i="38"/>
  <c r="F29" i="38"/>
  <c r="G29" i="38"/>
  <c r="H29" i="38"/>
  <c r="I29" i="38"/>
  <c r="A30" i="38"/>
  <c r="B30" i="38"/>
  <c r="C30" i="38"/>
  <c r="D30" i="38"/>
  <c r="F30" i="38"/>
  <c r="G30" i="38"/>
  <c r="H30" i="38"/>
  <c r="I30" i="38"/>
  <c r="A31" i="38"/>
  <c r="B31" i="38"/>
  <c r="C31" i="38"/>
  <c r="D31" i="38"/>
  <c r="F31" i="38"/>
  <c r="G31" i="38"/>
  <c r="H31" i="38"/>
  <c r="I31" i="38"/>
  <c r="A32" i="38"/>
  <c r="B32" i="38"/>
  <c r="C32" i="38"/>
  <c r="D32" i="38"/>
  <c r="F32" i="38"/>
  <c r="G32" i="38"/>
  <c r="H32" i="38"/>
  <c r="I32" i="38"/>
  <c r="A33" i="38"/>
  <c r="B33" i="38"/>
  <c r="C33" i="38"/>
  <c r="D33" i="38"/>
  <c r="F33" i="38"/>
  <c r="G33" i="38"/>
  <c r="H33" i="38"/>
  <c r="I33" i="38"/>
  <c r="A34" i="38"/>
  <c r="B34" i="38"/>
  <c r="C34" i="38"/>
  <c r="D34" i="38"/>
  <c r="F34" i="38"/>
  <c r="G34" i="38"/>
  <c r="H34" i="38"/>
  <c r="I34" i="38"/>
  <c r="A35" i="38"/>
  <c r="B35" i="38"/>
  <c r="C35" i="38"/>
  <c r="D35" i="38"/>
  <c r="F35" i="38"/>
  <c r="G35" i="38"/>
  <c r="H35" i="38"/>
  <c r="I35" i="38"/>
  <c r="A36" i="38"/>
  <c r="B36" i="38"/>
  <c r="C36" i="38"/>
  <c r="D36" i="38"/>
  <c r="F36" i="38"/>
  <c r="G36" i="38"/>
  <c r="H36" i="38"/>
  <c r="I36" i="38"/>
  <c r="A37" i="38"/>
  <c r="B37" i="38"/>
  <c r="C37" i="38"/>
  <c r="D37" i="38"/>
  <c r="F37" i="38"/>
  <c r="G37" i="38"/>
  <c r="H37" i="38"/>
  <c r="I37" i="38"/>
  <c r="A38" i="38"/>
  <c r="B38" i="38"/>
  <c r="C38" i="38"/>
  <c r="D38" i="38"/>
  <c r="F38" i="38"/>
  <c r="G38" i="38"/>
  <c r="H38" i="38"/>
  <c r="I38" i="38"/>
  <c r="A39" i="38"/>
  <c r="B39" i="38"/>
  <c r="C39" i="38"/>
  <c r="D39" i="38"/>
  <c r="F39" i="38"/>
  <c r="G39" i="38"/>
  <c r="H39" i="38"/>
  <c r="I39" i="38"/>
  <c r="A40" i="38"/>
  <c r="B40" i="38"/>
  <c r="C40" i="38"/>
  <c r="D40" i="38"/>
  <c r="F40" i="38"/>
  <c r="G40" i="38"/>
  <c r="H40" i="38"/>
  <c r="I40" i="38"/>
  <c r="A41" i="38"/>
  <c r="B41" i="38"/>
  <c r="C41" i="38"/>
  <c r="D41" i="38"/>
  <c r="F41" i="38"/>
  <c r="G41" i="38"/>
  <c r="H41" i="38"/>
  <c r="I41" i="38"/>
  <c r="A42" i="38"/>
  <c r="B42" i="38"/>
  <c r="C42" i="38"/>
  <c r="D42" i="38"/>
  <c r="F42" i="38"/>
  <c r="G42" i="38"/>
  <c r="H42" i="38"/>
  <c r="I42" i="38"/>
  <c r="A43" i="38"/>
  <c r="B43" i="38"/>
  <c r="C43" i="38"/>
  <c r="D43" i="38"/>
  <c r="F43" i="38"/>
  <c r="G43" i="38"/>
  <c r="H43" i="38"/>
  <c r="I43" i="38"/>
  <c r="A44" i="38"/>
  <c r="B44" i="38"/>
  <c r="C44" i="38"/>
  <c r="D44" i="38"/>
  <c r="F44" i="38"/>
  <c r="G44" i="38"/>
  <c r="H44" i="38"/>
  <c r="I44" i="38"/>
  <c r="A45" i="38"/>
  <c r="B45" i="38"/>
  <c r="C45" i="38"/>
  <c r="D45" i="38"/>
  <c r="F45" i="38"/>
  <c r="G45" i="38"/>
  <c r="H45" i="38"/>
  <c r="I45" i="38"/>
  <c r="A46" i="38"/>
  <c r="B46" i="38"/>
  <c r="C46" i="38"/>
  <c r="D46" i="38"/>
  <c r="F46" i="38"/>
  <c r="G46" i="38"/>
  <c r="H46" i="38"/>
  <c r="I46" i="38"/>
  <c r="A47" i="38"/>
  <c r="B47" i="38"/>
  <c r="C47" i="38"/>
  <c r="D47" i="38"/>
  <c r="F47" i="38"/>
  <c r="G47" i="38"/>
  <c r="H47" i="38"/>
  <c r="I47" i="38"/>
  <c r="A48" i="38"/>
  <c r="B48" i="38"/>
  <c r="C48" i="38"/>
  <c r="D48" i="38"/>
  <c r="F48" i="38"/>
  <c r="G48" i="38"/>
  <c r="H48" i="38"/>
  <c r="I48" i="38"/>
  <c r="A49" i="38"/>
  <c r="B49" i="38"/>
  <c r="C49" i="38"/>
  <c r="D49" i="38"/>
  <c r="F49" i="38"/>
  <c r="G49" i="38"/>
  <c r="H49" i="38"/>
  <c r="I49" i="38"/>
  <c r="D52" i="38"/>
  <c r="F52" i="38"/>
  <c r="G52" i="38"/>
  <c r="H52" i="38"/>
  <c r="I52" i="38"/>
  <c r="F54" i="38"/>
  <c r="H54" i="38"/>
  <c r="I54" i="38"/>
  <c r="G3" i="37"/>
  <c r="A12" i="37"/>
  <c r="A14" i="37"/>
  <c r="A19" i="37"/>
  <c r="C19" i="37"/>
  <c r="D19" i="37"/>
  <c r="E19" i="37"/>
  <c r="F19" i="37"/>
  <c r="G19" i="37"/>
  <c r="A20" i="37"/>
  <c r="E20" i="37"/>
  <c r="F20" i="37"/>
  <c r="E21" i="37"/>
  <c r="F21" i="37"/>
  <c r="G21" i="37"/>
  <c r="G35" i="37"/>
  <c r="N1" i="6"/>
  <c r="A2" i="6"/>
  <c r="B5" i="6"/>
  <c r="B6" i="6"/>
  <c r="A7" i="6"/>
  <c r="B7" i="6"/>
  <c r="A8" i="6"/>
  <c r="B8" i="6"/>
  <c r="F12" i="6"/>
  <c r="D13" i="6"/>
  <c r="I13" i="6"/>
  <c r="J13" i="6"/>
  <c r="D14" i="6"/>
  <c r="E14" i="6"/>
  <c r="F14" i="6"/>
  <c r="I14" i="6"/>
  <c r="J14" i="6"/>
  <c r="D15" i="6"/>
  <c r="E15" i="6"/>
  <c r="F15" i="6"/>
  <c r="I15" i="6"/>
  <c r="J15" i="6"/>
  <c r="A19" i="6"/>
  <c r="B19" i="6"/>
  <c r="C19" i="6"/>
  <c r="D19" i="6"/>
  <c r="E19" i="6"/>
  <c r="F19" i="6"/>
  <c r="G19" i="6"/>
  <c r="H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J49" i="6"/>
  <c r="K49" i="6"/>
  <c r="L49" i="6"/>
  <c r="M49" i="6"/>
  <c r="N49" i="6"/>
  <c r="O49" i="6"/>
  <c r="D51" i="6"/>
  <c r="F51" i="6"/>
  <c r="H51" i="6"/>
  <c r="J51" i="6"/>
  <c r="K51" i="6"/>
  <c r="L51" i="6"/>
  <c r="M51" i="6"/>
  <c r="N51" i="6"/>
  <c r="O51" i="6"/>
  <c r="J52" i="6"/>
  <c r="L53" i="6"/>
  <c r="M53" i="6"/>
  <c r="N53" i="6"/>
  <c r="O53" i="6"/>
  <c r="G3" i="8"/>
  <c r="A12" i="8"/>
  <c r="A14" i="8"/>
  <c r="C17" i="8"/>
  <c r="D17" i="8"/>
  <c r="E17" i="8"/>
  <c r="F17" i="8"/>
  <c r="G17" i="8"/>
  <c r="A18" i="8"/>
  <c r="C18" i="8"/>
  <c r="D18" i="8"/>
  <c r="E18" i="8"/>
  <c r="F18" i="8"/>
  <c r="G18" i="8"/>
  <c r="A19" i="8"/>
  <c r="C19" i="8"/>
  <c r="D19" i="8"/>
  <c r="E19" i="8"/>
  <c r="F19" i="8"/>
  <c r="G19" i="8"/>
  <c r="A20" i="8"/>
  <c r="E20" i="8"/>
  <c r="F20" i="8"/>
  <c r="E21" i="8"/>
  <c r="F21" i="8"/>
  <c r="G21" i="8"/>
  <c r="B25" i="8"/>
  <c r="G25" i="8"/>
  <c r="G30" i="8"/>
  <c r="G36" i="8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8" i="1"/>
  <c r="W1" i="35"/>
  <c r="C5" i="35"/>
  <c r="C6" i="35"/>
  <c r="H7" i="35"/>
  <c r="H8" i="35"/>
  <c r="B9" i="35"/>
  <c r="E9" i="35"/>
  <c r="B10" i="35"/>
  <c r="E10" i="35"/>
  <c r="B11" i="35"/>
  <c r="B12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S18" i="35"/>
  <c r="T18" i="35"/>
  <c r="U18" i="35"/>
  <c r="V18" i="35"/>
  <c r="W18" i="35"/>
  <c r="X18" i="35"/>
  <c r="Y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T19" i="35"/>
  <c r="U19" i="35"/>
  <c r="V19" i="35"/>
  <c r="W19" i="35"/>
  <c r="X19" i="35"/>
  <c r="Y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S20" i="35"/>
  <c r="T20" i="35"/>
  <c r="U20" i="35"/>
  <c r="V20" i="35"/>
  <c r="W20" i="35"/>
  <c r="X20" i="35"/>
  <c r="Y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S21" i="35"/>
  <c r="T21" i="35"/>
  <c r="U21" i="35"/>
  <c r="V21" i="35"/>
  <c r="W21" i="35"/>
  <c r="X21" i="35"/>
  <c r="Y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S22" i="35"/>
  <c r="T22" i="35"/>
  <c r="U22" i="35"/>
  <c r="V22" i="35"/>
  <c r="W22" i="35"/>
  <c r="X22" i="35"/>
  <c r="Y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S23" i="35"/>
  <c r="T23" i="35"/>
  <c r="U23" i="35"/>
  <c r="V23" i="35"/>
  <c r="W23" i="35"/>
  <c r="X23" i="35"/>
  <c r="Y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S24" i="35"/>
  <c r="T24" i="35"/>
  <c r="U24" i="35"/>
  <c r="V24" i="35"/>
  <c r="W24" i="35"/>
  <c r="X24" i="35"/>
  <c r="Y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S25" i="35"/>
  <c r="T25" i="35"/>
  <c r="U25" i="35"/>
  <c r="V25" i="35"/>
  <c r="W25" i="35"/>
  <c r="X25" i="35"/>
  <c r="Y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S26" i="35"/>
  <c r="T26" i="35"/>
  <c r="U26" i="35"/>
  <c r="V26" i="35"/>
  <c r="W26" i="35"/>
  <c r="X26" i="35"/>
  <c r="Y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S27" i="35"/>
  <c r="T27" i="35"/>
  <c r="U27" i="35"/>
  <c r="V27" i="35"/>
  <c r="W27" i="35"/>
  <c r="X27" i="35"/>
  <c r="Y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S28" i="35"/>
  <c r="T28" i="35"/>
  <c r="U28" i="35"/>
  <c r="V28" i="35"/>
  <c r="W28" i="35"/>
  <c r="X28" i="35"/>
  <c r="Y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S29" i="35"/>
  <c r="T29" i="35"/>
  <c r="U29" i="35"/>
  <c r="V29" i="35"/>
  <c r="W29" i="35"/>
  <c r="X29" i="35"/>
  <c r="Y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S30" i="35"/>
  <c r="T30" i="35"/>
  <c r="U30" i="35"/>
  <c r="V30" i="35"/>
  <c r="W30" i="35"/>
  <c r="X30" i="35"/>
  <c r="Y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T31" i="35"/>
  <c r="U31" i="35"/>
  <c r="V31" i="35"/>
  <c r="W31" i="35"/>
  <c r="X31" i="35"/>
  <c r="Y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S32" i="35"/>
  <c r="T32" i="35"/>
  <c r="U32" i="35"/>
  <c r="V32" i="35"/>
  <c r="W32" i="35"/>
  <c r="X32" i="35"/>
  <c r="Y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T33" i="35"/>
  <c r="U33" i="35"/>
  <c r="V33" i="35"/>
  <c r="W33" i="35"/>
  <c r="X33" i="35"/>
  <c r="Y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S34" i="35"/>
  <c r="T34" i="35"/>
  <c r="U34" i="35"/>
  <c r="V34" i="35"/>
  <c r="W34" i="35"/>
  <c r="X34" i="35"/>
  <c r="Y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S35" i="35"/>
  <c r="T35" i="35"/>
  <c r="U35" i="35"/>
  <c r="V35" i="35"/>
  <c r="W35" i="35"/>
  <c r="X35" i="35"/>
  <c r="Y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S36" i="35"/>
  <c r="T36" i="35"/>
  <c r="U36" i="35"/>
  <c r="V36" i="35"/>
  <c r="W36" i="35"/>
  <c r="X36" i="35"/>
  <c r="Y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S37" i="35"/>
  <c r="T37" i="35"/>
  <c r="U37" i="35"/>
  <c r="V37" i="35"/>
  <c r="W37" i="35"/>
  <c r="X37" i="35"/>
  <c r="Y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S38" i="35"/>
  <c r="T38" i="35"/>
  <c r="U38" i="35"/>
  <c r="V38" i="35"/>
  <c r="W38" i="35"/>
  <c r="X38" i="35"/>
  <c r="Y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S39" i="35"/>
  <c r="T39" i="35"/>
  <c r="U39" i="35"/>
  <c r="V39" i="35"/>
  <c r="W39" i="35"/>
  <c r="X39" i="35"/>
  <c r="Y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S40" i="35"/>
  <c r="T40" i="35"/>
  <c r="U40" i="35"/>
  <c r="V40" i="35"/>
  <c r="W40" i="35"/>
  <c r="X40" i="35"/>
  <c r="Y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S41" i="35"/>
  <c r="T41" i="35"/>
  <c r="U41" i="35"/>
  <c r="V41" i="35"/>
  <c r="W41" i="35"/>
  <c r="X41" i="35"/>
  <c r="Y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S42" i="35"/>
  <c r="T42" i="35"/>
  <c r="U42" i="35"/>
  <c r="V42" i="35"/>
  <c r="W42" i="35"/>
  <c r="X42" i="35"/>
  <c r="Y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S43" i="35"/>
  <c r="T43" i="35"/>
  <c r="U43" i="35"/>
  <c r="V43" i="35"/>
  <c r="W43" i="35"/>
  <c r="X43" i="35"/>
  <c r="Y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S44" i="35"/>
  <c r="T44" i="35"/>
  <c r="U44" i="35"/>
  <c r="V44" i="35"/>
  <c r="W44" i="35"/>
  <c r="X44" i="35"/>
  <c r="Y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S45" i="35"/>
  <c r="T45" i="35"/>
  <c r="U45" i="35"/>
  <c r="V45" i="35"/>
  <c r="W45" i="35"/>
  <c r="X45" i="35"/>
  <c r="Y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S46" i="35"/>
  <c r="T46" i="35"/>
  <c r="U46" i="35"/>
  <c r="V46" i="35"/>
  <c r="W46" i="35"/>
  <c r="X46" i="35"/>
  <c r="Y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S47" i="35"/>
  <c r="T47" i="35"/>
  <c r="U47" i="35"/>
  <c r="V47" i="35"/>
  <c r="W47" i="35"/>
  <c r="X47" i="35"/>
  <c r="Y47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C50" i="35"/>
  <c r="E50" i="35"/>
  <c r="G50" i="35"/>
  <c r="I50" i="35"/>
  <c r="K50" i="35"/>
  <c r="P1" i="31"/>
  <c r="B5" i="31"/>
  <c r="B6" i="31"/>
  <c r="B7" i="31"/>
  <c r="D7" i="31"/>
  <c r="A8" i="31"/>
  <c r="B8" i="31"/>
  <c r="A9" i="31"/>
  <c r="B9" i="31"/>
  <c r="F13" i="31"/>
  <c r="A15" i="31"/>
  <c r="B15" i="31"/>
  <c r="C15" i="31"/>
  <c r="D15" i="31"/>
  <c r="E15" i="31"/>
  <c r="F15" i="31"/>
  <c r="G15" i="31"/>
  <c r="H15" i="31"/>
  <c r="I15" i="31"/>
  <c r="J15" i="31"/>
  <c r="A16" i="31"/>
  <c r="B16" i="31"/>
  <c r="C16" i="31"/>
  <c r="D16" i="31"/>
  <c r="E16" i="31"/>
  <c r="F16" i="31"/>
  <c r="G16" i="31"/>
  <c r="H16" i="31"/>
  <c r="I16" i="31"/>
  <c r="J16" i="31"/>
  <c r="A17" i="31"/>
  <c r="B17" i="31"/>
  <c r="C17" i="31"/>
  <c r="D17" i="31"/>
  <c r="E17" i="31"/>
  <c r="F17" i="31"/>
  <c r="G17" i="31"/>
  <c r="H17" i="31"/>
  <c r="I17" i="31"/>
  <c r="J17" i="31"/>
  <c r="A18" i="31"/>
  <c r="B18" i="31"/>
  <c r="C18" i="31"/>
  <c r="D18" i="31"/>
  <c r="E18" i="31"/>
  <c r="F18" i="31"/>
  <c r="G18" i="31"/>
  <c r="H18" i="31"/>
  <c r="I18" i="31"/>
  <c r="J18" i="31"/>
  <c r="A19" i="31"/>
  <c r="B19" i="31"/>
  <c r="C19" i="31"/>
  <c r="D19" i="31"/>
  <c r="E19" i="31"/>
  <c r="F19" i="31"/>
  <c r="G19" i="31"/>
  <c r="H19" i="31"/>
  <c r="I19" i="31"/>
  <c r="J19" i="31"/>
  <c r="A20" i="31"/>
  <c r="B20" i="31"/>
  <c r="C20" i="31"/>
  <c r="D20" i="31"/>
  <c r="E20" i="31"/>
  <c r="F20" i="31"/>
  <c r="G20" i="31"/>
  <c r="H20" i="31"/>
  <c r="I20" i="31"/>
  <c r="J20" i="31"/>
  <c r="A21" i="31"/>
  <c r="B21" i="31"/>
  <c r="C21" i="31"/>
  <c r="D21" i="31"/>
  <c r="E21" i="31"/>
  <c r="F21" i="31"/>
  <c r="G21" i="31"/>
  <c r="H21" i="31"/>
  <c r="I21" i="31"/>
  <c r="J21" i="31"/>
  <c r="A22" i="31"/>
  <c r="B22" i="31"/>
  <c r="C22" i="31"/>
  <c r="D22" i="31"/>
  <c r="E22" i="31"/>
  <c r="F22" i="31"/>
  <c r="G22" i="31"/>
  <c r="H22" i="31"/>
  <c r="I22" i="31"/>
  <c r="J22" i="31"/>
  <c r="A23" i="31"/>
  <c r="B23" i="31"/>
  <c r="C23" i="31"/>
  <c r="D23" i="31"/>
  <c r="E23" i="31"/>
  <c r="F23" i="31"/>
  <c r="G23" i="31"/>
  <c r="H23" i="31"/>
  <c r="I23" i="31"/>
  <c r="J23" i="31"/>
  <c r="A24" i="31"/>
  <c r="B24" i="31"/>
  <c r="C24" i="31"/>
  <c r="D24" i="31"/>
  <c r="E24" i="31"/>
  <c r="F24" i="31"/>
  <c r="G24" i="31"/>
  <c r="H24" i="31"/>
  <c r="I24" i="31"/>
  <c r="J24" i="31"/>
  <c r="A25" i="31"/>
  <c r="B25" i="31"/>
  <c r="C25" i="31"/>
  <c r="D25" i="31"/>
  <c r="E25" i="31"/>
  <c r="F25" i="31"/>
  <c r="G25" i="31"/>
  <c r="H25" i="31"/>
  <c r="I25" i="31"/>
  <c r="J25" i="31"/>
  <c r="A26" i="31"/>
  <c r="B26" i="31"/>
  <c r="C26" i="31"/>
  <c r="D26" i="31"/>
  <c r="E26" i="31"/>
  <c r="F26" i="31"/>
  <c r="G26" i="31"/>
  <c r="H26" i="31"/>
  <c r="I26" i="31"/>
  <c r="J26" i="31"/>
  <c r="A27" i="31"/>
  <c r="B27" i="31"/>
  <c r="C27" i="31"/>
  <c r="D27" i="31"/>
  <c r="E27" i="31"/>
  <c r="F27" i="31"/>
  <c r="G27" i="31"/>
  <c r="H27" i="31"/>
  <c r="I27" i="31"/>
  <c r="J27" i="31"/>
  <c r="A28" i="31"/>
  <c r="B28" i="31"/>
  <c r="C28" i="31"/>
  <c r="D28" i="31"/>
  <c r="E28" i="31"/>
  <c r="F28" i="31"/>
  <c r="G28" i="31"/>
  <c r="H28" i="31"/>
  <c r="I28" i="31"/>
  <c r="J28" i="31"/>
  <c r="A29" i="31"/>
  <c r="B29" i="31"/>
  <c r="C29" i="31"/>
  <c r="D29" i="31"/>
  <c r="E29" i="31"/>
  <c r="F29" i="31"/>
  <c r="G29" i="31"/>
  <c r="H29" i="31"/>
  <c r="I29" i="31"/>
  <c r="J29" i="31"/>
  <c r="A30" i="31"/>
  <c r="B30" i="31"/>
  <c r="C30" i="31"/>
  <c r="D30" i="31"/>
  <c r="E30" i="31"/>
  <c r="F30" i="31"/>
  <c r="G30" i="31"/>
  <c r="H30" i="31"/>
  <c r="I30" i="31"/>
  <c r="J30" i="31"/>
  <c r="A31" i="31"/>
  <c r="B31" i="31"/>
  <c r="C31" i="31"/>
  <c r="D31" i="31"/>
  <c r="E31" i="31"/>
  <c r="F31" i="31"/>
  <c r="G31" i="31"/>
  <c r="H31" i="31"/>
  <c r="I31" i="31"/>
  <c r="J31" i="31"/>
  <c r="A32" i="31"/>
  <c r="B32" i="31"/>
  <c r="C32" i="31"/>
  <c r="D32" i="31"/>
  <c r="E32" i="31"/>
  <c r="F32" i="31"/>
  <c r="G32" i="31"/>
  <c r="H32" i="31"/>
  <c r="I32" i="31"/>
  <c r="J32" i="31"/>
  <c r="A33" i="31"/>
  <c r="B33" i="31"/>
  <c r="C33" i="31"/>
  <c r="D33" i="31"/>
  <c r="E33" i="31"/>
  <c r="F33" i="31"/>
  <c r="G33" i="31"/>
  <c r="H33" i="31"/>
  <c r="I33" i="31"/>
  <c r="J33" i="31"/>
  <c r="A34" i="31"/>
  <c r="B34" i="31"/>
  <c r="C34" i="31"/>
  <c r="D34" i="31"/>
  <c r="E34" i="31"/>
  <c r="F34" i="31"/>
  <c r="G34" i="31"/>
  <c r="H34" i="31"/>
  <c r="I34" i="31"/>
  <c r="J34" i="31"/>
  <c r="A35" i="31"/>
  <c r="B35" i="31"/>
  <c r="C35" i="31"/>
  <c r="D35" i="31"/>
  <c r="E35" i="31"/>
  <c r="F35" i="31"/>
  <c r="G35" i="31"/>
  <c r="H35" i="31"/>
  <c r="I35" i="31"/>
  <c r="J35" i="31"/>
  <c r="A36" i="31"/>
  <c r="B36" i="31"/>
  <c r="C36" i="31"/>
  <c r="D36" i="31"/>
  <c r="E36" i="31"/>
  <c r="F36" i="31"/>
  <c r="G36" i="31"/>
  <c r="H36" i="31"/>
  <c r="I36" i="31"/>
  <c r="J36" i="31"/>
  <c r="A37" i="31"/>
  <c r="B37" i="31"/>
  <c r="C37" i="31"/>
  <c r="D37" i="31"/>
  <c r="E37" i="31"/>
  <c r="F37" i="31"/>
  <c r="G37" i="31"/>
  <c r="H37" i="31"/>
  <c r="I37" i="31"/>
  <c r="J37" i="31"/>
  <c r="A38" i="31"/>
  <c r="B38" i="31"/>
  <c r="C38" i="31"/>
  <c r="D38" i="31"/>
  <c r="E38" i="31"/>
  <c r="F38" i="31"/>
  <c r="G38" i="31"/>
  <c r="H38" i="31"/>
  <c r="I38" i="31"/>
  <c r="J38" i="31"/>
  <c r="A39" i="31"/>
  <c r="B39" i="31"/>
  <c r="C39" i="31"/>
  <c r="D39" i="31"/>
  <c r="E39" i="31"/>
  <c r="F39" i="31"/>
  <c r="G39" i="31"/>
  <c r="H39" i="31"/>
  <c r="I39" i="31"/>
  <c r="J39" i="31"/>
  <c r="A40" i="31"/>
  <c r="B40" i="31"/>
  <c r="C40" i="31"/>
  <c r="D40" i="31"/>
  <c r="E40" i="31"/>
  <c r="F40" i="31"/>
  <c r="G40" i="31"/>
  <c r="H40" i="31"/>
  <c r="I40" i="31"/>
  <c r="J40" i="31"/>
  <c r="A41" i="31"/>
  <c r="B41" i="31"/>
  <c r="C41" i="31"/>
  <c r="D41" i="31"/>
  <c r="E41" i="31"/>
  <c r="F41" i="31"/>
  <c r="G41" i="31"/>
  <c r="H41" i="31"/>
  <c r="I41" i="31"/>
  <c r="J41" i="31"/>
  <c r="A42" i="31"/>
  <c r="B42" i="31"/>
  <c r="C42" i="31"/>
  <c r="D42" i="31"/>
  <c r="E42" i="31"/>
  <c r="F42" i="31"/>
  <c r="G42" i="31"/>
  <c r="H42" i="31"/>
  <c r="I42" i="31"/>
  <c r="J42" i="31"/>
  <c r="A43" i="31"/>
  <c r="B43" i="31"/>
  <c r="C43" i="31"/>
  <c r="D43" i="31"/>
  <c r="E43" i="31"/>
  <c r="F43" i="31"/>
  <c r="G43" i="31"/>
  <c r="H43" i="31"/>
  <c r="I43" i="31"/>
  <c r="J43" i="31"/>
  <c r="A44" i="31"/>
  <c r="B44" i="31"/>
  <c r="C44" i="31"/>
  <c r="D44" i="31"/>
  <c r="E44" i="31"/>
  <c r="F44" i="31"/>
  <c r="G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B46" i="31"/>
  <c r="C46" i="31"/>
  <c r="D46" i="31"/>
  <c r="E46" i="31"/>
  <c r="F46" i="31"/>
  <c r="G46" i="31"/>
  <c r="H46" i="31"/>
  <c r="I46" i="31"/>
  <c r="J46" i="31"/>
  <c r="L46" i="31"/>
  <c r="M46" i="31"/>
  <c r="C47" i="31"/>
  <c r="E47" i="31"/>
  <c r="G47" i="31"/>
  <c r="I47" i="31"/>
  <c r="L47" i="31"/>
  <c r="B6" i="13"/>
  <c r="B7" i="13"/>
  <c r="B8" i="13"/>
  <c r="D13" i="13"/>
  <c r="F13" i="13"/>
  <c r="G13" i="13"/>
  <c r="H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D14" i="13"/>
  <c r="F14" i="13"/>
  <c r="G14" i="13"/>
  <c r="H14" i="13"/>
  <c r="J14" i="13"/>
  <c r="K14" i="13"/>
  <c r="L14" i="13"/>
  <c r="M14" i="13"/>
  <c r="N14" i="13"/>
  <c r="O14" i="13"/>
  <c r="P14" i="13"/>
  <c r="Q14" i="13"/>
  <c r="AA14" i="13"/>
  <c r="D15" i="13"/>
  <c r="F15" i="13"/>
  <c r="G15" i="13"/>
  <c r="H15" i="13"/>
  <c r="J15" i="13"/>
  <c r="K15" i="13"/>
  <c r="L15" i="13"/>
  <c r="M15" i="13"/>
  <c r="N15" i="13"/>
  <c r="R15" i="13"/>
  <c r="D16" i="13"/>
  <c r="F16" i="13"/>
  <c r="G16" i="13"/>
  <c r="H16" i="13"/>
  <c r="J16" i="13"/>
  <c r="K16" i="13"/>
  <c r="L16" i="13"/>
  <c r="M16" i="13"/>
  <c r="N16" i="13"/>
  <c r="R16" i="13"/>
  <c r="D17" i="13"/>
  <c r="F17" i="13"/>
  <c r="G17" i="13"/>
  <c r="H17" i="13"/>
  <c r="J17" i="13"/>
  <c r="K17" i="13"/>
  <c r="L17" i="13"/>
  <c r="M17" i="13"/>
  <c r="N17" i="13"/>
  <c r="D18" i="13"/>
  <c r="F18" i="13"/>
  <c r="G18" i="13"/>
  <c r="H18" i="13"/>
  <c r="J18" i="13"/>
  <c r="K18" i="13"/>
  <c r="L18" i="13"/>
  <c r="M18" i="13"/>
  <c r="N18" i="13"/>
  <c r="R18" i="13"/>
  <c r="D19" i="13"/>
  <c r="F19" i="13"/>
  <c r="G19" i="13"/>
  <c r="H19" i="13"/>
  <c r="J19" i="13"/>
  <c r="K19" i="13"/>
  <c r="L19" i="13"/>
  <c r="M19" i="13"/>
  <c r="N19" i="13"/>
  <c r="O19" i="13"/>
  <c r="P19" i="13"/>
  <c r="Q19" i="13"/>
  <c r="AA19" i="13"/>
  <c r="D20" i="13"/>
  <c r="F20" i="13"/>
  <c r="G20" i="13"/>
  <c r="H20" i="13"/>
  <c r="J20" i="13"/>
  <c r="K20" i="13"/>
  <c r="L20" i="13"/>
  <c r="M20" i="13"/>
  <c r="N20" i="13"/>
  <c r="O20" i="13"/>
  <c r="P20" i="13"/>
  <c r="Q20" i="13"/>
  <c r="AA20" i="13"/>
  <c r="D21" i="13"/>
  <c r="F21" i="13"/>
  <c r="G21" i="13"/>
  <c r="H21" i="13"/>
  <c r="J21" i="13"/>
  <c r="K21" i="13"/>
  <c r="L21" i="13"/>
  <c r="M21" i="13"/>
  <c r="N21" i="13"/>
  <c r="O21" i="13"/>
  <c r="P21" i="13"/>
  <c r="Q21" i="13"/>
  <c r="AA21" i="13"/>
  <c r="D22" i="13"/>
  <c r="F22" i="13"/>
  <c r="G22" i="13"/>
  <c r="H22" i="13"/>
  <c r="J22" i="13"/>
  <c r="K22" i="13"/>
  <c r="L22" i="13"/>
  <c r="M22" i="13"/>
  <c r="N22" i="13"/>
  <c r="O22" i="13"/>
  <c r="P22" i="13"/>
  <c r="Q22" i="13"/>
  <c r="AA22" i="13"/>
  <c r="D23" i="13"/>
  <c r="F23" i="13"/>
  <c r="G23" i="13"/>
  <c r="H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D24" i="13"/>
  <c r="F24" i="13"/>
  <c r="G24" i="13"/>
  <c r="H24" i="13"/>
  <c r="J24" i="13"/>
  <c r="K24" i="13"/>
  <c r="L24" i="13"/>
  <c r="M24" i="13"/>
  <c r="N24" i="13"/>
  <c r="R24" i="13"/>
  <c r="Y24" i="13"/>
  <c r="D25" i="13"/>
  <c r="F25" i="13"/>
  <c r="G25" i="13"/>
  <c r="H25" i="13"/>
  <c r="J25" i="13"/>
  <c r="K25" i="13"/>
  <c r="L25" i="13"/>
  <c r="M25" i="13"/>
  <c r="N25" i="13"/>
  <c r="R25" i="13"/>
  <c r="Y25" i="13"/>
  <c r="D27" i="13"/>
  <c r="F27" i="13"/>
  <c r="G27" i="13"/>
  <c r="H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D28" i="13"/>
  <c r="F28" i="13"/>
  <c r="G28" i="13"/>
  <c r="H28" i="13"/>
  <c r="K28" i="13"/>
  <c r="L28" i="13"/>
  <c r="M28" i="13"/>
  <c r="N28" i="13"/>
  <c r="R28" i="13"/>
  <c r="Y28" i="13"/>
  <c r="D30" i="13"/>
  <c r="F30" i="13"/>
  <c r="G30" i="13"/>
  <c r="H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D31" i="13"/>
  <c r="F31" i="13"/>
  <c r="G31" i="13"/>
  <c r="H31" i="13"/>
  <c r="J31" i="13"/>
  <c r="K31" i="13"/>
  <c r="L31" i="13"/>
  <c r="M31" i="13"/>
  <c r="N31" i="13"/>
  <c r="R31" i="13"/>
  <c r="Y31" i="13"/>
  <c r="D32" i="13"/>
  <c r="F32" i="13"/>
  <c r="G32" i="13"/>
  <c r="H32" i="13"/>
  <c r="J32" i="13"/>
  <c r="K32" i="13"/>
  <c r="L32" i="13"/>
  <c r="M32" i="13"/>
  <c r="N32" i="13"/>
  <c r="R32" i="13"/>
  <c r="Y32" i="13"/>
  <c r="D34" i="13"/>
  <c r="F34" i="13"/>
  <c r="G34" i="13"/>
  <c r="H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D35" i="13"/>
  <c r="F35" i="13"/>
  <c r="G35" i="13"/>
  <c r="H35" i="13"/>
  <c r="J35" i="13"/>
  <c r="K35" i="13"/>
  <c r="L35" i="13"/>
  <c r="M35" i="13"/>
  <c r="N35" i="13"/>
  <c r="R35" i="13"/>
  <c r="Y35" i="13"/>
  <c r="D36" i="13"/>
  <c r="F36" i="13"/>
  <c r="G36" i="13"/>
  <c r="H36" i="13"/>
  <c r="J36" i="13"/>
  <c r="K36" i="13"/>
  <c r="L36" i="13"/>
  <c r="M36" i="13"/>
  <c r="N36" i="13"/>
  <c r="R36" i="13"/>
  <c r="Y36" i="13"/>
  <c r="D37" i="13"/>
  <c r="F37" i="13"/>
  <c r="G37" i="13"/>
  <c r="H37" i="13"/>
  <c r="J37" i="13"/>
  <c r="K37" i="13"/>
  <c r="L37" i="13"/>
  <c r="M37" i="13"/>
  <c r="N37" i="13"/>
  <c r="B38" i="13"/>
  <c r="D38" i="13"/>
  <c r="F38" i="13"/>
  <c r="G38" i="13"/>
  <c r="H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D39" i="13"/>
  <c r="F39" i="13"/>
  <c r="G39" i="13"/>
  <c r="H39" i="13"/>
  <c r="J39" i="13"/>
  <c r="K39" i="13"/>
  <c r="L39" i="13"/>
  <c r="M39" i="13"/>
  <c r="N39" i="13"/>
  <c r="U39" i="13"/>
  <c r="V39" i="13"/>
  <c r="W39" i="13"/>
  <c r="AA39" i="13"/>
  <c r="D40" i="13"/>
  <c r="F40" i="13"/>
  <c r="G40" i="13"/>
  <c r="H40" i="13"/>
  <c r="J40" i="13"/>
  <c r="K40" i="13"/>
  <c r="L40" i="13"/>
  <c r="M40" i="13"/>
  <c r="N40" i="13"/>
  <c r="U40" i="13"/>
  <c r="V40" i="13"/>
  <c r="W40" i="13"/>
  <c r="AA40" i="13"/>
  <c r="B42" i="13"/>
  <c r="D42" i="13"/>
  <c r="F42" i="13"/>
  <c r="G42" i="13"/>
  <c r="H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D44" i="13"/>
  <c r="F44" i="13"/>
  <c r="G44" i="13"/>
  <c r="H44" i="13"/>
  <c r="J44" i="13"/>
  <c r="K44" i="13"/>
  <c r="L44" i="13"/>
  <c r="M44" i="13"/>
  <c r="N44" i="13"/>
  <c r="O44" i="13"/>
  <c r="P44" i="13"/>
  <c r="Q44" i="13"/>
  <c r="S44" i="13"/>
  <c r="T44" i="13"/>
  <c r="U44" i="13"/>
  <c r="V44" i="13"/>
  <c r="W44" i="13"/>
  <c r="X44" i="13"/>
  <c r="Y44" i="13"/>
  <c r="Z44" i="13"/>
  <c r="AA44" i="13"/>
  <c r="Y45" i="13"/>
  <c r="O46" i="13"/>
  <c r="P46" i="13"/>
  <c r="Q46" i="13"/>
  <c r="R46" i="13"/>
  <c r="S46" i="13"/>
  <c r="T46" i="13"/>
  <c r="D47" i="13"/>
  <c r="H47" i="13"/>
  <c r="M47" i="13"/>
  <c r="N47" i="13"/>
  <c r="X47" i="13"/>
  <c r="Y47" i="13"/>
  <c r="AA47" i="13"/>
  <c r="L48" i="13"/>
  <c r="M48" i="13"/>
  <c r="N48" i="13"/>
  <c r="P48" i="13"/>
  <c r="D52" i="13"/>
  <c r="E52" i="13"/>
  <c r="D53" i="13"/>
  <c r="E53" i="13"/>
  <c r="D55" i="13"/>
  <c r="E55" i="13"/>
  <c r="K55" i="13"/>
  <c r="L55" i="13"/>
  <c r="D56" i="13"/>
  <c r="F56" i="13"/>
  <c r="K56" i="13"/>
  <c r="L56" i="13"/>
  <c r="K57" i="13"/>
  <c r="L57" i="13"/>
  <c r="E58" i="13"/>
  <c r="K58" i="13"/>
  <c r="L58" i="13"/>
  <c r="K59" i="13"/>
  <c r="L59" i="13"/>
  <c r="F60" i="13"/>
  <c r="F62" i="13"/>
  <c r="D7" i="39"/>
  <c r="A8" i="39"/>
  <c r="D8" i="39"/>
  <c r="A9" i="39"/>
  <c r="D9" i="39"/>
  <c r="A10" i="39"/>
  <c r="D10" i="39"/>
  <c r="A11" i="39"/>
  <c r="D11" i="39"/>
  <c r="A12" i="39"/>
  <c r="D12" i="39"/>
  <c r="A13" i="39"/>
  <c r="D13" i="39"/>
  <c r="A14" i="39"/>
  <c r="D14" i="39"/>
  <c r="A15" i="39"/>
  <c r="D15" i="39"/>
  <c r="A16" i="39"/>
  <c r="D16" i="39"/>
  <c r="A17" i="39"/>
  <c r="D17" i="39"/>
  <c r="A18" i="39"/>
  <c r="D18" i="39"/>
  <c r="A19" i="39"/>
  <c r="D19" i="39"/>
  <c r="A20" i="39"/>
  <c r="D20" i="39"/>
  <c r="A21" i="39"/>
  <c r="D21" i="39"/>
  <c r="A22" i="39"/>
  <c r="D22" i="39"/>
  <c r="A23" i="39"/>
  <c r="D23" i="39"/>
  <c r="A24" i="39"/>
  <c r="D24" i="39"/>
  <c r="A25" i="39"/>
  <c r="D25" i="39"/>
  <c r="A26" i="39"/>
  <c r="D26" i="39"/>
  <c r="A27" i="39"/>
  <c r="D27" i="39"/>
  <c r="A28" i="39"/>
  <c r="D28" i="39"/>
  <c r="A29" i="39"/>
  <c r="D29" i="39"/>
  <c r="A30" i="39"/>
  <c r="D30" i="39"/>
  <c r="A31" i="39"/>
  <c r="D31" i="39"/>
  <c r="A32" i="39"/>
  <c r="D32" i="39"/>
  <c r="A33" i="39"/>
  <c r="D33" i="39"/>
  <c r="A34" i="39"/>
  <c r="D34" i="39"/>
  <c r="A35" i="39"/>
  <c r="D35" i="39"/>
  <c r="A36" i="39"/>
  <c r="D36" i="39"/>
  <c r="A37" i="39"/>
  <c r="D37" i="39"/>
  <c r="G3" i="9"/>
  <c r="A12" i="9"/>
  <c r="E15" i="9"/>
  <c r="F15" i="9"/>
  <c r="E16" i="9"/>
  <c r="F16" i="9"/>
  <c r="E18" i="9"/>
  <c r="A22" i="9"/>
  <c r="C22" i="9"/>
  <c r="D22" i="9"/>
  <c r="E22" i="9"/>
  <c r="F22" i="9"/>
  <c r="G22" i="9"/>
  <c r="A23" i="9"/>
  <c r="C23" i="9"/>
  <c r="D23" i="9"/>
  <c r="E23" i="9"/>
  <c r="F23" i="9"/>
  <c r="G23" i="9"/>
  <c r="A24" i="9"/>
  <c r="C24" i="9"/>
  <c r="D24" i="9"/>
  <c r="E24" i="9"/>
  <c r="F24" i="9"/>
  <c r="G24" i="9"/>
  <c r="A25" i="9"/>
  <c r="C25" i="9"/>
  <c r="D25" i="9"/>
  <c r="E25" i="9"/>
  <c r="F25" i="9"/>
  <c r="G25" i="9"/>
  <c r="A26" i="9"/>
  <c r="C26" i="9"/>
  <c r="D26" i="9"/>
  <c r="E26" i="9"/>
  <c r="F26" i="9"/>
  <c r="G26" i="9"/>
  <c r="A27" i="9"/>
  <c r="C27" i="9"/>
  <c r="D27" i="9"/>
  <c r="E27" i="9"/>
  <c r="F27" i="9"/>
  <c r="G27" i="9"/>
  <c r="A28" i="9"/>
  <c r="C28" i="9"/>
  <c r="D28" i="9"/>
  <c r="E28" i="9"/>
  <c r="F28" i="9"/>
  <c r="G28" i="9"/>
  <c r="A29" i="9"/>
  <c r="C29" i="9"/>
  <c r="D29" i="9"/>
  <c r="E29" i="9"/>
  <c r="F29" i="9"/>
  <c r="G29" i="9"/>
  <c r="A30" i="9"/>
  <c r="C30" i="9"/>
  <c r="D30" i="9"/>
  <c r="E30" i="9"/>
  <c r="F30" i="9"/>
  <c r="G30" i="9"/>
  <c r="A31" i="9"/>
  <c r="C31" i="9"/>
  <c r="D31" i="9"/>
  <c r="E31" i="9"/>
  <c r="F31" i="9"/>
  <c r="G31" i="9"/>
  <c r="A32" i="9"/>
  <c r="E32" i="9"/>
  <c r="F32" i="9"/>
  <c r="A33" i="9"/>
  <c r="E33" i="9"/>
  <c r="F33" i="9"/>
  <c r="E34" i="9"/>
  <c r="F34" i="9"/>
  <c r="G34" i="9"/>
  <c r="G37" i="9"/>
  <c r="L1" i="7"/>
  <c r="A2" i="7"/>
  <c r="B6" i="7"/>
  <c r="A8" i="7"/>
  <c r="B8" i="7"/>
  <c r="D11" i="7"/>
  <c r="G11" i="7"/>
  <c r="H11" i="7"/>
  <c r="D12" i="7"/>
  <c r="G12" i="7"/>
  <c r="H12" i="7"/>
  <c r="A16" i="7"/>
  <c r="B16" i="7"/>
  <c r="C16" i="7"/>
  <c r="D16" i="7"/>
  <c r="E16" i="7"/>
  <c r="F16" i="7"/>
  <c r="H16" i="7"/>
  <c r="I16" i="7"/>
  <c r="J16" i="7"/>
  <c r="K16" i="7"/>
  <c r="L16" i="7"/>
  <c r="A17" i="7"/>
  <c r="B17" i="7"/>
  <c r="C17" i="7"/>
  <c r="D17" i="7"/>
  <c r="E17" i="7"/>
  <c r="F17" i="7"/>
  <c r="H17" i="7"/>
  <c r="I17" i="7"/>
  <c r="J17" i="7"/>
  <c r="K17" i="7"/>
  <c r="L17" i="7"/>
  <c r="A18" i="7"/>
  <c r="B18" i="7"/>
  <c r="C18" i="7"/>
  <c r="D18" i="7"/>
  <c r="E18" i="7"/>
  <c r="F18" i="7"/>
  <c r="H18" i="7"/>
  <c r="I18" i="7"/>
  <c r="J18" i="7"/>
  <c r="K18" i="7"/>
  <c r="L18" i="7"/>
  <c r="A19" i="7"/>
  <c r="B19" i="7"/>
  <c r="C19" i="7"/>
  <c r="D19" i="7"/>
  <c r="E19" i="7"/>
  <c r="F19" i="7"/>
  <c r="H19" i="7"/>
  <c r="I19" i="7"/>
  <c r="J19" i="7"/>
  <c r="K19" i="7"/>
  <c r="L19" i="7"/>
  <c r="A20" i="7"/>
  <c r="B20" i="7"/>
  <c r="C20" i="7"/>
  <c r="D20" i="7"/>
  <c r="E20" i="7"/>
  <c r="F20" i="7"/>
  <c r="H20" i="7"/>
  <c r="I20" i="7"/>
  <c r="J20" i="7"/>
  <c r="K20" i="7"/>
  <c r="L20" i="7"/>
  <c r="A21" i="7"/>
  <c r="B21" i="7"/>
  <c r="C21" i="7"/>
  <c r="D21" i="7"/>
  <c r="E21" i="7"/>
  <c r="F21" i="7"/>
  <c r="H21" i="7"/>
  <c r="I21" i="7"/>
  <c r="J21" i="7"/>
  <c r="K21" i="7"/>
  <c r="L21" i="7"/>
  <c r="A22" i="7"/>
  <c r="B22" i="7"/>
  <c r="C22" i="7"/>
  <c r="D22" i="7"/>
  <c r="E22" i="7"/>
  <c r="F22" i="7"/>
  <c r="H22" i="7"/>
  <c r="I22" i="7"/>
  <c r="J22" i="7"/>
  <c r="K22" i="7"/>
  <c r="L22" i="7"/>
  <c r="A23" i="7"/>
  <c r="B23" i="7"/>
  <c r="C23" i="7"/>
  <c r="D23" i="7"/>
  <c r="E23" i="7"/>
  <c r="F23" i="7"/>
  <c r="H23" i="7"/>
  <c r="I23" i="7"/>
  <c r="J23" i="7"/>
  <c r="K23" i="7"/>
  <c r="L23" i="7"/>
  <c r="A24" i="7"/>
  <c r="B24" i="7"/>
  <c r="C24" i="7"/>
  <c r="D24" i="7"/>
  <c r="E24" i="7"/>
  <c r="F24" i="7"/>
  <c r="H24" i="7"/>
  <c r="I24" i="7"/>
  <c r="J24" i="7"/>
  <c r="K24" i="7"/>
  <c r="L24" i="7"/>
  <c r="A25" i="7"/>
  <c r="B25" i="7"/>
  <c r="C25" i="7"/>
  <c r="D25" i="7"/>
  <c r="E25" i="7"/>
  <c r="F25" i="7"/>
  <c r="H25" i="7"/>
  <c r="I25" i="7"/>
  <c r="J25" i="7"/>
  <c r="K25" i="7"/>
  <c r="L25" i="7"/>
  <c r="A26" i="7"/>
  <c r="B26" i="7"/>
  <c r="C26" i="7"/>
  <c r="D26" i="7"/>
  <c r="E26" i="7"/>
  <c r="F26" i="7"/>
  <c r="H26" i="7"/>
  <c r="I26" i="7"/>
  <c r="J26" i="7"/>
  <c r="K26" i="7"/>
  <c r="L26" i="7"/>
  <c r="A27" i="7"/>
  <c r="B27" i="7"/>
  <c r="C27" i="7"/>
  <c r="D27" i="7"/>
  <c r="E27" i="7"/>
  <c r="F27" i="7"/>
  <c r="H27" i="7"/>
  <c r="I27" i="7"/>
  <c r="J27" i="7"/>
  <c r="K27" i="7"/>
  <c r="L27" i="7"/>
  <c r="A28" i="7"/>
  <c r="B28" i="7"/>
  <c r="C28" i="7"/>
  <c r="D28" i="7"/>
  <c r="E28" i="7"/>
  <c r="F28" i="7"/>
  <c r="H28" i="7"/>
  <c r="I28" i="7"/>
  <c r="J28" i="7"/>
  <c r="K28" i="7"/>
  <c r="L28" i="7"/>
  <c r="A29" i="7"/>
  <c r="B29" i="7"/>
  <c r="C29" i="7"/>
  <c r="D29" i="7"/>
  <c r="E29" i="7"/>
  <c r="F29" i="7"/>
  <c r="H29" i="7"/>
  <c r="I29" i="7"/>
  <c r="J29" i="7"/>
  <c r="K29" i="7"/>
  <c r="L29" i="7"/>
  <c r="A30" i="7"/>
  <c r="B30" i="7"/>
  <c r="C30" i="7"/>
  <c r="D30" i="7"/>
  <c r="E30" i="7"/>
  <c r="F30" i="7"/>
  <c r="H30" i="7"/>
  <c r="I30" i="7"/>
  <c r="J30" i="7"/>
  <c r="K30" i="7"/>
  <c r="L30" i="7"/>
  <c r="A31" i="7"/>
  <c r="B31" i="7"/>
  <c r="C31" i="7"/>
  <c r="D31" i="7"/>
  <c r="E31" i="7"/>
  <c r="F31" i="7"/>
  <c r="H31" i="7"/>
  <c r="I31" i="7"/>
  <c r="J31" i="7"/>
  <c r="K31" i="7"/>
  <c r="L31" i="7"/>
  <c r="A32" i="7"/>
  <c r="B32" i="7"/>
  <c r="C32" i="7"/>
  <c r="D32" i="7"/>
  <c r="E32" i="7"/>
  <c r="F32" i="7"/>
  <c r="H32" i="7"/>
  <c r="I32" i="7"/>
  <c r="J32" i="7"/>
  <c r="K32" i="7"/>
  <c r="L32" i="7"/>
  <c r="A33" i="7"/>
  <c r="B33" i="7"/>
  <c r="C33" i="7"/>
  <c r="D33" i="7"/>
  <c r="E33" i="7"/>
  <c r="F33" i="7"/>
  <c r="H33" i="7"/>
  <c r="I33" i="7"/>
  <c r="J33" i="7"/>
  <c r="K33" i="7"/>
  <c r="L33" i="7"/>
  <c r="A34" i="7"/>
  <c r="B34" i="7"/>
  <c r="C34" i="7"/>
  <c r="D34" i="7"/>
  <c r="E34" i="7"/>
  <c r="F34" i="7"/>
  <c r="H34" i="7"/>
  <c r="I34" i="7"/>
  <c r="J34" i="7"/>
  <c r="K34" i="7"/>
  <c r="L34" i="7"/>
  <c r="A35" i="7"/>
  <c r="B35" i="7"/>
  <c r="C35" i="7"/>
  <c r="D35" i="7"/>
  <c r="E35" i="7"/>
  <c r="F35" i="7"/>
  <c r="H35" i="7"/>
  <c r="I35" i="7"/>
  <c r="J35" i="7"/>
  <c r="K35" i="7"/>
  <c r="L35" i="7"/>
  <c r="A36" i="7"/>
  <c r="B36" i="7"/>
  <c r="C36" i="7"/>
  <c r="D36" i="7"/>
  <c r="E36" i="7"/>
  <c r="F36" i="7"/>
  <c r="H36" i="7"/>
  <c r="I36" i="7"/>
  <c r="J36" i="7"/>
  <c r="K36" i="7"/>
  <c r="L36" i="7"/>
  <c r="A37" i="7"/>
  <c r="B37" i="7"/>
  <c r="C37" i="7"/>
  <c r="D37" i="7"/>
  <c r="E37" i="7"/>
  <c r="F37" i="7"/>
  <c r="H37" i="7"/>
  <c r="I37" i="7"/>
  <c r="J37" i="7"/>
  <c r="K37" i="7"/>
  <c r="L37" i="7"/>
  <c r="A38" i="7"/>
  <c r="B38" i="7"/>
  <c r="C38" i="7"/>
  <c r="D38" i="7"/>
  <c r="E38" i="7"/>
  <c r="F38" i="7"/>
  <c r="H38" i="7"/>
  <c r="I38" i="7"/>
  <c r="J38" i="7"/>
  <c r="K38" i="7"/>
  <c r="L38" i="7"/>
  <c r="A39" i="7"/>
  <c r="B39" i="7"/>
  <c r="C39" i="7"/>
  <c r="D39" i="7"/>
  <c r="E39" i="7"/>
  <c r="F39" i="7"/>
  <c r="H39" i="7"/>
  <c r="I39" i="7"/>
  <c r="J39" i="7"/>
  <c r="K39" i="7"/>
  <c r="L39" i="7"/>
  <c r="A40" i="7"/>
  <c r="B40" i="7"/>
  <c r="C40" i="7"/>
  <c r="D40" i="7"/>
  <c r="E40" i="7"/>
  <c r="F40" i="7"/>
  <c r="H40" i="7"/>
  <c r="I40" i="7"/>
  <c r="J40" i="7"/>
  <c r="K40" i="7"/>
  <c r="L40" i="7"/>
  <c r="A41" i="7"/>
  <c r="B41" i="7"/>
  <c r="C41" i="7"/>
  <c r="D41" i="7"/>
  <c r="E41" i="7"/>
  <c r="F41" i="7"/>
  <c r="H41" i="7"/>
  <c r="I41" i="7"/>
  <c r="J41" i="7"/>
  <c r="K41" i="7"/>
  <c r="L41" i="7"/>
  <c r="A42" i="7"/>
  <c r="B42" i="7"/>
  <c r="C42" i="7"/>
  <c r="D42" i="7"/>
  <c r="E42" i="7"/>
  <c r="F42" i="7"/>
  <c r="H42" i="7"/>
  <c r="I42" i="7"/>
  <c r="J42" i="7"/>
  <c r="K42" i="7"/>
  <c r="L42" i="7"/>
  <c r="A43" i="7"/>
  <c r="B43" i="7"/>
  <c r="C43" i="7"/>
  <c r="D43" i="7"/>
  <c r="E43" i="7"/>
  <c r="F43" i="7"/>
  <c r="H43" i="7"/>
  <c r="I43" i="7"/>
  <c r="J43" i="7"/>
  <c r="K43" i="7"/>
  <c r="L43" i="7"/>
  <c r="A44" i="7"/>
  <c r="B44" i="7"/>
  <c r="C44" i="7"/>
  <c r="D44" i="7"/>
  <c r="E44" i="7"/>
  <c r="F44" i="7"/>
  <c r="H44" i="7"/>
  <c r="I44" i="7"/>
  <c r="J44" i="7"/>
  <c r="K44" i="7"/>
  <c r="L44" i="7"/>
  <c r="A45" i="7"/>
  <c r="B45" i="7"/>
  <c r="C45" i="7"/>
  <c r="D45" i="7"/>
  <c r="E45" i="7"/>
  <c r="F45" i="7"/>
  <c r="H45" i="7"/>
  <c r="I45" i="7"/>
  <c r="J45" i="7"/>
  <c r="K45" i="7"/>
  <c r="L45" i="7"/>
  <c r="F47" i="7"/>
  <c r="D48" i="7"/>
  <c r="F48" i="7"/>
  <c r="H48" i="7"/>
  <c r="I48" i="7"/>
  <c r="J48" i="7"/>
  <c r="K48" i="7"/>
  <c r="L48" i="7"/>
  <c r="N48" i="7"/>
  <c r="O48" i="7"/>
  <c r="H49" i="7"/>
  <c r="L50" i="7"/>
  <c r="H3" i="12"/>
  <c r="A10" i="12"/>
  <c r="A12" i="12"/>
  <c r="A15" i="12"/>
  <c r="C15" i="12"/>
  <c r="D15" i="12"/>
  <c r="E15" i="12"/>
  <c r="F15" i="12"/>
  <c r="H15" i="12"/>
  <c r="A16" i="12"/>
  <c r="C16" i="12"/>
  <c r="E16" i="12"/>
  <c r="F16" i="12"/>
  <c r="H16" i="12"/>
  <c r="A17" i="12"/>
  <c r="E17" i="12"/>
  <c r="F17" i="12"/>
  <c r="A18" i="12"/>
  <c r="E18" i="12"/>
  <c r="F18" i="12"/>
  <c r="H18" i="12"/>
  <c r="H32" i="12"/>
  <c r="H38" i="12"/>
  <c r="M1" i="33"/>
  <c r="A2" i="33"/>
  <c r="B7" i="33"/>
  <c r="B9" i="33"/>
  <c r="D13" i="33"/>
  <c r="E13" i="33"/>
  <c r="F13" i="33"/>
  <c r="A19" i="33"/>
  <c r="B19" i="33"/>
  <c r="C19" i="33"/>
  <c r="D19" i="33"/>
  <c r="F19" i="33"/>
  <c r="G19" i="33"/>
  <c r="H19" i="33"/>
  <c r="I19" i="33"/>
  <c r="A20" i="33"/>
  <c r="B20" i="33"/>
  <c r="C20" i="33"/>
  <c r="D20" i="33"/>
  <c r="F20" i="33"/>
  <c r="G20" i="33"/>
  <c r="H20" i="33"/>
  <c r="I20" i="33"/>
  <c r="A21" i="33"/>
  <c r="B21" i="33"/>
  <c r="C21" i="33"/>
  <c r="D21" i="33"/>
  <c r="F21" i="33"/>
  <c r="G21" i="33"/>
  <c r="H21" i="33"/>
  <c r="I21" i="33"/>
  <c r="A22" i="33"/>
  <c r="B22" i="33"/>
  <c r="C22" i="33"/>
  <c r="D22" i="33"/>
  <c r="F22" i="33"/>
  <c r="G22" i="33"/>
  <c r="H22" i="33"/>
  <c r="I22" i="33"/>
  <c r="A23" i="33"/>
  <c r="B23" i="33"/>
  <c r="C23" i="33"/>
  <c r="D23" i="33"/>
  <c r="F23" i="33"/>
  <c r="G23" i="33"/>
  <c r="H23" i="33"/>
  <c r="I23" i="33"/>
  <c r="A24" i="33"/>
  <c r="B24" i="33"/>
  <c r="C24" i="33"/>
  <c r="D24" i="33"/>
  <c r="F24" i="33"/>
  <c r="G24" i="33"/>
  <c r="H24" i="33"/>
  <c r="I24" i="33"/>
  <c r="A25" i="33"/>
  <c r="B25" i="33"/>
  <c r="C25" i="33"/>
  <c r="D25" i="33"/>
  <c r="F25" i="33"/>
  <c r="G25" i="33"/>
  <c r="H25" i="33"/>
  <c r="I25" i="33"/>
  <c r="A26" i="33"/>
  <c r="B26" i="33"/>
  <c r="C26" i="33"/>
  <c r="D26" i="33"/>
  <c r="F26" i="33"/>
  <c r="G26" i="33"/>
  <c r="H26" i="33"/>
  <c r="I26" i="33"/>
  <c r="A27" i="33"/>
  <c r="B27" i="33"/>
  <c r="C27" i="33"/>
  <c r="D27" i="33"/>
  <c r="F27" i="33"/>
  <c r="G27" i="33"/>
  <c r="H27" i="33"/>
  <c r="I27" i="33"/>
  <c r="A28" i="33"/>
  <c r="B28" i="33"/>
  <c r="C28" i="33"/>
  <c r="D28" i="33"/>
  <c r="F28" i="33"/>
  <c r="G28" i="33"/>
  <c r="H28" i="33"/>
  <c r="I28" i="33"/>
  <c r="A29" i="33"/>
  <c r="B29" i="33"/>
  <c r="C29" i="33"/>
  <c r="D29" i="33"/>
  <c r="F29" i="33"/>
  <c r="G29" i="33"/>
  <c r="H29" i="33"/>
  <c r="I29" i="33"/>
  <c r="A30" i="33"/>
  <c r="B30" i="33"/>
  <c r="C30" i="33"/>
  <c r="D30" i="33"/>
  <c r="F30" i="33"/>
  <c r="G30" i="33"/>
  <c r="H30" i="33"/>
  <c r="I30" i="33"/>
  <c r="A31" i="33"/>
  <c r="B31" i="33"/>
  <c r="C31" i="33"/>
  <c r="D31" i="33"/>
  <c r="F31" i="33"/>
  <c r="G31" i="33"/>
  <c r="H31" i="33"/>
  <c r="I31" i="33"/>
  <c r="A32" i="33"/>
  <c r="B32" i="33"/>
  <c r="C32" i="33"/>
  <c r="D32" i="33"/>
  <c r="F32" i="33"/>
  <c r="G32" i="33"/>
  <c r="H32" i="33"/>
  <c r="I32" i="33"/>
  <c r="A33" i="33"/>
  <c r="B33" i="33"/>
  <c r="C33" i="33"/>
  <c r="D33" i="33"/>
  <c r="F33" i="33"/>
  <c r="G33" i="33"/>
  <c r="H33" i="33"/>
  <c r="I33" i="33"/>
  <c r="A34" i="33"/>
  <c r="B34" i="33"/>
  <c r="C34" i="33"/>
  <c r="D34" i="33"/>
  <c r="F34" i="33"/>
  <c r="G34" i="33"/>
  <c r="H34" i="33"/>
  <c r="I34" i="33"/>
  <c r="A35" i="33"/>
  <c r="B35" i="33"/>
  <c r="C35" i="33"/>
  <c r="D35" i="33"/>
  <c r="F35" i="33"/>
  <c r="G35" i="33"/>
  <c r="H35" i="33"/>
  <c r="I35" i="33"/>
  <c r="A36" i="33"/>
  <c r="B36" i="33"/>
  <c r="C36" i="33"/>
  <c r="D36" i="33"/>
  <c r="F36" i="33"/>
  <c r="G36" i="33"/>
  <c r="H36" i="33"/>
  <c r="I36" i="33"/>
  <c r="A37" i="33"/>
  <c r="B37" i="33"/>
  <c r="C37" i="33"/>
  <c r="D37" i="33"/>
  <c r="F37" i="33"/>
  <c r="G37" i="33"/>
  <c r="H37" i="33"/>
  <c r="I37" i="33"/>
  <c r="A38" i="33"/>
  <c r="B38" i="33"/>
  <c r="C38" i="33"/>
  <c r="D38" i="33"/>
  <c r="F38" i="33"/>
  <c r="G38" i="33"/>
  <c r="H38" i="33"/>
  <c r="I38" i="33"/>
  <c r="A39" i="33"/>
  <c r="B39" i="33"/>
  <c r="C39" i="33"/>
  <c r="D39" i="33"/>
  <c r="F39" i="33"/>
  <c r="G39" i="33"/>
  <c r="H39" i="33"/>
  <c r="I39" i="33"/>
  <c r="A40" i="33"/>
  <c r="B40" i="33"/>
  <c r="C40" i="33"/>
  <c r="D40" i="33"/>
  <c r="F40" i="33"/>
  <c r="G40" i="33"/>
  <c r="H40" i="33"/>
  <c r="I40" i="33"/>
  <c r="A41" i="33"/>
  <c r="B41" i="33"/>
  <c r="C41" i="33"/>
  <c r="D41" i="33"/>
  <c r="F41" i="33"/>
  <c r="G41" i="33"/>
  <c r="H41" i="33"/>
  <c r="I41" i="33"/>
  <c r="A42" i="33"/>
  <c r="B42" i="33"/>
  <c r="C42" i="33"/>
  <c r="D42" i="33"/>
  <c r="F42" i="33"/>
  <c r="G42" i="33"/>
  <c r="H42" i="33"/>
  <c r="I42" i="33"/>
  <c r="A43" i="33"/>
  <c r="B43" i="33"/>
  <c r="C43" i="33"/>
  <c r="D43" i="33"/>
  <c r="F43" i="33"/>
  <c r="G43" i="33"/>
  <c r="H43" i="33"/>
  <c r="I43" i="33"/>
  <c r="A44" i="33"/>
  <c r="B44" i="33"/>
  <c r="C44" i="33"/>
  <c r="D44" i="33"/>
  <c r="F44" i="33"/>
  <c r="G44" i="33"/>
  <c r="H44" i="33"/>
  <c r="I44" i="33"/>
  <c r="A45" i="33"/>
  <c r="B45" i="33"/>
  <c r="C45" i="33"/>
  <c r="D45" i="33"/>
  <c r="F45" i="33"/>
  <c r="G45" i="33"/>
  <c r="H45" i="33"/>
  <c r="I45" i="33"/>
  <c r="A46" i="33"/>
  <c r="B46" i="33"/>
  <c r="C46" i="33"/>
  <c r="D46" i="33"/>
  <c r="F46" i="33"/>
  <c r="G46" i="33"/>
  <c r="H46" i="33"/>
  <c r="I46" i="33"/>
  <c r="A47" i="33"/>
  <c r="B47" i="33"/>
  <c r="C47" i="33"/>
  <c r="D47" i="33"/>
  <c r="F47" i="33"/>
  <c r="G47" i="33"/>
  <c r="H47" i="33"/>
  <c r="I47" i="33"/>
  <c r="A48" i="33"/>
  <c r="B48" i="33"/>
  <c r="C48" i="33"/>
  <c r="D48" i="33"/>
  <c r="F48" i="33"/>
  <c r="G48" i="33"/>
  <c r="H48" i="33"/>
  <c r="I48" i="33"/>
  <c r="D51" i="33"/>
  <c r="F51" i="33"/>
  <c r="G51" i="33"/>
  <c r="H51" i="33"/>
  <c r="I51" i="33"/>
  <c r="F53" i="33"/>
  <c r="H53" i="33"/>
  <c r="I53" i="33"/>
  <c r="G3" i="34"/>
  <c r="A12" i="34"/>
  <c r="A14" i="34"/>
  <c r="A19" i="34"/>
  <c r="C19" i="34"/>
  <c r="D19" i="34"/>
  <c r="E19" i="34"/>
  <c r="F19" i="34"/>
  <c r="G19" i="34"/>
  <c r="A20" i="34"/>
  <c r="E20" i="34"/>
  <c r="F20" i="34"/>
  <c r="E21" i="34"/>
  <c r="F21" i="34"/>
  <c r="G21" i="34"/>
  <c r="G35" i="34"/>
  <c r="P1" i="3"/>
  <c r="A2" i="3"/>
  <c r="B6" i="3"/>
  <c r="D7" i="3"/>
  <c r="A8" i="3"/>
  <c r="B8" i="3"/>
  <c r="A9" i="3"/>
  <c r="B9" i="3"/>
  <c r="F11" i="3"/>
  <c r="D12" i="3"/>
  <c r="I12" i="3"/>
  <c r="J12" i="3"/>
  <c r="D13" i="3"/>
  <c r="E13" i="3"/>
  <c r="F13" i="3"/>
  <c r="I13" i="3"/>
  <c r="J13" i="3"/>
  <c r="D14" i="3"/>
  <c r="E14" i="3"/>
  <c r="F14" i="3"/>
  <c r="I14" i="3"/>
  <c r="J14" i="3"/>
  <c r="A19" i="3"/>
  <c r="B19" i="3"/>
  <c r="C19" i="3"/>
  <c r="D19" i="3"/>
  <c r="E19" i="3"/>
  <c r="F19" i="3"/>
  <c r="G19" i="3"/>
  <c r="H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J46" i="3"/>
  <c r="K46" i="3"/>
  <c r="L46" i="3"/>
  <c r="M46" i="3"/>
  <c r="N46" i="3"/>
  <c r="O46" i="3"/>
  <c r="A47" i="3"/>
  <c r="B47" i="3"/>
  <c r="C47" i="3"/>
  <c r="E47" i="3"/>
  <c r="G47" i="3"/>
  <c r="L47" i="3"/>
  <c r="M47" i="3"/>
  <c r="N47" i="3"/>
  <c r="O47" i="3"/>
  <c r="A48" i="3"/>
  <c r="B48" i="3"/>
  <c r="C48" i="3"/>
  <c r="D48" i="3"/>
  <c r="E48" i="3"/>
  <c r="F48" i="3"/>
  <c r="G48" i="3"/>
  <c r="J48" i="3"/>
  <c r="K48" i="3"/>
  <c r="L48" i="3"/>
  <c r="M48" i="3"/>
  <c r="N48" i="3"/>
  <c r="O48" i="3"/>
  <c r="L50" i="3"/>
  <c r="M50" i="3"/>
  <c r="N50" i="3"/>
  <c r="O50" i="3"/>
  <c r="D51" i="3"/>
  <c r="F51" i="3"/>
  <c r="J51" i="3"/>
  <c r="K51" i="3"/>
  <c r="L51" i="3"/>
  <c r="M51" i="3"/>
  <c r="N51" i="3"/>
  <c r="O51" i="3"/>
  <c r="J52" i="3"/>
  <c r="L53" i="3"/>
  <c r="M53" i="3"/>
  <c r="G3" i="10"/>
  <c r="A12" i="10"/>
  <c r="A14" i="10"/>
  <c r="A22" i="10"/>
  <c r="C22" i="10"/>
  <c r="D22" i="10"/>
  <c r="F22" i="10"/>
  <c r="G22" i="10"/>
  <c r="A23" i="10"/>
  <c r="C23" i="10"/>
  <c r="D23" i="10"/>
  <c r="F23" i="10"/>
  <c r="G23" i="10"/>
  <c r="A24" i="10"/>
  <c r="C24" i="10"/>
  <c r="F24" i="10"/>
  <c r="G24" i="10"/>
  <c r="A25" i="10"/>
  <c r="F25" i="10"/>
  <c r="A26" i="10"/>
  <c r="F26" i="10"/>
  <c r="G26" i="10"/>
  <c r="G38" i="10"/>
  <c r="M1" i="26"/>
  <c r="A2" i="26"/>
  <c r="B7" i="26"/>
  <c r="A9" i="26"/>
  <c r="B9" i="26"/>
  <c r="A10" i="26"/>
  <c r="B10" i="26"/>
  <c r="F14" i="26"/>
  <c r="D15" i="26"/>
  <c r="G15" i="26"/>
  <c r="I15" i="26"/>
  <c r="D16" i="26"/>
  <c r="E16" i="26"/>
  <c r="F16" i="26"/>
  <c r="G16" i="26"/>
  <c r="I16" i="26"/>
  <c r="D17" i="26"/>
  <c r="G17" i="26"/>
  <c r="I17" i="26"/>
  <c r="F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A30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A38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A46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D53" i="26"/>
  <c r="F53" i="26"/>
  <c r="H53" i="26"/>
  <c r="I53" i="26"/>
  <c r="J53" i="26"/>
  <c r="K53" i="26"/>
  <c r="L53" i="26"/>
  <c r="M53" i="26"/>
  <c r="N53" i="26"/>
  <c r="K55" i="26"/>
  <c r="L55" i="26"/>
  <c r="M55" i="26"/>
  <c r="H3" i="27"/>
  <c r="A12" i="27"/>
  <c r="A14" i="27"/>
  <c r="A19" i="27"/>
  <c r="B19" i="27"/>
  <c r="C19" i="27"/>
  <c r="D19" i="27"/>
  <c r="E19" i="27"/>
  <c r="F19" i="27"/>
  <c r="H19" i="27"/>
  <c r="A20" i="27"/>
  <c r="B20" i="27"/>
  <c r="C20" i="27"/>
  <c r="D20" i="27"/>
  <c r="E20" i="27"/>
  <c r="F20" i="27"/>
  <c r="H20" i="27"/>
  <c r="A21" i="27"/>
  <c r="B21" i="27"/>
  <c r="C21" i="27"/>
  <c r="D21" i="27"/>
  <c r="E21" i="27"/>
  <c r="F21" i="27"/>
  <c r="H21" i="27"/>
  <c r="A22" i="27"/>
  <c r="E22" i="27"/>
  <c r="F22" i="27"/>
  <c r="H22" i="27"/>
  <c r="E23" i="27"/>
  <c r="F23" i="27"/>
  <c r="I23" i="27"/>
  <c r="H26" i="27"/>
  <c r="I30" i="27"/>
  <c r="I36" i="27"/>
  <c r="S1" i="36"/>
  <c r="A2" i="36"/>
  <c r="C5" i="36"/>
  <c r="C6" i="36"/>
  <c r="C7" i="36"/>
  <c r="C8" i="36"/>
  <c r="B11" i="36"/>
  <c r="C11" i="36"/>
  <c r="D11" i="36"/>
  <c r="B12" i="36"/>
  <c r="C12" i="36"/>
  <c r="D12" i="36"/>
  <c r="F15" i="36"/>
  <c r="D16" i="36"/>
  <c r="I16" i="36"/>
  <c r="K16" i="36"/>
  <c r="D17" i="36"/>
  <c r="E17" i="36"/>
  <c r="F17" i="36"/>
  <c r="I17" i="36"/>
  <c r="K17" i="36"/>
  <c r="D18" i="36"/>
  <c r="I18" i="36"/>
  <c r="K18" i="36"/>
  <c r="D19" i="36"/>
  <c r="I19" i="36"/>
  <c r="K19" i="36"/>
  <c r="D20" i="36"/>
  <c r="F20" i="36"/>
  <c r="I20" i="36"/>
  <c r="K20" i="36"/>
  <c r="F24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A55" i="36"/>
  <c r="B55" i="36"/>
  <c r="C55" i="36"/>
  <c r="E55" i="36"/>
  <c r="G55" i="36"/>
  <c r="I55" i="36"/>
  <c r="K55" i="36"/>
  <c r="M55" i="36"/>
  <c r="N55" i="36"/>
  <c r="O55" i="36"/>
  <c r="P55" i="36"/>
  <c r="Q55" i="36"/>
  <c r="R55" i="36"/>
  <c r="S55" i="36"/>
  <c r="T55" i="36"/>
  <c r="U55" i="36"/>
  <c r="D57" i="36"/>
  <c r="F57" i="36"/>
  <c r="H57" i="36"/>
  <c r="J57" i="36"/>
  <c r="L57" i="36"/>
  <c r="M57" i="36"/>
  <c r="N57" i="36"/>
  <c r="O57" i="36"/>
  <c r="P57" i="36"/>
  <c r="Q57" i="36"/>
  <c r="R57" i="36"/>
  <c r="S57" i="36"/>
  <c r="T57" i="36"/>
  <c r="U57" i="36"/>
  <c r="R59" i="36"/>
  <c r="O1" i="5"/>
  <c r="A2" i="5"/>
  <c r="B7" i="5"/>
  <c r="A9" i="5"/>
  <c r="B9" i="5"/>
  <c r="A10" i="5"/>
  <c r="B10" i="5"/>
  <c r="F14" i="5"/>
  <c r="D15" i="5"/>
  <c r="I15" i="5"/>
  <c r="J15" i="5"/>
  <c r="D16" i="5"/>
  <c r="E16" i="5"/>
  <c r="F16" i="5"/>
  <c r="I16" i="5"/>
  <c r="J16" i="5"/>
  <c r="D17" i="5"/>
  <c r="E17" i="5"/>
  <c r="F17" i="5"/>
  <c r="I17" i="5"/>
  <c r="J17" i="5"/>
  <c r="D18" i="5"/>
  <c r="I18" i="5"/>
  <c r="J18" i="5"/>
  <c r="A22" i="5"/>
  <c r="B22" i="5"/>
  <c r="C22" i="5"/>
  <c r="D22" i="5"/>
  <c r="E22" i="5"/>
  <c r="F22" i="5"/>
  <c r="G22" i="5"/>
  <c r="H22" i="5"/>
  <c r="I22" i="5"/>
  <c r="J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D54" i="5"/>
  <c r="F54" i="5"/>
  <c r="H54" i="5"/>
  <c r="J54" i="5"/>
  <c r="L54" i="5"/>
  <c r="M54" i="5"/>
  <c r="N54" i="5"/>
  <c r="O54" i="5"/>
  <c r="P54" i="5"/>
  <c r="Q54" i="5"/>
  <c r="R54" i="5"/>
  <c r="L55" i="5"/>
  <c r="N56" i="5"/>
  <c r="O56" i="5"/>
  <c r="P56" i="5"/>
  <c r="Q56" i="5"/>
  <c r="R56" i="5"/>
  <c r="G3" i="11"/>
  <c r="A12" i="11"/>
  <c r="A14" i="11"/>
  <c r="A19" i="11"/>
  <c r="C19" i="11"/>
  <c r="D19" i="11"/>
  <c r="E19" i="11"/>
  <c r="F19" i="11"/>
  <c r="G19" i="11"/>
  <c r="A20" i="11"/>
  <c r="C20" i="11"/>
  <c r="D20" i="11"/>
  <c r="E20" i="11"/>
  <c r="F20" i="11"/>
  <c r="G20" i="11"/>
  <c r="A21" i="11"/>
  <c r="C21" i="11"/>
  <c r="E21" i="11"/>
  <c r="F21" i="11"/>
  <c r="G21" i="11"/>
  <c r="A22" i="11"/>
  <c r="C22" i="11"/>
  <c r="D22" i="11"/>
  <c r="E22" i="11"/>
  <c r="F22" i="11"/>
  <c r="G22" i="11"/>
  <c r="A23" i="11"/>
  <c r="E23" i="11"/>
  <c r="F23" i="11"/>
  <c r="A24" i="11"/>
  <c r="E24" i="11"/>
  <c r="F24" i="11"/>
  <c r="G24" i="11"/>
  <c r="G38" i="11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<sst xmlns="http://schemas.openxmlformats.org/spreadsheetml/2006/main" count="997" uniqueCount="424">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</sst>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D11A700-A9BA-D6F8-3011-987F8FC22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995563C-6B2E-346B-31C7-C0591640E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77780AED-02CF-7FBB-238B-179FE6BCE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E406B68F-3589-EB0C-D8B3-0BB2F9743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E2060108-A1C2-34BE-7054-8C040E9A5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B0832EB7-FACE-4F77-BAFB-974615535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CF002B6-9304-E50B-CF3B-38F0B426B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953DF6B7-F677-3DA5-293B-8ABF776BF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A399DAC5-C850-C508-03DA-F88F717D3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4449B041-DA01-B2EE-7D11-CDA2127BB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AE39F843-0252-B7D1-6306-3AD68C944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BBA3B3E-3B9A-C7B4-AC30-A1A609BA1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AA9DAC1-264F-4441-CC56-0151A5A43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875C4B9A-B0CC-FC8D-C5B5-1D25EA6AA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95CDD703-6EB9-B68E-8E02-8FD6C48CE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C54A9863-3C9F-0551-6EA7-15D31EA42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F7AC564-690D-0018-1DC9-1F30684B6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342DA963-65C9-673C-7305-A4F0AE4B8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682F2ACC-BD71-F47A-6368-566234275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9212333D-B59A-F376-FBD9-5B9B74B24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CC88F1AC-D017-415A-AF46-FDC98D3E7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  <a:ext uri="{FF2B5EF4-FFF2-40B4-BE49-F238E27FC236}">
                  <a16:creationId xmlns:a16="http://schemas.microsoft.com/office/drawing/2014/main" id="{2F84D96A-7BED-FC98-F9B0-CA472E7FB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DF34ECBB-6E46-F681-E375-B59D47FDA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F78194B9-8E05-DECC-F68D-8FB560AC5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1A7F7CA6-657D-74DB-1557-F1FE7A529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2.75" x14ac:dyDescent="0.2"/>
  <cols>
    <col min="1" max="1" width="15.85546875" bestFit="1" customWidth="1"/>
    <col min="2" max="2" width="12.28515625" style="3" bestFit="1" customWidth="1"/>
    <col min="5" max="5" width="22.140625" bestFit="1" customWidth="1"/>
    <col min="8" max="8" width="18" bestFit="1" customWidth="1"/>
  </cols>
  <sheetData>
    <row r="1" spans="1:16" ht="18" x14ac:dyDescent="0.25">
      <c r="A1" s="120">
        <v>37196</v>
      </c>
      <c r="B1" s="149">
        <f ca="1">NOW()</f>
        <v>37239.403139120368</v>
      </c>
    </row>
    <row r="3" spans="1:16" x14ac:dyDescent="0.2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">
      <c r="A6" t="s">
        <v>2</v>
      </c>
    </row>
    <row r="7" spans="1:16" x14ac:dyDescent="0.2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">
      <c r="A10" s="5">
        <f t="shared" si="0"/>
        <v>37199</v>
      </c>
      <c r="B10" s="152">
        <v>2.0150000000000001</v>
      </c>
    </row>
    <row r="11" spans="1:16" x14ac:dyDescent="0.2">
      <c r="A11" s="5">
        <f t="shared" si="0"/>
        <v>37200</v>
      </c>
      <c r="B11" s="152">
        <v>2.0150000000000001</v>
      </c>
    </row>
    <row r="12" spans="1:16" x14ac:dyDescent="0.2">
      <c r="A12" s="5">
        <f t="shared" si="0"/>
        <v>37201</v>
      </c>
      <c r="B12" s="152">
        <v>2.16</v>
      </c>
    </row>
    <row r="13" spans="1:16" x14ac:dyDescent="0.2">
      <c r="A13" s="5">
        <f t="shared" si="0"/>
        <v>37202</v>
      </c>
      <c r="B13" s="152">
        <v>2.1349999999999998</v>
      </c>
    </row>
    <row r="14" spans="1:16" x14ac:dyDescent="0.2">
      <c r="A14" s="5">
        <f t="shared" si="0"/>
        <v>37203</v>
      </c>
      <c r="B14" s="152">
        <v>2.13</v>
      </c>
    </row>
    <row r="15" spans="1:16" x14ac:dyDescent="0.2">
      <c r="A15" s="5">
        <f t="shared" si="0"/>
        <v>37204</v>
      </c>
      <c r="B15" s="152">
        <v>1.9350000000000001</v>
      </c>
    </row>
    <row r="16" spans="1:16" x14ac:dyDescent="0.2">
      <c r="A16" s="5">
        <f t="shared" si="0"/>
        <v>37205</v>
      </c>
      <c r="B16" s="152">
        <v>1.7</v>
      </c>
    </row>
    <row r="17" spans="1:2" x14ac:dyDescent="0.2">
      <c r="A17" s="5">
        <f t="shared" si="0"/>
        <v>37206</v>
      </c>
      <c r="B17" s="152">
        <v>1.7</v>
      </c>
    </row>
    <row r="18" spans="1:2" x14ac:dyDescent="0.2">
      <c r="A18" s="5">
        <f t="shared" si="0"/>
        <v>37207</v>
      </c>
      <c r="B18" s="152">
        <v>1.7</v>
      </c>
    </row>
    <row r="19" spans="1:2" x14ac:dyDescent="0.2">
      <c r="A19" s="5">
        <f t="shared" si="0"/>
        <v>37208</v>
      </c>
      <c r="B19" s="152">
        <v>1.52</v>
      </c>
    </row>
    <row r="20" spans="1:2" x14ac:dyDescent="0.2">
      <c r="A20" s="5">
        <f t="shared" si="0"/>
        <v>37209</v>
      </c>
      <c r="B20" s="152">
        <v>1.595</v>
      </c>
    </row>
    <row r="21" spans="1:2" x14ac:dyDescent="0.2">
      <c r="A21" s="5">
        <f t="shared" si="0"/>
        <v>37210</v>
      </c>
      <c r="B21" s="152">
        <v>1.84</v>
      </c>
    </row>
    <row r="22" spans="1:2" x14ac:dyDescent="0.2">
      <c r="A22" s="5">
        <f t="shared" si="0"/>
        <v>37211</v>
      </c>
      <c r="B22" s="152">
        <v>1.4350000000000001</v>
      </c>
    </row>
    <row r="23" spans="1:2" x14ac:dyDescent="0.2">
      <c r="A23" s="5">
        <f t="shared" si="0"/>
        <v>37212</v>
      </c>
      <c r="B23" s="152">
        <v>1.135</v>
      </c>
    </row>
    <row r="24" spans="1:2" x14ac:dyDescent="0.2">
      <c r="A24" s="5">
        <f t="shared" si="0"/>
        <v>37213</v>
      </c>
      <c r="B24" s="152">
        <v>1.135</v>
      </c>
    </row>
    <row r="25" spans="1:2" x14ac:dyDescent="0.2">
      <c r="A25" s="5">
        <f t="shared" si="0"/>
        <v>37214</v>
      </c>
      <c r="B25" s="152">
        <v>1.135</v>
      </c>
    </row>
    <row r="26" spans="1:2" x14ac:dyDescent="0.2">
      <c r="A26" s="5">
        <f t="shared" si="0"/>
        <v>37215</v>
      </c>
      <c r="B26" s="152">
        <v>1.5349999999999999</v>
      </c>
    </row>
    <row r="27" spans="1:2" x14ac:dyDescent="0.2">
      <c r="A27" s="5">
        <f t="shared" si="0"/>
        <v>37216</v>
      </c>
      <c r="B27" s="152">
        <v>2.2050000000000001</v>
      </c>
    </row>
    <row r="28" spans="1:2" x14ac:dyDescent="0.2">
      <c r="A28" s="5">
        <f t="shared" si="0"/>
        <v>37217</v>
      </c>
      <c r="B28" s="152">
        <v>1.43</v>
      </c>
    </row>
    <row r="29" spans="1:2" x14ac:dyDescent="0.2">
      <c r="A29" s="5">
        <f t="shared" si="0"/>
        <v>37218</v>
      </c>
      <c r="B29" s="152">
        <v>1.43</v>
      </c>
    </row>
    <row r="30" spans="1:2" x14ac:dyDescent="0.2">
      <c r="A30" s="5">
        <f t="shared" si="0"/>
        <v>37219</v>
      </c>
      <c r="B30" s="152">
        <v>1.43</v>
      </c>
    </row>
    <row r="31" spans="1:2" x14ac:dyDescent="0.2">
      <c r="A31" s="5">
        <f t="shared" si="0"/>
        <v>37220</v>
      </c>
      <c r="B31" s="152">
        <v>1.43</v>
      </c>
    </row>
    <row r="32" spans="1:2" x14ac:dyDescent="0.2">
      <c r="A32" s="5">
        <f t="shared" si="0"/>
        <v>37221</v>
      </c>
      <c r="B32" s="152">
        <v>1.43</v>
      </c>
    </row>
    <row r="33" spans="1:2" x14ac:dyDescent="0.2">
      <c r="A33" s="5">
        <f t="shared" si="0"/>
        <v>37222</v>
      </c>
      <c r="B33" s="152">
        <v>1.88</v>
      </c>
    </row>
    <row r="34" spans="1:2" x14ac:dyDescent="0.2">
      <c r="A34" s="5">
        <f t="shared" si="0"/>
        <v>37223</v>
      </c>
      <c r="B34" s="152">
        <v>2.16</v>
      </c>
    </row>
    <row r="35" spans="1:2" x14ac:dyDescent="0.2">
      <c r="A35" s="5">
        <f>+A34+1</f>
        <v>37224</v>
      </c>
      <c r="B35" s="548">
        <v>2.38</v>
      </c>
    </row>
    <row r="36" spans="1:2" x14ac:dyDescent="0.2">
      <c r="A36" s="5">
        <f>+A35+1</f>
        <v>37225</v>
      </c>
      <c r="B36" s="548">
        <v>2.0249999999999999</v>
      </c>
    </row>
    <row r="37" spans="1:2" x14ac:dyDescent="0.2">
      <c r="A37" s="5"/>
      <c r="B37" s="548"/>
    </row>
    <row r="38" spans="1:2" x14ac:dyDescent="0.2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7" t="s">
        <v>68</v>
      </c>
      <c r="B1" s="7" t="s">
        <v>392</v>
      </c>
      <c r="C1" s="7"/>
      <c r="F1" t="s">
        <v>195</v>
      </c>
      <c r="L1" s="149">
        <f ca="1">NOW()</f>
        <v>37239.403139120368</v>
      </c>
    </row>
    <row r="2" spans="1:18" x14ac:dyDescent="0.2">
      <c r="A2" s="8">
        <f>+'Index Pricing'!A1</f>
        <v>37196</v>
      </c>
      <c r="B2" s="7" t="s">
        <v>36</v>
      </c>
      <c r="C2" s="7" t="s">
        <v>173</v>
      </c>
    </row>
    <row r="3" spans="1:18" x14ac:dyDescent="0.2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">
      <c r="A4" s="1"/>
      <c r="F4" s="7"/>
      <c r="G4" s="7"/>
      <c r="H4" s="7"/>
    </row>
    <row r="5" spans="1:18" x14ac:dyDescent="0.2">
      <c r="A5" s="1" t="s">
        <v>63</v>
      </c>
      <c r="B5" s="169">
        <v>662</v>
      </c>
      <c r="F5" s="7"/>
      <c r="G5" s="7"/>
      <c r="H5" s="7"/>
    </row>
    <row r="6" spans="1:18" x14ac:dyDescent="0.2">
      <c r="A6" s="1" t="s">
        <v>5</v>
      </c>
      <c r="B6">
        <f>'[1]Enron Detail'!$I$9</f>
        <v>0.92798690671031092</v>
      </c>
    </row>
    <row r="7" spans="1:18" x14ac:dyDescent="0.2">
      <c r="A7" s="1" t="s">
        <v>237</v>
      </c>
      <c r="B7" s="4">
        <v>0.44500000000000001</v>
      </c>
      <c r="C7" t="s">
        <v>8</v>
      </c>
    </row>
    <row r="8" spans="1:18" x14ac:dyDescent="0.2">
      <c r="A8" s="1" t="str">
        <f>+'Index Pricing'!A3</f>
        <v>IF CIG Rockies</v>
      </c>
      <c r="B8" s="2">
        <f>+'Index Pricing'!B3</f>
        <v>2.54</v>
      </c>
    </row>
    <row r="9" spans="1:18" ht="13.5" thickBot="1" x14ac:dyDescent="0.25">
      <c r="A9" s="1"/>
    </row>
    <row r="10" spans="1:18" s="67" customFormat="1" ht="25.5" x14ac:dyDescent="0.2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5" thickBot="1" x14ac:dyDescent="0.25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5" thickBot="1" x14ac:dyDescent="0.25"/>
    <row r="14" spans="1:18" ht="38.25" x14ac:dyDescent="0.2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5" thickBot="1" x14ac:dyDescent="0.25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">
      <c r="G49" t="s">
        <v>67</v>
      </c>
      <c r="H49" s="44">
        <f>+H48/I48</f>
        <v>-2.0156210632401111E-3</v>
      </c>
    </row>
    <row r="50" spans="1:12" x14ac:dyDescent="0.2">
      <c r="I50" s="48" t="s">
        <v>138</v>
      </c>
      <c r="J50" s="48"/>
      <c r="K50" s="48"/>
      <c r="L50" s="4">
        <f>+L48/(I48+H48)</f>
        <v>1.6985078263064879</v>
      </c>
    </row>
    <row r="52" spans="1:12" x14ac:dyDescent="0.2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tabSelected="1" zoomScale="75" workbookViewId="0">
      <selection activeCell="F48" sqref="F4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19.5703125" bestFit="1" customWidth="1"/>
    <col min="5" max="5" width="19.5703125" customWidth="1"/>
    <col min="6" max="6" width="33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204</v>
      </c>
      <c r="G3" s="231">
        <f ca="1">TODAY()</f>
        <v>37239</v>
      </c>
    </row>
    <row r="4" spans="1:8" x14ac:dyDescent="0.2">
      <c r="C4" s="50"/>
      <c r="D4" s="51"/>
      <c r="E4" s="51"/>
      <c r="F4" s="57" t="s">
        <v>205</v>
      </c>
      <c r="G4" s="57"/>
    </row>
    <row r="5" spans="1:8" x14ac:dyDescent="0.2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">
      <c r="C6" s="50"/>
      <c r="D6" s="51"/>
      <c r="E6" s="51"/>
      <c r="F6" s="57" t="s">
        <v>207</v>
      </c>
      <c r="G6" s="539">
        <v>37195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5" thickBot="1" x14ac:dyDescent="0.25">
      <c r="A12" s="150">
        <f ca="1">NOW()</f>
        <v>37239.403139351853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">
      <c r="A15" s="119"/>
      <c r="B15" s="63"/>
      <c r="C15" t="s">
        <v>221</v>
      </c>
      <c r="D15" s="62"/>
      <c r="E15" s="62"/>
    </row>
    <row r="16" spans="1:8" x14ac:dyDescent="0.2">
      <c r="A16" s="119"/>
      <c r="B16" s="63"/>
      <c r="C16" t="s">
        <v>222</v>
      </c>
      <c r="D16" s="62"/>
      <c r="E16" s="62"/>
    </row>
    <row r="17" spans="1:8" x14ac:dyDescent="0.2">
      <c r="A17" s="119"/>
      <c r="B17" s="63"/>
      <c r="C17" t="s">
        <v>218</v>
      </c>
      <c r="D17" s="62"/>
      <c r="E17" s="62"/>
    </row>
    <row r="18" spans="1:8" x14ac:dyDescent="0.2">
      <c r="C18" t="s">
        <v>219</v>
      </c>
    </row>
    <row r="19" spans="1:8" x14ac:dyDescent="0.2">
      <c r="C19" t="s">
        <v>223</v>
      </c>
    </row>
    <row r="21" spans="1:8" x14ac:dyDescent="0.2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2.2649999999999988</v>
      </c>
      <c r="E23" s="29"/>
      <c r="F23" s="29">
        <f>+'Phillips Detail'!F51</f>
        <v>253932</v>
      </c>
      <c r="G23" s="83">
        <f>+'Phillips Detail'!M51</f>
        <v>575155.97999999975</v>
      </c>
    </row>
    <row r="24" spans="1:8" x14ac:dyDescent="0.2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20919</v>
      </c>
      <c r="G25" s="105" t="s">
        <v>144</v>
      </c>
    </row>
    <row r="26" spans="1:8" x14ac:dyDescent="0.2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317408</v>
      </c>
      <c r="G26" s="139">
        <f>SUM(G22:G25)</f>
        <v>627220.19649999973</v>
      </c>
    </row>
    <row r="28" spans="1:8" x14ac:dyDescent="0.2">
      <c r="G28" s="10"/>
    </row>
    <row r="29" spans="1:8" x14ac:dyDescent="0.2">
      <c r="A29" s="7" t="s">
        <v>202</v>
      </c>
      <c r="D29" s="104"/>
      <c r="E29" s="104"/>
      <c r="F29" s="29"/>
      <c r="G29" s="139"/>
      <c r="H29" s="139"/>
    </row>
    <row r="30" spans="1:8" ht="15" x14ac:dyDescent="0.35">
      <c r="A30" s="7"/>
      <c r="C30" s="177"/>
      <c r="D30" s="178"/>
      <c r="E30" s="178"/>
      <c r="F30" s="179"/>
      <c r="G30" s="139"/>
      <c r="H30" s="139"/>
    </row>
    <row r="31" spans="1:8" x14ac:dyDescent="0.2">
      <c r="A31" s="175"/>
      <c r="C31" s="3"/>
      <c r="D31" s="176"/>
      <c r="E31" s="180"/>
      <c r="F31" s="29"/>
      <c r="H31" s="139"/>
    </row>
    <row r="32" spans="1:8" x14ac:dyDescent="0.2">
      <c r="A32" s="175"/>
      <c r="C32" s="3"/>
      <c r="D32" s="176"/>
      <c r="E32" s="180"/>
      <c r="G32" s="139"/>
      <c r="H32" s="139"/>
    </row>
    <row r="33" spans="1:8" x14ac:dyDescent="0.2">
      <c r="A33" s="175"/>
      <c r="C33" s="3"/>
      <c r="D33" s="176"/>
      <c r="E33" s="180"/>
      <c r="G33" s="139"/>
      <c r="H33" s="139"/>
    </row>
    <row r="34" spans="1:8" x14ac:dyDescent="0.2">
      <c r="A34" s="175"/>
      <c r="C34" s="3"/>
      <c r="D34" s="176"/>
      <c r="E34" s="180"/>
      <c r="F34" s="29"/>
      <c r="G34" s="139"/>
      <c r="H34" s="139"/>
    </row>
    <row r="35" spans="1:8" x14ac:dyDescent="0.2">
      <c r="A35" s="175"/>
      <c r="C35" s="3"/>
      <c r="D35" s="176"/>
      <c r="E35" s="180"/>
      <c r="F35" s="29"/>
      <c r="G35" s="139"/>
      <c r="H35" s="139"/>
    </row>
    <row r="36" spans="1:8" x14ac:dyDescent="0.2">
      <c r="A36" s="175"/>
      <c r="D36" s="104"/>
      <c r="E36" s="104"/>
      <c r="F36" s="29"/>
      <c r="G36" s="139"/>
    </row>
    <row r="37" spans="1:8" x14ac:dyDescent="0.2">
      <c r="A37" s="175"/>
      <c r="D37" s="104"/>
      <c r="E37" s="104"/>
      <c r="F37" s="29"/>
      <c r="G37" s="139"/>
    </row>
    <row r="38" spans="1:8" x14ac:dyDescent="0.2">
      <c r="D38" s="7" t="s">
        <v>137</v>
      </c>
      <c r="E38" s="7"/>
      <c r="F38" s="97"/>
      <c r="G38" s="92">
        <f>SUM(G26:G36)</f>
        <v>627220.19649999973</v>
      </c>
    </row>
    <row r="39" spans="1:8" x14ac:dyDescent="0.2">
      <c r="B39" s="64"/>
    </row>
    <row r="40" spans="1:8" x14ac:dyDescent="0.2">
      <c r="B40" s="7"/>
      <c r="C40" s="7"/>
    </row>
    <row r="41" spans="1:8" x14ac:dyDescent="0.2">
      <c r="B41" s="63"/>
    </row>
    <row r="42" spans="1:8" x14ac:dyDescent="0.2">
      <c r="B42" s="64"/>
    </row>
    <row r="43" spans="1:8" x14ac:dyDescent="0.2">
      <c r="B43" s="64"/>
    </row>
    <row r="44" spans="1:8" x14ac:dyDescent="0.2">
      <c r="A44" s="7"/>
      <c r="B44" s="7"/>
      <c r="C44" s="7"/>
    </row>
    <row r="45" spans="1:8" x14ac:dyDescent="0.2">
      <c r="A45" s="61"/>
      <c r="B45" s="63"/>
    </row>
    <row r="46" spans="1:8" x14ac:dyDescent="0.2">
      <c r="B46" s="64"/>
    </row>
    <row r="47" spans="1:8" x14ac:dyDescent="0.2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topLeftCell="C1" zoomScale="75" workbookViewId="0">
      <selection activeCell="G47" sqref="G47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18.140625" bestFit="1" customWidth="1"/>
    <col min="4" max="4" width="15.7109375" bestFit="1" customWidth="1"/>
    <col min="5" max="5" width="17" customWidth="1"/>
    <col min="6" max="6" width="17.28515625" bestFit="1" customWidth="1"/>
    <col min="7" max="7" width="16.7109375" bestFit="1" customWidth="1"/>
    <col min="8" max="8" width="9.85546875" customWidth="1"/>
    <col min="9" max="9" width="14.140625" customWidth="1"/>
    <col min="10" max="10" width="15.28515625" customWidth="1"/>
    <col min="11" max="11" width="10.5703125" customWidth="1"/>
    <col min="12" max="12" width="13.85546875" bestFit="1" customWidth="1"/>
    <col min="13" max="13" width="16.28515625" bestFit="1" customWidth="1"/>
    <col min="14" max="14" width="13.42578125" bestFit="1" customWidth="1"/>
    <col min="15" max="15" width="15.5703125" bestFit="1" customWidth="1"/>
    <col min="16" max="16" width="18.42578125" style="2" bestFit="1" customWidth="1"/>
    <col min="17" max="17" width="19" bestFit="1" customWidth="1"/>
    <col min="18" max="18" width="12.28515625" bestFit="1" customWidth="1"/>
    <col min="19" max="19" width="12.28515625" customWidth="1"/>
    <col min="20" max="21" width="18.7109375" bestFit="1" customWidth="1"/>
  </cols>
  <sheetData>
    <row r="1" spans="1:16" x14ac:dyDescent="0.2">
      <c r="A1" s="7"/>
      <c r="B1" t="s">
        <v>28</v>
      </c>
      <c r="C1" t="s">
        <v>211</v>
      </c>
      <c r="H1" t="s">
        <v>195</v>
      </c>
      <c r="P1" s="149">
        <f ca="1">NOW()</f>
        <v>37239.403139236114</v>
      </c>
    </row>
    <row r="2" spans="1:16" x14ac:dyDescent="0.2">
      <c r="A2" s="8">
        <f>+'Index Pricing'!A1</f>
        <v>37196</v>
      </c>
      <c r="B2" t="s">
        <v>29</v>
      </c>
      <c r="C2" t="s">
        <v>212</v>
      </c>
    </row>
    <row r="3" spans="1:16" x14ac:dyDescent="0.2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">
      <c r="A4" s="8"/>
    </row>
    <row r="5" spans="1:16" x14ac:dyDescent="0.2">
      <c r="A5" s="8" t="s">
        <v>65</v>
      </c>
      <c r="B5" s="168">
        <v>11336</v>
      </c>
      <c r="C5" s="62" t="s">
        <v>267</v>
      </c>
    </row>
    <row r="6" spans="1:16" x14ac:dyDescent="0.2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+'Index Pricing'!B3</f>
        <v>2.54</v>
      </c>
    </row>
    <row r="9" spans="1:16" x14ac:dyDescent="0.2">
      <c r="A9" s="1" t="str">
        <f>+'Index Pricing'!A4</f>
        <v>IF NGPL Midcont.</v>
      </c>
      <c r="B9" s="2">
        <f>+'Index Pricing'!B4</f>
        <v>3.04</v>
      </c>
    </row>
    <row r="10" spans="1:16" ht="13.5" thickBot="1" x14ac:dyDescent="0.25">
      <c r="A10" s="1"/>
    </row>
    <row r="11" spans="1:16" s="67" customFormat="1" ht="51" x14ac:dyDescent="0.2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-3.3641590350867015E-2</v>
      </c>
      <c r="J12" s="193">
        <f>ROUND(SUM(C12:I12),4)</f>
        <v>-0.53549999999999998</v>
      </c>
    </row>
    <row r="13" spans="1:16" x14ac:dyDescent="0.2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-3.3641590350867015E-2</v>
      </c>
      <c r="J13" s="193">
        <f>ROUND(SUM(C13:I13),4)</f>
        <v>-0.77500000000000002</v>
      </c>
    </row>
    <row r="14" spans="1:16" ht="13.5" thickBot="1" x14ac:dyDescent="0.25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-3.3641590350867015E-2</v>
      </c>
      <c r="J14" s="197">
        <f>ROUND(SUM(C14:I14),4)</f>
        <v>-0.66239999999999999</v>
      </c>
    </row>
    <row r="15" spans="1:16" ht="13.5" thickBot="1" x14ac:dyDescent="0.25"/>
    <row r="16" spans="1:16" ht="38.25" x14ac:dyDescent="0.2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5" thickBot="1" x14ac:dyDescent="0.25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v>0</v>
      </c>
      <c r="E47" s="542">
        <f>+'Index Pricing'!$B$4+$J$13</f>
        <v>2.2650000000000001</v>
      </c>
      <c r="F47" s="121">
        <v>0</v>
      </c>
      <c r="G47" s="542">
        <f>+'Index Pricing'!$B$3+$J$14</f>
        <v>1.8776000000000002</v>
      </c>
      <c r="H47" s="216">
        <v>0</v>
      </c>
      <c r="I47" s="30"/>
      <c r="J47" s="19">
        <v>0</v>
      </c>
      <c r="K47" s="32">
        <v>0</v>
      </c>
      <c r="L47" s="76">
        <f>+C47*D47</f>
        <v>0</v>
      </c>
      <c r="M47" s="74">
        <f t="shared" si="6"/>
        <v>0</v>
      </c>
      <c r="N47" s="77">
        <f>+G47*H47</f>
        <v>0</v>
      </c>
      <c r="O47" s="2">
        <f t="shared" si="7"/>
        <v>0</v>
      </c>
      <c r="P47"/>
    </row>
    <row r="48" spans="1:16" x14ac:dyDescent="0.2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5" thickBot="1" x14ac:dyDescent="0.25">
      <c r="A51" t="s">
        <v>27</v>
      </c>
      <c r="C51" s="495"/>
      <c r="D51" s="147">
        <f>SUM(D19:D50)</f>
        <v>42557</v>
      </c>
      <c r="E51" s="495"/>
      <c r="F51" s="147">
        <f>SUM(F19:F50)</f>
        <v>253932</v>
      </c>
      <c r="G51" s="495"/>
      <c r="H51" s="37">
        <v>0</v>
      </c>
      <c r="I51" s="30"/>
      <c r="J51" s="19">
        <f t="shared" ref="J51:O51" si="8">SUM(J19:J50)</f>
        <v>-20919</v>
      </c>
      <c r="K51" s="32">
        <f t="shared" si="8"/>
        <v>317408</v>
      </c>
      <c r="L51" s="78">
        <f t="shared" si="8"/>
        <v>52064.21650000001</v>
      </c>
      <c r="M51" s="79">
        <f t="shared" si="8"/>
        <v>575155.97999999975</v>
      </c>
      <c r="N51" s="80">
        <f t="shared" si="8"/>
        <v>0</v>
      </c>
      <c r="O51" s="10">
        <f t="shared" si="8"/>
        <v>627220.19649999985</v>
      </c>
      <c r="P51"/>
    </row>
    <row r="52" spans="1:16" x14ac:dyDescent="0.2">
      <c r="I52" t="s">
        <v>66</v>
      </c>
      <c r="J52" s="44">
        <f>+J51/K51</f>
        <v>-6.5905711261215846E-2</v>
      </c>
      <c r="O52" s="2"/>
      <c r="P52"/>
    </row>
    <row r="53" spans="1:16" x14ac:dyDescent="0.2">
      <c r="I53" s="45"/>
      <c r="L53" s="132">
        <f>+L51/D51</f>
        <v>1.2233995934863833</v>
      </c>
      <c r="M53" s="4">
        <f>+M51/(F51)</f>
        <v>2.2649999999999988</v>
      </c>
      <c r="N53" s="4">
        <v>0</v>
      </c>
      <c r="O53" s="4"/>
    </row>
    <row r="54" spans="1:16" x14ac:dyDescent="0.2">
      <c r="I54" s="28"/>
    </row>
    <row r="55" spans="1:16" x14ac:dyDescent="0.2">
      <c r="A55" t="s">
        <v>217</v>
      </c>
      <c r="M55" s="28"/>
    </row>
    <row r="56" spans="1:16" x14ac:dyDescent="0.2">
      <c r="M56" s="45"/>
    </row>
    <row r="58" spans="1:16" x14ac:dyDescent="0.2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20.7109375" customWidth="1"/>
    <col min="4" max="4" width="17.42578125" bestFit="1" customWidth="1"/>
    <col min="5" max="5" width="17" customWidth="1"/>
    <col min="6" max="6" width="18.140625" bestFit="1" customWidth="1"/>
    <col min="7" max="7" width="15.140625" customWidth="1"/>
    <col min="8" max="8" width="9.85546875" customWidth="1"/>
    <col min="9" max="9" width="14.140625" customWidth="1"/>
    <col min="10" max="10" width="15.28515625" customWidth="1"/>
    <col min="11" max="11" width="1.5703125" customWidth="1"/>
    <col min="12" max="12" width="10.7109375" customWidth="1"/>
    <col min="13" max="13" width="11.85546875" customWidth="1"/>
    <col min="14" max="14" width="9.85546875" customWidth="1"/>
    <col min="15" max="15" width="10.140625" customWidth="1"/>
    <col min="16" max="16" width="18.42578125" style="2" bestFit="1" customWidth="1"/>
    <col min="17" max="17" width="19" bestFit="1" customWidth="1"/>
    <col min="18" max="18" width="10.42578125" customWidth="1"/>
    <col min="19" max="20" width="18.7109375" bestFit="1" customWidth="1"/>
  </cols>
  <sheetData>
    <row r="1" spans="1:16" ht="18" x14ac:dyDescent="0.25">
      <c r="A1" s="206" t="s">
        <v>230</v>
      </c>
      <c r="P1" s="149">
        <f ca="1">NOW()</f>
        <v>37239.403139120368</v>
      </c>
    </row>
    <row r="2" spans="1:16" x14ac:dyDescent="0.2">
      <c r="A2" s="8"/>
    </row>
    <row r="3" spans="1:16" x14ac:dyDescent="0.2">
      <c r="A3" s="8"/>
    </row>
    <row r="4" spans="1:16" x14ac:dyDescent="0.2">
      <c r="A4" s="8"/>
    </row>
    <row r="5" spans="1:16" x14ac:dyDescent="0.2">
      <c r="A5" s="8" t="s">
        <v>65</v>
      </c>
      <c r="B5" s="168">
        <f>'Phillips Detail'!B5</f>
        <v>11336</v>
      </c>
    </row>
    <row r="6" spans="1:16" x14ac:dyDescent="0.2">
      <c r="A6" s="1" t="s">
        <v>5</v>
      </c>
      <c r="B6" s="173">
        <f>'Phillips Detail'!B6</f>
        <v>0.94377469850313445</v>
      </c>
    </row>
    <row r="7" spans="1:16" x14ac:dyDescent="0.2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'Phillips Detail'!B8</f>
        <v>2.54</v>
      </c>
    </row>
    <row r="9" spans="1:16" x14ac:dyDescent="0.2">
      <c r="A9" s="1" t="str">
        <f>+'Index Pricing'!A4</f>
        <v>IF NGPL Midcont.</v>
      </c>
      <c r="B9" s="2">
        <f>'Phillips Detail'!B9</f>
        <v>3.04</v>
      </c>
    </row>
    <row r="10" spans="1:16" x14ac:dyDescent="0.2">
      <c r="A10" s="1"/>
    </row>
    <row r="11" spans="1:16" ht="13.5" thickBot="1" x14ac:dyDescent="0.25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1" x14ac:dyDescent="0.2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5" thickBot="1" x14ac:dyDescent="0.25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0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2.2649999999999988</v>
      </c>
      <c r="F46" s="204">
        <f>SUM(F15:F45)</f>
        <v>253932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-0.77500000000000124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">
      <c r="P48"/>
    </row>
    <row r="49" spans="1:16" x14ac:dyDescent="0.2">
      <c r="P49"/>
    </row>
    <row r="50" spans="1:16" x14ac:dyDescent="0.2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34.140625" bestFit="1" customWidth="1"/>
    <col min="5" max="5" width="17.140625" customWidth="1"/>
    <col min="6" max="6" width="29.28515625" customWidth="1"/>
    <col min="7" max="7" width="24.42578125" customWidth="1"/>
    <col min="8" max="8" width="46.5703125" bestFit="1" customWidth="1"/>
    <col min="9" max="9" width="14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37239</v>
      </c>
    </row>
    <row r="4" spans="1:9" x14ac:dyDescent="0.2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">
      <c r="C6" s="50"/>
      <c r="D6" s="51"/>
      <c r="E6" s="51"/>
      <c r="F6" s="57" t="s">
        <v>189</v>
      </c>
      <c r="G6" s="57"/>
      <c r="H6" s="539">
        <v>37256</v>
      </c>
    </row>
    <row r="7" spans="1:9" x14ac:dyDescent="0.2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5" thickBot="1" x14ac:dyDescent="0.25">
      <c r="A12" s="150">
        <f ca="1">NOW()</f>
        <v>37239.403139351853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">
      <c r="A15" s="119"/>
      <c r="B15" s="63"/>
      <c r="C15" t="s">
        <v>175</v>
      </c>
      <c r="D15" s="62"/>
      <c r="E15" s="62"/>
      <c r="F15" s="30"/>
    </row>
    <row r="16" spans="1:9" x14ac:dyDescent="0.2">
      <c r="A16" s="119"/>
      <c r="B16" s="63"/>
      <c r="C16" t="s">
        <v>176</v>
      </c>
      <c r="D16" s="62"/>
      <c r="E16" s="62"/>
      <c r="F16" s="30"/>
    </row>
    <row r="18" spans="1:9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">
      <c r="D24" s="104"/>
      <c r="E24" s="29"/>
      <c r="F24" s="29"/>
      <c r="G24" s="29"/>
      <c r="H24" s="105"/>
    </row>
    <row r="25" spans="1:9" x14ac:dyDescent="0.2">
      <c r="B25" s="64"/>
    </row>
    <row r="26" spans="1:9" x14ac:dyDescent="0.2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">
      <c r="A27" s="61"/>
      <c r="B27" s="63"/>
      <c r="C27" s="175"/>
      <c r="E27" s="2"/>
      <c r="F27" s="176"/>
      <c r="G27" s="180"/>
      <c r="H27" s="29"/>
      <c r="I27" s="139"/>
    </row>
    <row r="28" spans="1:9" x14ac:dyDescent="0.2">
      <c r="A28" s="7"/>
      <c r="C28" s="175"/>
      <c r="E28" s="2"/>
      <c r="F28" s="176"/>
      <c r="G28" s="180"/>
      <c r="H28" s="215"/>
    </row>
    <row r="29" spans="1:9" x14ac:dyDescent="0.2">
      <c r="C29" s="175"/>
      <c r="E29" s="2"/>
      <c r="F29" s="176"/>
      <c r="G29" s="180"/>
      <c r="H29" s="215"/>
    </row>
    <row r="30" spans="1:9" x14ac:dyDescent="0.2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">
      <c r="C31" s="175"/>
      <c r="E31" s="3"/>
      <c r="F31" s="181"/>
      <c r="G31" s="180"/>
      <c r="H31" s="29"/>
      <c r="I31" s="139"/>
    </row>
    <row r="32" spans="1:9" x14ac:dyDescent="0.2">
      <c r="C32" s="175"/>
      <c r="E32" s="3"/>
      <c r="F32" s="181"/>
      <c r="G32" s="180"/>
      <c r="H32" s="29"/>
      <c r="I32" s="139"/>
    </row>
    <row r="33" spans="2:9" x14ac:dyDescent="0.2">
      <c r="C33" s="175"/>
      <c r="E33" s="3"/>
      <c r="F33" s="181"/>
      <c r="G33" s="180"/>
      <c r="H33" s="29"/>
      <c r="I33" s="139"/>
    </row>
    <row r="34" spans="2:9" x14ac:dyDescent="0.2">
      <c r="C34" s="175"/>
      <c r="E34" s="3"/>
      <c r="F34" s="181"/>
      <c r="G34" s="180"/>
      <c r="H34" s="29"/>
      <c r="I34" s="139"/>
    </row>
    <row r="35" spans="2:9" x14ac:dyDescent="0.2">
      <c r="C35" s="175"/>
      <c r="E35" s="3"/>
      <c r="F35" s="181"/>
      <c r="G35" s="180"/>
      <c r="H35" s="29"/>
      <c r="I35" s="139"/>
    </row>
    <row r="36" spans="2:9" x14ac:dyDescent="0.2">
      <c r="B36" s="64"/>
      <c r="H36" s="7" t="s">
        <v>194</v>
      </c>
      <c r="I36" s="92">
        <f>SUM(I23:I33)</f>
        <v>38147.436200000011</v>
      </c>
    </row>
    <row r="37" spans="2:9" x14ac:dyDescent="0.2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2.75" x14ac:dyDescent="0.2"/>
  <cols>
    <col min="1" max="1" width="32.140625" bestFit="1" customWidth="1"/>
    <col min="2" max="2" width="16.140625" bestFit="1" customWidth="1"/>
    <col min="3" max="3" width="17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6.140625" customWidth="1"/>
    <col min="8" max="8" width="16.5703125" customWidth="1"/>
    <col min="9" max="9" width="12.42578125" customWidth="1"/>
    <col min="10" max="10" width="12.28515625" customWidth="1"/>
    <col min="11" max="11" width="17.85546875" bestFit="1" customWidth="1"/>
    <col min="12" max="13" width="13.5703125" customWidth="1"/>
    <col min="14" max="14" width="14.5703125" customWidth="1"/>
    <col min="15" max="15" width="11.5703125" customWidth="1"/>
  </cols>
  <sheetData>
    <row r="1" spans="1:13" x14ac:dyDescent="0.2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37239.403139351853</v>
      </c>
    </row>
    <row r="2" spans="1:13" x14ac:dyDescent="0.2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">
      <c r="A4" s="8"/>
      <c r="B4" s="7"/>
      <c r="C4" s="7"/>
      <c r="H4" s="7"/>
      <c r="I4" s="7"/>
      <c r="J4" s="7"/>
      <c r="K4" s="7"/>
    </row>
    <row r="5" spans="1:13" x14ac:dyDescent="0.2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">
      <c r="A7" s="1" t="s">
        <v>56</v>
      </c>
      <c r="B7" s="173">
        <f>'[1]Enron Detail'!$R$9</f>
        <v>0.96699804432855285</v>
      </c>
    </row>
    <row r="8" spans="1:13" x14ac:dyDescent="0.2">
      <c r="A8" s="1" t="s">
        <v>177</v>
      </c>
      <c r="B8" s="3">
        <v>0.56499999999999995</v>
      </c>
      <c r="C8" t="s">
        <v>8</v>
      </c>
    </row>
    <row r="9" spans="1:13" x14ac:dyDescent="0.2">
      <c r="A9" s="1" t="str">
        <f>+'Index Pricing'!A3</f>
        <v>IF CIG Rockies</v>
      </c>
      <c r="B9" s="3">
        <f>+'Index Pricing'!B3</f>
        <v>2.54</v>
      </c>
    </row>
    <row r="10" spans="1:13" x14ac:dyDescent="0.2">
      <c r="A10" s="1" t="str">
        <f>+'Index Pricing'!A4</f>
        <v>IF NGPL Midcont.</v>
      </c>
      <c r="B10" s="3">
        <f>+'Index Pricing'!B4</f>
        <v>3.04</v>
      </c>
    </row>
    <row r="11" spans="1:13" x14ac:dyDescent="0.2">
      <c r="A11" s="1"/>
      <c r="B11" s="136"/>
    </row>
    <row r="12" spans="1:13" x14ac:dyDescent="0.2">
      <c r="A12" s="1"/>
      <c r="B12" s="2"/>
    </row>
    <row r="13" spans="1:13" ht="13.5" thickBot="1" x14ac:dyDescent="0.25">
      <c r="A13" s="1"/>
    </row>
    <row r="14" spans="1:13" s="67" customFormat="1" ht="25.5" x14ac:dyDescent="0.2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5" thickBot="1" x14ac:dyDescent="0.25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5" thickBot="1" x14ac:dyDescent="0.25"/>
    <row r="19" spans="1:14" ht="38.25" x14ac:dyDescent="0.2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6.25" thickBot="1" x14ac:dyDescent="0.25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5" thickBot="1" x14ac:dyDescent="0.25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">
      <c r="A57" t="s">
        <v>217</v>
      </c>
    </row>
    <row r="59" spans="1:18" x14ac:dyDescent="0.2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97</v>
      </c>
      <c r="G3" s="232">
        <f ca="1">TODAY()</f>
        <v>37239</v>
      </c>
    </row>
    <row r="4" spans="1:8" x14ac:dyDescent="0.2">
      <c r="C4" s="50"/>
      <c r="D4" s="51"/>
      <c r="E4" s="51"/>
      <c r="F4" s="57" t="s">
        <v>98</v>
      </c>
      <c r="G4" s="57"/>
    </row>
    <row r="5" spans="1:8" x14ac:dyDescent="0.2">
      <c r="C5" s="50"/>
      <c r="D5" s="51"/>
      <c r="E5" s="51"/>
      <c r="F5" s="57" t="s">
        <v>99</v>
      </c>
      <c r="G5" s="58" t="s">
        <v>83</v>
      </c>
    </row>
    <row r="6" spans="1:8" x14ac:dyDescent="0.2">
      <c r="C6" s="50"/>
      <c r="D6" s="51"/>
      <c r="E6" s="51"/>
      <c r="F6" s="57" t="s">
        <v>100</v>
      </c>
      <c r="G6" s="544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5" thickBot="1" x14ac:dyDescent="0.25">
      <c r="A12" s="150">
        <f ca="1">NOW()</f>
        <v>37239.403139351853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">
      <c r="C15" t="s">
        <v>103</v>
      </c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">
      <c r="A26" s="7"/>
      <c r="D26" s="104"/>
      <c r="E26" s="104"/>
      <c r="F26" s="29"/>
      <c r="G26" s="139"/>
    </row>
    <row r="27" spans="1:7" ht="15" x14ac:dyDescent="0.35">
      <c r="A27" s="7"/>
      <c r="C27" s="177"/>
      <c r="D27" s="178"/>
      <c r="E27" s="178"/>
      <c r="F27" s="17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A33" s="175"/>
      <c r="C33" s="136"/>
      <c r="D33" s="176"/>
      <c r="E33" s="180"/>
      <c r="F33" s="29"/>
      <c r="G33" s="139"/>
    </row>
    <row r="34" spans="1:7" x14ac:dyDescent="0.2">
      <c r="A34" s="175"/>
      <c r="C34" s="136"/>
      <c r="D34" s="176"/>
      <c r="E34" s="180"/>
      <c r="F34" s="29"/>
      <c r="G34" s="139"/>
    </row>
    <row r="35" spans="1:7" x14ac:dyDescent="0.2">
      <c r="A35" s="175"/>
      <c r="C35" s="136"/>
      <c r="D35" s="176"/>
      <c r="E35" s="180"/>
      <c r="F35" s="29"/>
      <c r="G35" s="139"/>
    </row>
    <row r="36" spans="1:7" x14ac:dyDescent="0.2">
      <c r="B36" s="64"/>
      <c r="C36" s="7"/>
    </row>
    <row r="37" spans="1:7" x14ac:dyDescent="0.2">
      <c r="A37" s="61"/>
      <c r="B37" s="63"/>
    </row>
    <row r="38" spans="1:7" x14ac:dyDescent="0.2">
      <c r="D38" s="7" t="s">
        <v>137</v>
      </c>
      <c r="E38" s="7"/>
      <c r="F38" s="97"/>
      <c r="G38" s="92">
        <f>SUM(G24:G35)</f>
        <v>110755.88340000005</v>
      </c>
    </row>
    <row r="39" spans="1:7" x14ac:dyDescent="0.2">
      <c r="B39" s="64"/>
    </row>
    <row r="40" spans="1:7" x14ac:dyDescent="0.2">
      <c r="B40" s="7"/>
      <c r="C40" s="7"/>
    </row>
    <row r="41" spans="1:7" x14ac:dyDescent="0.2">
      <c r="B41" s="63"/>
    </row>
    <row r="42" spans="1:7" x14ac:dyDescent="0.2">
      <c r="B42" s="64"/>
    </row>
    <row r="43" spans="1:7" x14ac:dyDescent="0.2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2.75" x14ac:dyDescent="0.2"/>
  <cols>
    <col min="1" max="1" width="24.28515625" customWidth="1"/>
    <col min="2" max="2" width="20.85546875" customWidth="1"/>
    <col min="3" max="3" width="17.85546875" bestFit="1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0.7109375" bestFit="1" customWidth="1"/>
    <col min="9" max="9" width="12.85546875" customWidth="1"/>
    <col min="10" max="10" width="17.5703125" bestFit="1" customWidth="1"/>
    <col min="11" max="11" width="12.42578125" bestFit="1" customWidth="1"/>
    <col min="12" max="13" width="19.28515625" bestFit="1" customWidth="1"/>
    <col min="14" max="14" width="18.7109375" bestFit="1" customWidth="1"/>
    <col min="15" max="15" width="19.28515625" bestFit="1" customWidth="1"/>
    <col min="16" max="16" width="11.28515625" customWidth="1"/>
    <col min="17" max="17" width="13.85546875" bestFit="1" customWidth="1"/>
    <col min="18" max="18" width="15" bestFit="1" customWidth="1"/>
  </cols>
  <sheetData>
    <row r="1" spans="1:15" x14ac:dyDescent="0.2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37239.403139351853</v>
      </c>
    </row>
    <row r="2" spans="1:15" x14ac:dyDescent="0.2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8" t="s">
        <v>65</v>
      </c>
      <c r="B5" s="168">
        <v>1949</v>
      </c>
      <c r="C5" s="7"/>
      <c r="H5" s="7"/>
      <c r="I5" s="7"/>
      <c r="J5" s="7"/>
    </row>
    <row r="6" spans="1:15" x14ac:dyDescent="0.2">
      <c r="A6" s="8" t="s">
        <v>290</v>
      </c>
      <c r="B6" s="168">
        <v>0</v>
      </c>
      <c r="C6" s="7"/>
      <c r="H6" s="7"/>
      <c r="I6" s="7"/>
      <c r="J6" s="7"/>
    </row>
    <row r="7" spans="1:15" x14ac:dyDescent="0.2">
      <c r="A7" s="1" t="s">
        <v>56</v>
      </c>
      <c r="B7" s="133">
        <f>'[1]Enron Detail'!$U$9</f>
        <v>0.92816515694122603</v>
      </c>
      <c r="D7" s="170"/>
    </row>
    <row r="8" spans="1:15" x14ac:dyDescent="0.2">
      <c r="A8" s="1" t="s">
        <v>43</v>
      </c>
      <c r="B8" s="2">
        <v>0.39</v>
      </c>
      <c r="C8" t="s">
        <v>8</v>
      </c>
    </row>
    <row r="9" spans="1:15" x14ac:dyDescent="0.2">
      <c r="A9" s="1" t="str">
        <f>+'Index Pricing'!A3</f>
        <v>IF CIG Rockies</v>
      </c>
      <c r="B9" s="2">
        <f>+'Index Pricing'!B3</f>
        <v>2.54</v>
      </c>
    </row>
    <row r="10" spans="1:15" x14ac:dyDescent="0.2">
      <c r="A10" s="1" t="str">
        <f>+'Index Pricing'!A4</f>
        <v>IF NGPL Midcont.</v>
      </c>
      <c r="B10" s="2">
        <f>+'Index Pricing'!B4</f>
        <v>3.04</v>
      </c>
    </row>
    <row r="11" spans="1:15" x14ac:dyDescent="0.2">
      <c r="A11" s="1"/>
      <c r="B11" s="2"/>
    </row>
    <row r="12" spans="1:15" x14ac:dyDescent="0.2">
      <c r="A12" s="1"/>
      <c r="B12" s="2"/>
    </row>
    <row r="13" spans="1:15" ht="13.5" thickBot="1" x14ac:dyDescent="0.25">
      <c r="A13" s="1"/>
    </row>
    <row r="14" spans="1:15" s="67" customFormat="1" ht="51" x14ac:dyDescent="0.2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5" thickBot="1" x14ac:dyDescent="0.25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5" thickBot="1" x14ac:dyDescent="0.25"/>
    <row r="20" spans="1:18" ht="38.25" x14ac:dyDescent="0.2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6.25" thickBot="1" x14ac:dyDescent="0.25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5" thickBot="1" x14ac:dyDescent="0.25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">
      <c r="B55" s="170"/>
      <c r="L55" s="44">
        <f>+L54/M54</f>
        <v>-6.7086548645786045E-2</v>
      </c>
    </row>
    <row r="56" spans="1:19" x14ac:dyDescent="0.2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 t="s">
        <v>277</v>
      </c>
      <c r="G2" s="58" t="s">
        <v>82</v>
      </c>
    </row>
    <row r="3" spans="1:8" x14ac:dyDescent="0.2">
      <c r="C3" s="50" t="s">
        <v>71</v>
      </c>
      <c r="D3" s="51"/>
      <c r="E3" s="51"/>
      <c r="F3" s="57" t="s">
        <v>278</v>
      </c>
      <c r="G3" s="232">
        <f ca="1">TODAY()</f>
        <v>37239</v>
      </c>
    </row>
    <row r="4" spans="1:8" x14ac:dyDescent="0.2">
      <c r="C4" s="50"/>
      <c r="D4" s="51"/>
      <c r="E4" s="51"/>
      <c r="F4" s="57" t="s">
        <v>279</v>
      </c>
      <c r="G4" s="57"/>
    </row>
    <row r="5" spans="1:8" x14ac:dyDescent="0.2">
      <c r="C5" s="50"/>
      <c r="D5" s="51"/>
      <c r="E5" s="51"/>
      <c r="F5" s="57" t="s">
        <v>280</v>
      </c>
      <c r="G5" s="58" t="s">
        <v>83</v>
      </c>
    </row>
    <row r="6" spans="1:8" x14ac:dyDescent="0.2">
      <c r="C6" s="50"/>
      <c r="D6" s="51"/>
      <c r="E6" s="51"/>
      <c r="F6" s="57" t="s">
        <v>281</v>
      </c>
      <c r="G6" s="127">
        <v>37251</v>
      </c>
    </row>
    <row r="7" spans="1:8" x14ac:dyDescent="0.2">
      <c r="C7" s="50"/>
      <c r="D7" s="51"/>
      <c r="E7" s="51"/>
      <c r="F7" s="57" t="s">
        <v>282</v>
      </c>
      <c r="G7" s="57"/>
    </row>
    <row r="8" spans="1:8" x14ac:dyDescent="0.2">
      <c r="C8" s="50"/>
      <c r="D8" s="51"/>
      <c r="E8" s="51"/>
      <c r="G8" s="58" t="s">
        <v>84</v>
      </c>
    </row>
    <row r="9" spans="1:8" x14ac:dyDescent="0.2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5" thickBot="1" x14ac:dyDescent="0.25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">
      <c r="A23" s="7"/>
      <c r="D23" s="104"/>
      <c r="E23" s="104"/>
      <c r="F23" s="29"/>
      <c r="G23" s="139"/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>
        <f>SUM(G21:G32)</f>
        <v>23436.874900000003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140625" customWidth="1"/>
    <col min="9" max="9" width="13.1406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37239.403139120368</v>
      </c>
    </row>
    <row r="2" spans="1:13" x14ac:dyDescent="0.2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704</v>
      </c>
      <c r="C6" s="7" t="s">
        <v>155</v>
      </c>
      <c r="H6" s="7"/>
    </row>
    <row r="7" spans="1:13" x14ac:dyDescent="0.2">
      <c r="A7" s="1" t="s">
        <v>56</v>
      </c>
      <c r="B7" s="133">
        <f>'[1]Enron Detail'!$X$9</f>
        <v>0.93805420779655346</v>
      </c>
    </row>
    <row r="8" spans="1:13" x14ac:dyDescent="0.2">
      <c r="A8" s="1" t="s">
        <v>43</v>
      </c>
      <c r="B8" s="3">
        <v>0.48499999999999999</v>
      </c>
      <c r="C8" t="s">
        <v>8</v>
      </c>
    </row>
    <row r="9" spans="1:13" x14ac:dyDescent="0.2">
      <c r="A9" s="1" t="s">
        <v>0</v>
      </c>
      <c r="B9" s="2">
        <f>'Index Pricing'!B3</f>
        <v>2.54</v>
      </c>
    </row>
    <row r="10" spans="1:13" x14ac:dyDescent="0.2">
      <c r="A10" s="1"/>
      <c r="B10" s="2"/>
    </row>
    <row r="11" spans="1:13" ht="13.5" thickBot="1" x14ac:dyDescent="0.25">
      <c r="A11" s="1"/>
    </row>
    <row r="12" spans="1:13" s="67" customFormat="1" ht="25.5" x14ac:dyDescent="0.2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">
      <c r="A14" s="182"/>
      <c r="B14" s="183"/>
      <c r="C14" s="184"/>
      <c r="D14" s="183"/>
      <c r="E14" s="183"/>
      <c r="F14" s="185"/>
    </row>
    <row r="15" spans="1:13" ht="13.5" thickBot="1" x14ac:dyDescent="0.25">
      <c r="A15" s="186"/>
      <c r="B15" s="187"/>
      <c r="C15" s="188"/>
      <c r="D15" s="187"/>
      <c r="E15" s="187"/>
      <c r="F15" s="189"/>
    </row>
    <row r="16" spans="1:13" ht="13.5" thickBot="1" x14ac:dyDescent="0.25"/>
    <row r="17" spans="1:9" ht="25.5" x14ac:dyDescent="0.2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6.25" thickBot="1" x14ac:dyDescent="0.25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5" thickBot="1" x14ac:dyDescent="0.25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5" thickBot="1" x14ac:dyDescent="0.25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5" thickBot="1" x14ac:dyDescent="0.25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">
      <c r="B52" s="170"/>
    </row>
    <row r="53" spans="1:9" x14ac:dyDescent="0.2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zoomScale="75" workbookViewId="0">
      <selection activeCell="G36" sqref="G36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66"/>
    </row>
    <row r="2" spans="1:9" x14ac:dyDescent="0.2">
      <c r="C2" s="50"/>
      <c r="D2" s="51"/>
      <c r="E2" s="51"/>
      <c r="F2" s="57"/>
      <c r="G2" s="58" t="s">
        <v>82</v>
      </c>
    </row>
    <row r="3" spans="1:9" x14ac:dyDescent="0.2">
      <c r="C3" s="50" t="s">
        <v>71</v>
      </c>
      <c r="D3" s="51"/>
      <c r="E3" s="51"/>
      <c r="F3" s="57" t="s">
        <v>77</v>
      </c>
      <c r="G3" s="230">
        <f ca="1">TODAY()</f>
        <v>37239</v>
      </c>
    </row>
    <row r="4" spans="1:9" x14ac:dyDescent="0.2">
      <c r="C4" s="50"/>
      <c r="D4" s="51"/>
      <c r="E4" s="51"/>
      <c r="F4" s="57" t="s">
        <v>78</v>
      </c>
      <c r="G4" s="57"/>
    </row>
    <row r="5" spans="1:9" x14ac:dyDescent="0.2">
      <c r="C5" s="50"/>
      <c r="D5" s="51"/>
      <c r="E5" s="51"/>
      <c r="F5" s="57" t="s">
        <v>79</v>
      </c>
      <c r="G5" s="58" t="s">
        <v>83</v>
      </c>
    </row>
    <row r="6" spans="1:9" x14ac:dyDescent="0.2">
      <c r="C6" s="50"/>
      <c r="D6" s="51"/>
      <c r="E6" s="51"/>
      <c r="F6" s="57" t="s">
        <v>80</v>
      </c>
      <c r="G6" s="126">
        <v>37251</v>
      </c>
    </row>
    <row r="7" spans="1:9" x14ac:dyDescent="0.2">
      <c r="C7" s="50"/>
      <c r="D7" s="51"/>
      <c r="E7" s="51"/>
      <c r="F7" s="57" t="s">
        <v>337</v>
      </c>
      <c r="G7" s="57"/>
    </row>
    <row r="8" spans="1:9" x14ac:dyDescent="0.2">
      <c r="C8" s="50"/>
      <c r="D8" s="51"/>
      <c r="E8" s="51"/>
      <c r="F8" s="57" t="s">
        <v>268</v>
      </c>
      <c r="G8" s="58" t="s">
        <v>84</v>
      </c>
    </row>
    <row r="9" spans="1:9" x14ac:dyDescent="0.2">
      <c r="C9" s="50" t="s">
        <v>163</v>
      </c>
      <c r="D9" s="51"/>
      <c r="E9" s="51"/>
      <c r="F9" s="57"/>
      <c r="G9" s="102" t="s">
        <v>85</v>
      </c>
    </row>
    <row r="10" spans="1:9" x14ac:dyDescent="0.2">
      <c r="C10" s="50" t="s">
        <v>164</v>
      </c>
      <c r="D10" s="51"/>
      <c r="E10" s="51"/>
      <c r="F10" s="57"/>
      <c r="G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5" thickBot="1" x14ac:dyDescent="0.25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">
      <c r="D22" s="104"/>
      <c r="E22" s="104"/>
      <c r="F22" s="29"/>
      <c r="G22" s="105"/>
    </row>
    <row r="23" spans="1:7" x14ac:dyDescent="0.2">
      <c r="A23" s="7"/>
      <c r="D23" s="104"/>
      <c r="E23" s="104"/>
      <c r="F23" s="29"/>
      <c r="G23" s="83"/>
    </row>
    <row r="24" spans="1:7" ht="15" x14ac:dyDescent="0.35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">
      <c r="A26" s="175"/>
      <c r="B26" t="s">
        <v>413</v>
      </c>
      <c r="C26" s="2"/>
      <c r="D26" s="176"/>
      <c r="E26" s="180"/>
      <c r="F26" s="29"/>
      <c r="G26" s="139">
        <v>-15000</v>
      </c>
    </row>
    <row r="27" spans="1:7" x14ac:dyDescent="0.2">
      <c r="A27" s="175" t="s">
        <v>247</v>
      </c>
      <c r="C27" s="2"/>
      <c r="D27" s="176"/>
      <c r="E27" s="180"/>
      <c r="F27" s="29"/>
      <c r="G27" s="139"/>
    </row>
    <row r="28" spans="1:7" x14ac:dyDescent="0.2">
      <c r="A28" s="175"/>
      <c r="C28" s="2"/>
      <c r="D28" s="176"/>
      <c r="E28" s="180"/>
      <c r="F28" s="215"/>
    </row>
    <row r="29" spans="1:7" x14ac:dyDescent="0.2">
      <c r="A29" s="175"/>
      <c r="C29" s="2"/>
      <c r="D29" s="176"/>
      <c r="E29" s="180"/>
      <c r="F29" s="215"/>
    </row>
    <row r="30" spans="1:7" x14ac:dyDescent="0.2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">
      <c r="A31" s="175"/>
      <c r="C31" s="2"/>
      <c r="D31" s="176"/>
      <c r="E31" s="180"/>
      <c r="F31" s="29"/>
      <c r="G31" s="139"/>
    </row>
    <row r="32" spans="1:7" x14ac:dyDescent="0.2">
      <c r="A32" s="175"/>
      <c r="C32" s="2"/>
      <c r="D32" s="176"/>
      <c r="E32" s="180"/>
      <c r="F32" s="29"/>
      <c r="G32" s="139"/>
    </row>
    <row r="33" spans="1:7" x14ac:dyDescent="0.2">
      <c r="A33" s="175"/>
      <c r="C33" s="2"/>
      <c r="D33" s="176"/>
      <c r="E33" s="180"/>
      <c r="F33" s="29"/>
      <c r="G33" s="139"/>
    </row>
    <row r="34" spans="1:7" x14ac:dyDescent="0.2">
      <c r="A34" s="175"/>
      <c r="C34" s="2"/>
      <c r="D34" s="176"/>
      <c r="E34" s="180"/>
      <c r="F34" s="29"/>
      <c r="G34" s="139"/>
    </row>
    <row r="35" spans="1:7" x14ac:dyDescent="0.2">
      <c r="D35" s="137"/>
      <c r="E35" s="137"/>
      <c r="F35" s="29"/>
      <c r="G35" s="105"/>
    </row>
    <row r="36" spans="1:7" x14ac:dyDescent="0.2">
      <c r="D36" s="91" t="s">
        <v>137</v>
      </c>
      <c r="E36" s="91"/>
      <c r="F36" s="97"/>
      <c r="G36" s="92">
        <f>SUM(G21:G32)</f>
        <v>783871.89379999996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10" t="s">
        <v>363</v>
      </c>
      <c r="G2" s="58" t="s">
        <v>82</v>
      </c>
    </row>
    <row r="3" spans="1:8" x14ac:dyDescent="0.2">
      <c r="C3" s="50" t="s">
        <v>71</v>
      </c>
      <c r="D3" s="51"/>
      <c r="E3" s="51"/>
      <c r="F3" s="510" t="s">
        <v>364</v>
      </c>
      <c r="G3" s="232">
        <f ca="1">TODAY()</f>
        <v>37239</v>
      </c>
    </row>
    <row r="4" spans="1:8" x14ac:dyDescent="0.2">
      <c r="C4" s="50"/>
      <c r="D4" s="51"/>
      <c r="E4" s="51"/>
      <c r="F4" s="510" t="s">
        <v>365</v>
      </c>
      <c r="G4" s="57"/>
    </row>
    <row r="5" spans="1:8" x14ac:dyDescent="0.2">
      <c r="C5" s="50"/>
      <c r="D5" s="51"/>
      <c r="E5" s="51"/>
      <c r="F5" s="510" t="s">
        <v>366</v>
      </c>
      <c r="G5" s="58" t="s">
        <v>83</v>
      </c>
    </row>
    <row r="6" spans="1:8" x14ac:dyDescent="0.2">
      <c r="C6" s="50"/>
      <c r="D6" s="51"/>
      <c r="E6" s="51"/>
      <c r="F6" s="510" t="s">
        <v>367</v>
      </c>
      <c r="G6" s="127">
        <v>37256</v>
      </c>
    </row>
    <row r="7" spans="1:8" x14ac:dyDescent="0.2">
      <c r="C7" s="50"/>
      <c r="D7" s="51"/>
      <c r="E7" s="51"/>
      <c r="G7" s="57"/>
    </row>
    <row r="8" spans="1:8" x14ac:dyDescent="0.2">
      <c r="C8" s="50"/>
      <c r="D8" s="51"/>
      <c r="E8" s="51"/>
      <c r="F8" s="275"/>
      <c r="G8" s="58" t="s">
        <v>84</v>
      </c>
    </row>
    <row r="9" spans="1:8" x14ac:dyDescent="0.2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5" thickBot="1" x14ac:dyDescent="0.25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 t="e">
        <f>SUM(G21:G34)</f>
        <v>#DIV/0!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85546875" customWidth="1"/>
    <col min="9" max="9" width="15.425781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37239.403139120368</v>
      </c>
    </row>
    <row r="2" spans="1:13" x14ac:dyDescent="0.2">
      <c r="A2" s="8">
        <f>+'Index Pricing'!A1</f>
        <v>37196</v>
      </c>
      <c r="B2" s="7" t="s">
        <v>36</v>
      </c>
      <c r="C2" s="304"/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580</v>
      </c>
      <c r="C6" s="7" t="s">
        <v>155</v>
      </c>
      <c r="H6" s="7"/>
    </row>
    <row r="7" spans="1:13" x14ac:dyDescent="0.2">
      <c r="A7" s="1" t="s">
        <v>418</v>
      </c>
      <c r="B7" s="503">
        <v>0.97599999999999998</v>
      </c>
    </row>
    <row r="8" spans="1:13" x14ac:dyDescent="0.2">
      <c r="A8" s="1" t="s">
        <v>417</v>
      </c>
      <c r="B8" s="503">
        <v>0.98619999999999997</v>
      </c>
    </row>
    <row r="9" spans="1:13" x14ac:dyDescent="0.2">
      <c r="A9" s="1" t="s">
        <v>419</v>
      </c>
      <c r="B9" s="548">
        <v>0.45500000000000002</v>
      </c>
      <c r="C9" t="s">
        <v>8</v>
      </c>
    </row>
    <row r="10" spans="1:13" x14ac:dyDescent="0.2">
      <c r="A10" s="1" t="s">
        <v>420</v>
      </c>
      <c r="B10" s="548">
        <v>0.14000000000000001</v>
      </c>
      <c r="C10" t="s">
        <v>8</v>
      </c>
    </row>
    <row r="11" spans="1:13" x14ac:dyDescent="0.2">
      <c r="A11" s="1" t="s">
        <v>0</v>
      </c>
      <c r="B11" s="2">
        <f>'Index Pricing'!B3</f>
        <v>2.54</v>
      </c>
    </row>
    <row r="12" spans="1:13" ht="13.5" thickBot="1" x14ac:dyDescent="0.25">
      <c r="A12" s="1"/>
    </row>
    <row r="13" spans="1:13" s="67" customFormat="1" ht="25.5" x14ac:dyDescent="0.2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">
      <c r="A15" s="182"/>
      <c r="B15" s="476"/>
      <c r="C15" s="184"/>
      <c r="D15" s="476"/>
      <c r="E15" s="476"/>
      <c r="F15" s="185"/>
      <c r="G15" s="185"/>
    </row>
    <row r="16" spans="1:13" ht="13.5" thickBot="1" x14ac:dyDescent="0.25">
      <c r="A16" s="186"/>
      <c r="B16" s="477"/>
      <c r="C16" s="188"/>
      <c r="D16" s="477"/>
      <c r="E16" s="477"/>
      <c r="F16" s="189"/>
      <c r="G16" s="189"/>
    </row>
    <row r="17" spans="1:9" ht="13.5" thickBot="1" x14ac:dyDescent="0.25"/>
    <row r="18" spans="1:9" ht="25.5" x14ac:dyDescent="0.2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6.25" thickBot="1" x14ac:dyDescent="0.25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5" thickBot="1" x14ac:dyDescent="0.25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5" thickBot="1" x14ac:dyDescent="0.25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">
      <c r="B53" s="170"/>
    </row>
    <row r="54" spans="1:9" x14ac:dyDescent="0.2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2.75" x14ac:dyDescent="0.2"/>
  <cols>
    <col min="1" max="1" width="28" customWidth="1"/>
    <col min="2" max="2" width="14.85546875" customWidth="1"/>
    <col min="3" max="3" width="24.85546875" customWidth="1"/>
    <col min="4" max="4" width="14.85546875" bestFit="1" customWidth="1"/>
    <col min="5" max="5" width="16.7109375" customWidth="1"/>
    <col min="6" max="6" width="24" bestFit="1" customWidth="1"/>
    <col min="7" max="7" width="16.5703125" customWidth="1"/>
    <col min="8" max="8" width="20" bestFit="1" customWidth="1"/>
    <col min="9" max="9" width="17" bestFit="1" customWidth="1"/>
    <col min="10" max="10" width="17.140625" bestFit="1" customWidth="1"/>
    <col min="11" max="11" width="14.28515625" customWidth="1"/>
    <col min="12" max="12" width="31" bestFit="1" customWidth="1"/>
    <col min="13" max="13" width="14.7109375" bestFit="1" customWidth="1"/>
    <col min="14" max="14" width="19.85546875" bestFit="1" customWidth="1"/>
    <col min="15" max="15" width="11.42578125" customWidth="1"/>
    <col min="16" max="16" width="15.140625" style="2" bestFit="1" customWidth="1"/>
    <col min="17" max="17" width="11.7109375" customWidth="1"/>
    <col min="18" max="18" width="13.140625" bestFit="1" customWidth="1"/>
    <col min="19" max="19" width="12.28515625" bestFit="1" customWidth="1"/>
    <col min="20" max="20" width="12.28515625" style="29" bestFit="1" customWidth="1"/>
    <col min="21" max="22" width="15.140625" bestFit="1" customWidth="1"/>
    <col min="23" max="23" width="14.140625" bestFit="1" customWidth="1"/>
    <col min="24" max="24" width="15.140625" bestFit="1" customWidth="1"/>
    <col min="25" max="25" width="15" bestFit="1" customWidth="1"/>
    <col min="26" max="26" width="10.42578125" bestFit="1" customWidth="1"/>
    <col min="27" max="27" width="10.85546875" customWidth="1"/>
    <col min="28" max="28" width="10.28515625" bestFit="1" customWidth="1"/>
    <col min="29" max="29" width="12" bestFit="1" customWidth="1"/>
    <col min="30" max="30" width="10.28515625" bestFit="1" customWidth="1"/>
  </cols>
  <sheetData>
    <row r="1" spans="1:27" x14ac:dyDescent="0.2">
      <c r="A1" s="149"/>
    </row>
    <row r="5" spans="1:27" x14ac:dyDescent="0.2">
      <c r="A5" s="7" t="s">
        <v>105</v>
      </c>
    </row>
    <row r="6" spans="1:27" x14ac:dyDescent="0.2">
      <c r="A6" s="7" t="s">
        <v>154</v>
      </c>
      <c r="B6" s="115">
        <f>+'Index Pricing'!A7</f>
        <v>37196</v>
      </c>
      <c r="C6" s="115"/>
    </row>
    <row r="7" spans="1:27" x14ac:dyDescent="0.2">
      <c r="A7" t="s">
        <v>0</v>
      </c>
      <c r="B7" s="2">
        <f>+'Index Pricing'!B3</f>
        <v>2.54</v>
      </c>
      <c r="C7" s="2"/>
    </row>
    <row r="8" spans="1:27" x14ac:dyDescent="0.2">
      <c r="A8" t="s">
        <v>115</v>
      </c>
      <c r="B8">
        <f>+'Index Pricing'!B4</f>
        <v>3.04</v>
      </c>
    </row>
    <row r="10" spans="1:27" ht="13.5" thickBot="1" x14ac:dyDescent="0.25"/>
    <row r="11" spans="1:27" ht="25.5" x14ac:dyDescent="0.2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5.5" x14ac:dyDescent="0.2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296489</v>
      </c>
      <c r="T30" s="276">
        <f>'[1]Enron Summary'!$C$25</f>
        <v>321181</v>
      </c>
      <c r="U30" s="286">
        <f>SUM(N30:N32)</f>
        <v>778559.54789600009</v>
      </c>
      <c r="V30" s="286">
        <f>SUM(H30:H32)</f>
        <v>627220.19649999996</v>
      </c>
      <c r="W30" s="286">
        <f>+U30+AA30*L30-V30</f>
        <v>151339.35139600013</v>
      </c>
      <c r="X30" s="286">
        <f>'[1]Enron Summary'!$G$25</f>
        <v>153137.70000000001</v>
      </c>
      <c r="Y30" s="528">
        <f t="shared" si="3"/>
        <v>-1798.3486039998825</v>
      </c>
      <c r="Z30" s="287">
        <f>+W30/T30</f>
        <v>0.4711964636637912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">
      <c r="A31" s="275"/>
      <c r="B31" s="7"/>
      <c r="C31" s="7"/>
      <c r="D31" s="29">
        <f>+'Phillips Detail'!F51</f>
        <v>253932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575155.98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253932</v>
      </c>
      <c r="N31" s="282">
        <f t="shared" si="2"/>
        <v>704769.98289600003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5" thickBot="1" x14ac:dyDescent="0.25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1881294</v>
      </c>
      <c r="T46" s="350">
        <f>SUM(T13:T45)</f>
        <v>2040494</v>
      </c>
      <c r="Y46" s="304"/>
    </row>
    <row r="47" spans="1:84" x14ac:dyDescent="0.2">
      <c r="A47" s="275"/>
      <c r="D47" s="97">
        <f>SUM(D13:D46)</f>
        <v>1881294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1881294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75" x14ac:dyDescent="0.25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">
      <c r="A49" s="275"/>
      <c r="L49" s="103" t="s">
        <v>141</v>
      </c>
      <c r="M49" s="303"/>
    </row>
    <row r="50" spans="1:20" ht="13.5" thickBot="1" x14ac:dyDescent="0.25">
      <c r="A50" s="275"/>
      <c r="K50" s="171"/>
      <c r="L50" s="172"/>
    </row>
    <row r="51" spans="1:20" x14ac:dyDescent="0.2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">
      <c r="A52" s="277" t="s">
        <v>132</v>
      </c>
      <c r="B52" s="30"/>
      <c r="C52" s="30"/>
      <c r="D52" s="93">
        <f>+D47</f>
        <v>1881294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">
      <c r="A53" s="277" t="s">
        <v>134</v>
      </c>
      <c r="B53" s="30"/>
      <c r="C53" s="30"/>
      <c r="D53" s="43">
        <f>-M47</f>
        <v>-1881294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5.5" x14ac:dyDescent="0.2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5" thickBot="1" x14ac:dyDescent="0.25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37239.403139120368</v>
      </c>
    </row>
    <row r="2" spans="1:15" x14ac:dyDescent="0.2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1" t="s">
        <v>48</v>
      </c>
      <c r="B5" s="131">
        <f>'[1]Enron Detail'!$L$9</f>
        <v>0.9369968710343024</v>
      </c>
    </row>
    <row r="6" spans="1:15" x14ac:dyDescent="0.2">
      <c r="A6" s="1" t="s">
        <v>43</v>
      </c>
      <c r="B6" s="129">
        <f>0.35</f>
        <v>0.35</v>
      </c>
      <c r="C6" t="s">
        <v>8</v>
      </c>
    </row>
    <row r="7" spans="1:15" x14ac:dyDescent="0.2">
      <c r="A7" s="1" t="str">
        <f>+'Index Pricing'!A3</f>
        <v>IF CIG Rockies</v>
      </c>
      <c r="B7" s="2">
        <f>+'Index Pricing'!B3</f>
        <v>2.54</v>
      </c>
    </row>
    <row r="8" spans="1:15" x14ac:dyDescent="0.2">
      <c r="A8" s="1" t="str">
        <f>+'Index Pricing'!A4</f>
        <v>IF NGPL Midcont.</v>
      </c>
      <c r="B8" s="2">
        <f>+'Index Pricing'!B4</f>
        <v>3.04</v>
      </c>
    </row>
    <row r="9" spans="1:15" x14ac:dyDescent="0.2">
      <c r="A9" s="1"/>
      <c r="B9" s="2"/>
    </row>
    <row r="10" spans="1:15" x14ac:dyDescent="0.2">
      <c r="A10" s="46"/>
      <c r="B10" s="2"/>
    </row>
    <row r="11" spans="1:15" ht="13.5" thickBot="1" x14ac:dyDescent="0.25">
      <c r="A11" s="1"/>
    </row>
    <row r="12" spans="1:15" s="67" customFormat="1" ht="38.25" x14ac:dyDescent="0.2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5" thickBot="1" x14ac:dyDescent="0.25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5" thickBot="1" x14ac:dyDescent="0.25"/>
    <row r="17" spans="1:15" ht="39" thickBot="1" x14ac:dyDescent="0.25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5" thickBot="1" x14ac:dyDescent="0.25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5" thickBot="1" x14ac:dyDescent="0.25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5" thickBot="1" x14ac:dyDescent="0.25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">
      <c r="I52" t="s">
        <v>64</v>
      </c>
      <c r="J52" s="44">
        <f>+J51/K51</f>
        <v>-4.5810168492715193E-2</v>
      </c>
    </row>
    <row r="53" spans="1:17" x14ac:dyDescent="0.2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">
      <c r="A55" t="s">
        <v>217</v>
      </c>
    </row>
    <row r="58" spans="1:17" x14ac:dyDescent="0.2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90</v>
      </c>
      <c r="G3" s="231">
        <f ca="1">TODAY()</f>
        <v>37239</v>
      </c>
    </row>
    <row r="4" spans="1:8" x14ac:dyDescent="0.2">
      <c r="C4" s="50"/>
      <c r="D4" s="51"/>
      <c r="E4" s="51"/>
      <c r="F4" s="57" t="s">
        <v>91</v>
      </c>
      <c r="G4" s="57"/>
    </row>
    <row r="5" spans="1:8" x14ac:dyDescent="0.2">
      <c r="C5" s="50"/>
      <c r="D5" s="51"/>
      <c r="E5" s="51"/>
      <c r="F5" s="57" t="s">
        <v>92</v>
      </c>
      <c r="G5" s="58" t="s">
        <v>83</v>
      </c>
    </row>
    <row r="6" spans="1:8" x14ac:dyDescent="0.2">
      <c r="C6" s="50"/>
      <c r="D6" s="51"/>
      <c r="E6" s="51"/>
      <c r="F6" s="57" t="s">
        <v>93</v>
      </c>
      <c r="G6" s="539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5" thickBot="1" x14ac:dyDescent="0.25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">
      <c r="E17" s="200"/>
      <c r="F17" s="199"/>
    </row>
    <row r="18" spans="1:7" x14ac:dyDescent="0.2">
      <c r="C18" s="48" t="s">
        <v>27</v>
      </c>
      <c r="E18" s="28">
        <f>SUM(E15:E17)</f>
        <v>1113110</v>
      </c>
    </row>
    <row r="19" spans="1:7" x14ac:dyDescent="0.2">
      <c r="E19" s="28"/>
    </row>
    <row r="21" spans="1:7" x14ac:dyDescent="0.2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">
      <c r="C35" s="4"/>
      <c r="D35" s="104"/>
      <c r="E35" s="104"/>
      <c r="F35" s="29"/>
      <c r="G35" s="105"/>
    </row>
    <row r="36" spans="1:11" x14ac:dyDescent="0.2">
      <c r="D36" s="104"/>
      <c r="E36" s="104"/>
      <c r="F36" s="29"/>
      <c r="G36" s="105"/>
      <c r="K36" s="45"/>
    </row>
    <row r="37" spans="1:11" x14ac:dyDescent="0.2">
      <c r="D37" s="91" t="s">
        <v>137</v>
      </c>
      <c r="E37" s="91"/>
      <c r="F37" s="97"/>
      <c r="G37" s="92">
        <f>SUM(G34:G35)</f>
        <v>1724333.2765105392</v>
      </c>
    </row>
    <row r="40" spans="1:11" x14ac:dyDescent="0.2">
      <c r="F40" s="45"/>
      <c r="G40" s="44"/>
    </row>
    <row r="41" spans="1:11" x14ac:dyDescent="0.2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19.8554687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3.28515625" style="357" bestFit="1" customWidth="1"/>
    <col min="20" max="20" width="15.28515625" style="357" customWidth="1"/>
    <col min="21" max="21" width="13.28515625" style="357" bestFit="1" customWidth="1"/>
    <col min="22" max="22" width="12.140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5.42578125" style="357" customWidth="1"/>
    <col min="27" max="27" width="16.42578125" style="357" customWidth="1"/>
    <col min="28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37239.403139120368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5" thickBot="1" x14ac:dyDescent="0.25"/>
    <row r="22" spans="1:21" ht="23.25" thickBot="1" x14ac:dyDescent="0.5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">
      <c r="D58" s="431"/>
      <c r="F58" s="431"/>
      <c r="M58" s="431"/>
      <c r="P58" s="440"/>
      <c r="R58" s="425"/>
    </row>
    <row r="59" spans="1:21" x14ac:dyDescent="0.2">
      <c r="N59" s="6"/>
      <c r="O59" s="6"/>
      <c r="Q59" s="91" t="s">
        <v>201</v>
      </c>
      <c r="R59" s="433">
        <f>U57/N57</f>
        <v>1.5055263424374532</v>
      </c>
    </row>
    <row r="60" spans="1:21" x14ac:dyDescent="0.2">
      <c r="A60" s="357" t="s">
        <v>217</v>
      </c>
      <c r="S60" s="29"/>
    </row>
    <row r="61" spans="1:21" x14ac:dyDescent="0.2">
      <c r="U61" s="434"/>
    </row>
    <row r="62" spans="1:21" x14ac:dyDescent="0.2">
      <c r="R62" s="435"/>
      <c r="S62" s="435"/>
      <c r="U62" s="436"/>
    </row>
    <row r="63" spans="1:21" x14ac:dyDescent="0.2">
      <c r="S63" s="436"/>
    </row>
    <row r="64" spans="1:21" x14ac:dyDescent="0.2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20.4257812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5.5703125" style="357" customWidth="1"/>
    <col min="20" max="20" width="15" style="357" customWidth="1"/>
    <col min="21" max="21" width="15" style="357" bestFit="1" customWidth="1"/>
    <col min="22" max="22" width="13.28515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3.28515625" style="357" bestFit="1" customWidth="1"/>
    <col min="27" max="27" width="15" style="357" bestFit="1" customWidth="1"/>
    <col min="28" max="28" width="9.140625" style="357"/>
    <col min="29" max="29" width="11.140625" style="357" bestFit="1" customWidth="1"/>
    <col min="30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37239.403139351853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5" thickBot="1" x14ac:dyDescent="0.25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3.25" thickBot="1" x14ac:dyDescent="0.5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">
      <c r="D58" s="431"/>
      <c r="F58" s="431"/>
      <c r="M58" s="431"/>
      <c r="P58" s="432"/>
      <c r="R58" s="425"/>
    </row>
    <row r="59" spans="1:26" x14ac:dyDescent="0.2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">
      <c r="A60" s="357" t="s">
        <v>217</v>
      </c>
      <c r="O60" s="378"/>
      <c r="S60" s="29"/>
      <c r="Z60" s="538"/>
    </row>
    <row r="61" spans="1:26" x14ac:dyDescent="0.2">
      <c r="U61" s="434"/>
    </row>
    <row r="62" spans="1:26" x14ac:dyDescent="0.2">
      <c r="R62" s="435"/>
      <c r="S62" s="435"/>
      <c r="U62" s="436"/>
    </row>
    <row r="63" spans="1:26" x14ac:dyDescent="0.2">
      <c r="U63" s="436"/>
    </row>
    <row r="64" spans="1:26" x14ac:dyDescent="0.2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opLeftCell="G2" zoomScale="75" zoomScaleNormal="75" workbookViewId="0">
      <selection activeCell="T6" sqref="T6"/>
    </sheetView>
  </sheetViews>
  <sheetFormatPr defaultRowHeight="12.75" x14ac:dyDescent="0.2"/>
  <cols>
    <col min="1" max="1" width="32.85546875" customWidth="1"/>
    <col min="2" max="2" width="18.42578125" bestFit="1" customWidth="1"/>
    <col min="3" max="3" width="21.28515625" bestFit="1" customWidth="1"/>
    <col min="4" max="4" width="17.42578125" bestFit="1" customWidth="1"/>
    <col min="5" max="5" width="21" customWidth="1"/>
    <col min="6" max="6" width="14.85546875" customWidth="1"/>
    <col min="7" max="7" width="15.5703125" customWidth="1"/>
    <col min="8" max="8" width="15.5703125" bestFit="1" customWidth="1"/>
    <col min="9" max="17" width="15.5703125" customWidth="1"/>
    <col min="18" max="18" width="13.7109375" bestFit="1" customWidth="1"/>
    <col min="19" max="19" width="12" bestFit="1" customWidth="1"/>
    <col min="20" max="20" width="11.85546875" customWidth="1"/>
    <col min="21" max="21" width="10.85546875" customWidth="1"/>
    <col min="22" max="22" width="11.85546875" customWidth="1"/>
    <col min="23" max="23" width="10.42578125" customWidth="1"/>
    <col min="24" max="24" width="13.140625" customWidth="1"/>
    <col min="25" max="25" width="12.28515625" bestFit="1" customWidth="1"/>
    <col min="30" max="30" width="11.42578125" customWidth="1"/>
    <col min="37" max="37" width="10.7109375" bestFit="1" customWidth="1"/>
  </cols>
  <sheetData>
    <row r="1" spans="1:25" ht="18" x14ac:dyDescent="0.25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37239.403139120368</v>
      </c>
    </row>
    <row r="2" spans="1:25" x14ac:dyDescent="0.2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5" thickBot="1" x14ac:dyDescent="0.25">
      <c r="C14" s="49"/>
      <c r="D14" s="49"/>
      <c r="E14" s="306"/>
      <c r="F14" s="49"/>
      <c r="G14" s="49"/>
      <c r="H14" s="49"/>
    </row>
    <row r="15" spans="1:25" s="6" customFormat="1" ht="57" customHeight="1" x14ac:dyDescent="0.2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6.25" thickBot="1" x14ac:dyDescent="0.25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5" thickBot="1" x14ac:dyDescent="0.25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">
      <c r="I51" s="128"/>
    </row>
    <row r="52" spans="1:30" x14ac:dyDescent="0.2">
      <c r="A52" t="s">
        <v>217</v>
      </c>
      <c r="L52" s="533"/>
    </row>
    <row r="53" spans="1:30" x14ac:dyDescent="0.2">
      <c r="P53" s="47"/>
      <c r="S53" s="532"/>
    </row>
    <row r="54" spans="1:30" x14ac:dyDescent="0.2">
      <c r="F54" s="2"/>
      <c r="S54" s="28"/>
    </row>
    <row r="55" spans="1:30" x14ac:dyDescent="0.2">
      <c r="F55" s="205"/>
    </row>
    <row r="56" spans="1:30" x14ac:dyDescent="0.2">
      <c r="F56" s="83"/>
    </row>
    <row r="59" spans="1:30" x14ac:dyDescent="0.2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6.85546875" customWidth="1"/>
    <col min="4" max="4" width="17.85546875" customWidth="1"/>
    <col min="5" max="5" width="22.140625" customWidth="1"/>
  </cols>
  <sheetData>
    <row r="2" spans="1:5" x14ac:dyDescent="0.2">
      <c r="A2" s="7" t="s">
        <v>90</v>
      </c>
    </row>
    <row r="3" spans="1:5" x14ac:dyDescent="0.2">
      <c r="A3" s="7" t="s">
        <v>396</v>
      </c>
    </row>
    <row r="4" spans="1:5" x14ac:dyDescent="0.2">
      <c r="D4" s="48" t="s">
        <v>407</v>
      </c>
      <c r="E4" s="557">
        <v>6.7999999999999996E-3</v>
      </c>
    </row>
    <row r="5" spans="1:5" x14ac:dyDescent="0.2">
      <c r="B5" s="67"/>
      <c r="D5" s="587" t="s">
        <v>409</v>
      </c>
      <c r="E5" s="587"/>
    </row>
    <row r="6" spans="1:5" ht="25.5" customHeight="1" thickBot="1" x14ac:dyDescent="0.25">
      <c r="B6" s="255" t="s">
        <v>404</v>
      </c>
      <c r="D6" s="556" t="s">
        <v>410</v>
      </c>
      <c r="E6" s="556" t="s">
        <v>411</v>
      </c>
    </row>
    <row r="7" spans="1:5" x14ac:dyDescent="0.2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68</v>
      </c>
      <c r="G3" s="57"/>
      <c r="H3" s="231">
        <f ca="1">TODAY()</f>
        <v>37239</v>
      </c>
    </row>
    <row r="4" spans="1:9" x14ac:dyDescent="0.2">
      <c r="C4" s="50"/>
      <c r="D4" s="51"/>
      <c r="E4" s="51"/>
      <c r="F4" s="57" t="s">
        <v>104</v>
      </c>
      <c r="G4" s="57"/>
      <c r="H4" s="57"/>
    </row>
    <row r="5" spans="1:9" x14ac:dyDescent="0.2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">
      <c r="C6" s="50"/>
      <c r="D6" s="51"/>
      <c r="E6" s="51"/>
      <c r="F6" s="57" t="s">
        <v>179</v>
      </c>
      <c r="G6" s="57"/>
      <c r="H6" s="539">
        <v>37195</v>
      </c>
    </row>
    <row r="7" spans="1:9" x14ac:dyDescent="0.2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5" thickBot="1" x14ac:dyDescent="0.25">
      <c r="A10" s="150">
        <f ca="1">NOW()</f>
        <v>37239.403139120368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5" thickBot="1" x14ac:dyDescent="0.25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5" thickBot="1" x14ac:dyDescent="0.25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">
      <c r="D20" s="104"/>
      <c r="E20" s="104"/>
      <c r="F20" s="29"/>
      <c r="G20" s="29"/>
      <c r="H20" s="139"/>
    </row>
    <row r="21" spans="1:10" x14ac:dyDescent="0.2">
      <c r="D21" s="104"/>
      <c r="E21" s="104"/>
      <c r="F21" s="29"/>
      <c r="G21" s="29"/>
      <c r="H21" s="139">
        <v>0</v>
      </c>
      <c r="J21" s="83"/>
    </row>
    <row r="22" spans="1:10" x14ac:dyDescent="0.2">
      <c r="D22" s="104"/>
      <c r="E22" s="104"/>
      <c r="F22" s="29"/>
      <c r="G22" s="29"/>
      <c r="H22" s="139">
        <v>0</v>
      </c>
    </row>
    <row r="23" spans="1:10" x14ac:dyDescent="0.2">
      <c r="A23" s="130"/>
      <c r="D23" s="104"/>
      <c r="E23" s="104"/>
      <c r="F23" s="29"/>
      <c r="G23" s="29"/>
      <c r="H23" s="139"/>
    </row>
    <row r="24" spans="1:10" x14ac:dyDescent="0.2">
      <c r="D24" s="104"/>
      <c r="E24" s="104"/>
      <c r="F24" s="29"/>
      <c r="G24" s="29"/>
      <c r="H24" s="139"/>
    </row>
    <row r="25" spans="1:10" x14ac:dyDescent="0.2">
      <c r="D25" s="104"/>
      <c r="E25" s="104"/>
      <c r="F25" s="29"/>
      <c r="G25" s="29"/>
      <c r="H25" s="139"/>
    </row>
    <row r="26" spans="1:10" x14ac:dyDescent="0.2">
      <c r="A26" s="14"/>
      <c r="B26" t="s">
        <v>393</v>
      </c>
      <c r="D26" s="104"/>
      <c r="E26" s="104"/>
      <c r="F26" s="29"/>
      <c r="G26" s="29"/>
      <c r="H26" s="153"/>
    </row>
    <row r="27" spans="1:10" x14ac:dyDescent="0.2">
      <c r="D27" s="104"/>
      <c r="E27" s="104"/>
      <c r="F27" s="29"/>
      <c r="G27" s="29"/>
      <c r="H27" s="153"/>
    </row>
    <row r="28" spans="1:10" x14ac:dyDescent="0.2">
      <c r="B28" s="7"/>
      <c r="E28" s="104"/>
      <c r="F28" s="104"/>
      <c r="G28" s="29"/>
      <c r="H28" s="139"/>
    </row>
    <row r="29" spans="1:10" x14ac:dyDescent="0.2">
      <c r="B29" s="175" t="s">
        <v>247</v>
      </c>
      <c r="D29" s="2"/>
      <c r="E29" s="176"/>
      <c r="F29" s="180"/>
      <c r="G29" s="29"/>
      <c r="H29" s="139"/>
    </row>
    <row r="30" spans="1:10" x14ac:dyDescent="0.2">
      <c r="B30" s="175"/>
      <c r="D30" s="2"/>
      <c r="E30" s="176"/>
      <c r="F30" s="180"/>
      <c r="G30" s="215"/>
    </row>
    <row r="31" spans="1:10" x14ac:dyDescent="0.2">
      <c r="B31" s="175"/>
      <c r="D31" s="2"/>
      <c r="E31" s="176"/>
      <c r="F31" s="180"/>
      <c r="G31" s="215"/>
    </row>
    <row r="32" spans="1:10" x14ac:dyDescent="0.2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">
      <c r="B33" s="175"/>
      <c r="D33" s="3"/>
      <c r="E33" s="176"/>
      <c r="F33" s="180"/>
      <c r="G33" s="29"/>
      <c r="H33" s="139"/>
    </row>
    <row r="34" spans="1:8" x14ac:dyDescent="0.2">
      <c r="B34" s="175"/>
      <c r="D34" s="3"/>
      <c r="E34" s="176"/>
      <c r="F34" s="180"/>
      <c r="G34" s="29"/>
      <c r="H34" s="139"/>
    </row>
    <row r="35" spans="1:8" x14ac:dyDescent="0.2">
      <c r="B35" s="175"/>
      <c r="D35" s="3"/>
      <c r="E35" s="176"/>
      <c r="F35" s="180"/>
      <c r="G35" s="29"/>
      <c r="H35" s="139"/>
    </row>
    <row r="36" spans="1:8" x14ac:dyDescent="0.2">
      <c r="B36" s="175"/>
      <c r="D36" s="3"/>
      <c r="E36" s="176"/>
      <c r="F36" s="180"/>
      <c r="G36" s="29"/>
      <c r="H36" s="139"/>
    </row>
    <row r="37" spans="1:8" x14ac:dyDescent="0.2">
      <c r="B37" s="175"/>
      <c r="D37" s="2"/>
      <c r="E37" s="176"/>
      <c r="F37" s="180"/>
      <c r="G37" s="29"/>
      <c r="H37" s="139"/>
    </row>
    <row r="38" spans="1:8" x14ac:dyDescent="0.2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">
      <c r="B39" s="64"/>
      <c r="C39" s="7"/>
      <c r="F39" s="7"/>
      <c r="G39" s="7"/>
    </row>
    <row r="40" spans="1:8" x14ac:dyDescent="0.2">
      <c r="B40" s="63"/>
    </row>
    <row r="41" spans="1:8" x14ac:dyDescent="0.2">
      <c r="B41" s="64"/>
    </row>
    <row r="42" spans="1:8" x14ac:dyDescent="0.2">
      <c r="B42" s="64"/>
    </row>
    <row r="43" spans="1:8" x14ac:dyDescent="0.2">
      <c r="A43" s="7"/>
      <c r="B43" s="7"/>
      <c r="C43" s="7"/>
    </row>
    <row r="44" spans="1:8" x14ac:dyDescent="0.2">
      <c r="A44" s="61"/>
      <c r="B44" s="63"/>
    </row>
    <row r="45" spans="1:8" x14ac:dyDescent="0.2">
      <c r="B45" s="64"/>
    </row>
    <row r="46" spans="1:8" x14ac:dyDescent="0.2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2001-11-16T15:14:02Z</cp:lastPrinted>
  <dcterms:created xsi:type="dcterms:W3CDTF">2000-01-20T16:16:06Z</dcterms:created>
  <dcterms:modified xsi:type="dcterms:W3CDTF">2023-09-17T11:17:56Z</dcterms:modified>
</cp:coreProperties>
</file>