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24A3B7-666F-48FF-8868-0BF5A42DE034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M17" i="1"/>
  <c r="O17" i="1"/>
  <c r="O18" i="1"/>
  <c r="N19" i="1"/>
  <c r="O19" i="1"/>
  <c r="M20" i="1"/>
  <c r="M21" i="1"/>
  <c r="N21" i="1"/>
  <c r="B22" i="1"/>
  <c r="F22" i="1"/>
  <c r="H22" i="1"/>
  <c r="M22" i="1"/>
  <c r="O22" i="1"/>
  <c r="P22" i="1"/>
  <c r="P24" i="1"/>
  <c r="O31" i="1"/>
  <c r="M32" i="1"/>
  <c r="O32" i="1"/>
  <c r="O33" i="1"/>
  <c r="M34" i="1"/>
  <c r="O34" i="1"/>
  <c r="O35" i="1"/>
  <c r="O36" i="1"/>
  <c r="O37" i="1"/>
  <c r="M45" i="1"/>
  <c r="M46" i="1"/>
  <c r="N46" i="1"/>
  <c r="M47" i="1"/>
  <c r="N47" i="1"/>
  <c r="B48" i="1"/>
  <c r="F48" i="1"/>
  <c r="H48" i="1"/>
  <c r="M48" i="1"/>
  <c r="O48" i="1"/>
  <c r="P48" i="1"/>
  <c r="O59" i="1"/>
  <c r="O60" i="1"/>
  <c r="M61" i="1"/>
  <c r="O61" i="1"/>
  <c r="N62" i="1"/>
  <c r="O62" i="1"/>
  <c r="N63" i="1"/>
  <c r="O63" i="1"/>
  <c r="O64" i="1"/>
  <c r="M73" i="1"/>
  <c r="N73" i="1"/>
  <c r="M74" i="1"/>
  <c r="N74" i="1"/>
  <c r="M75" i="1"/>
  <c r="N75" i="1"/>
  <c r="B76" i="1"/>
  <c r="F76" i="1"/>
  <c r="H76" i="1"/>
  <c r="M76" i="1"/>
  <c r="O76" i="1"/>
  <c r="P76" i="1"/>
  <c r="O88" i="1"/>
  <c r="M89" i="1"/>
  <c r="O89" i="1"/>
  <c r="O90" i="1"/>
  <c r="N91" i="1"/>
  <c r="O91" i="1"/>
  <c r="O92" i="1"/>
  <c r="O93" i="1"/>
  <c r="M104" i="1"/>
  <c r="N104" i="1"/>
  <c r="M105" i="1"/>
  <c r="N105" i="1"/>
  <c r="M106" i="1"/>
  <c r="N106" i="1"/>
  <c r="B107" i="1"/>
  <c r="F107" i="1"/>
  <c r="H107" i="1"/>
  <c r="M107" i="1"/>
  <c r="O107" i="1"/>
  <c r="P107" i="1"/>
  <c r="O115" i="1"/>
  <c r="O116" i="1"/>
  <c r="O117" i="1"/>
  <c r="O118" i="1"/>
  <c r="M121" i="1"/>
  <c r="N121" i="1"/>
  <c r="M122" i="1"/>
  <c r="N122" i="1"/>
  <c r="B123" i="1"/>
  <c r="F123" i="1"/>
  <c r="H123" i="1"/>
  <c r="I123" i="1"/>
  <c r="M123" i="1"/>
  <c r="O123" i="1"/>
  <c r="P123" i="1"/>
  <c r="O132" i="1"/>
  <c r="O133" i="1"/>
  <c r="O134" i="1"/>
  <c r="O135" i="1"/>
  <c r="O136" i="1"/>
  <c r="O137" i="1"/>
  <c r="M142" i="1"/>
  <c r="N142" i="1"/>
  <c r="M143" i="1"/>
  <c r="M144" i="1"/>
  <c r="B145" i="1"/>
  <c r="F145" i="1"/>
  <c r="H145" i="1"/>
  <c r="M145" i="1"/>
  <c r="O145" i="1"/>
  <c r="P145" i="1"/>
  <c r="O153" i="1"/>
  <c r="M154" i="1"/>
  <c r="O154" i="1"/>
  <c r="N155" i="1"/>
  <c r="O155" i="1"/>
  <c r="O156" i="1"/>
  <c r="O157" i="1"/>
  <c r="O158" i="1"/>
  <c r="O159" i="1"/>
  <c r="O160" i="1"/>
  <c r="O161" i="1"/>
  <c r="M163" i="1"/>
  <c r="N163" i="1"/>
  <c r="M164" i="1"/>
  <c r="N164" i="1"/>
  <c r="M165" i="1"/>
  <c r="N165" i="1"/>
  <c r="B166" i="1"/>
  <c r="F166" i="1"/>
  <c r="H166" i="1"/>
  <c r="M166" i="1"/>
  <c r="O166" i="1"/>
  <c r="P166" i="1"/>
  <c r="O175" i="1"/>
  <c r="M176" i="1"/>
  <c r="O176" i="1"/>
  <c r="N177" i="1"/>
  <c r="O177" i="1"/>
  <c r="O178" i="1"/>
  <c r="O179" i="1"/>
  <c r="O180" i="1"/>
  <c r="M185" i="1"/>
  <c r="N185" i="1"/>
  <c r="M186" i="1"/>
  <c r="N186" i="1"/>
  <c r="M187" i="1"/>
  <c r="N187" i="1"/>
  <c r="B188" i="1"/>
  <c r="F188" i="1"/>
  <c r="H188" i="1"/>
  <c r="M188" i="1"/>
  <c r="O188" i="1"/>
  <c r="P188" i="1"/>
  <c r="O196" i="1"/>
  <c r="O197" i="1"/>
  <c r="O198" i="1"/>
  <c r="O199" i="1"/>
  <c r="O200" i="1"/>
  <c r="M201" i="1"/>
  <c r="O201" i="1"/>
  <c r="O202" i="1"/>
  <c r="M215" i="1"/>
  <c r="N215" i="1"/>
  <c r="M216" i="1"/>
  <c r="N216" i="1"/>
  <c r="M217" i="1"/>
  <c r="N217" i="1"/>
  <c r="B218" i="1"/>
  <c r="F218" i="1"/>
  <c r="H218" i="1"/>
  <c r="M218" i="1"/>
  <c r="O218" i="1"/>
  <c r="P218" i="1"/>
  <c r="O227" i="1"/>
  <c r="O228" i="1"/>
  <c r="O229" i="1"/>
  <c r="O230" i="1"/>
  <c r="M231" i="1"/>
  <c r="O231" i="1"/>
  <c r="O232" i="1"/>
  <c r="O233" i="1"/>
  <c r="M237" i="1"/>
  <c r="N237" i="1"/>
  <c r="M238" i="1"/>
  <c r="N238" i="1"/>
  <c r="M239" i="1"/>
  <c r="N239" i="1"/>
  <c r="B240" i="1"/>
  <c r="F240" i="1"/>
  <c r="H240" i="1"/>
  <c r="M240" i="1"/>
  <c r="O240" i="1"/>
  <c r="P240" i="1"/>
  <c r="M248" i="1"/>
  <c r="O248" i="1"/>
  <c r="O249" i="1"/>
  <c r="O250" i="1"/>
  <c r="O251" i="1"/>
  <c r="O252" i="1"/>
  <c r="O253" i="1"/>
  <c r="O254" i="1"/>
  <c r="M258" i="1"/>
  <c r="N258" i="1"/>
  <c r="M259" i="1"/>
  <c r="N259" i="1"/>
  <c r="M260" i="1"/>
  <c r="N260" i="1"/>
  <c r="B261" i="1"/>
  <c r="F261" i="1"/>
  <c r="H261" i="1"/>
  <c r="M261" i="1"/>
  <c r="O261" i="1"/>
  <c r="P261" i="1"/>
  <c r="O268" i="1"/>
  <c r="O269" i="1"/>
  <c r="O270" i="1"/>
  <c r="O271" i="1"/>
  <c r="O272" i="1"/>
  <c r="O273" i="1"/>
  <c r="O274" i="1"/>
  <c r="M278" i="1"/>
  <c r="N278" i="1"/>
  <c r="M279" i="1"/>
  <c r="N279" i="1"/>
  <c r="B281" i="1"/>
  <c r="F281" i="1"/>
  <c r="H281" i="1"/>
  <c r="M281" i="1"/>
  <c r="O281" i="1"/>
  <c r="P281" i="1"/>
  <c r="P286" i="1"/>
  <c r="P288" i="1"/>
</calcChain>
</file>

<file path=xl/sharedStrings.xml><?xml version="1.0" encoding="utf-8"?>
<sst xmlns="http://schemas.openxmlformats.org/spreadsheetml/2006/main" count="561" uniqueCount="53">
  <si>
    <t>Delivery</t>
  </si>
  <si>
    <t>Period</t>
  </si>
  <si>
    <t>Sitara #</t>
  </si>
  <si>
    <t>Pipeline</t>
  </si>
  <si>
    <t>Point</t>
  </si>
  <si>
    <t>MMBtu</t>
  </si>
  <si>
    <t>Price</t>
  </si>
  <si>
    <t>Entity</t>
  </si>
  <si>
    <t>$ Paid</t>
  </si>
  <si>
    <t>$ Suspense</t>
  </si>
  <si>
    <t>$ Due ENA</t>
  </si>
  <si>
    <t>Enervest San Juan</t>
  </si>
  <si>
    <t>Questar</t>
  </si>
  <si>
    <t>QUE</t>
  </si>
  <si>
    <t>Lower Nitchie</t>
  </si>
  <si>
    <t>CIG</t>
  </si>
  <si>
    <t>Patrick Draw</t>
  </si>
  <si>
    <t>South Baxter</t>
  </si>
  <si>
    <t>Trail Unit MM</t>
  </si>
  <si>
    <t>Index</t>
  </si>
  <si>
    <t>Per Paul Lucci:</t>
  </si>
  <si>
    <t>volume above 3,500 at applicable index</t>
  </si>
  <si>
    <t>As Corrected</t>
  </si>
  <si>
    <t>Total Amount</t>
  </si>
  <si>
    <t>Days in Month:</t>
  </si>
  <si>
    <t>Fixed Volume:</t>
  </si>
  <si>
    <t>Total Monthly Volume:</t>
  </si>
  <si>
    <t>($ Due Entity)</t>
  </si>
  <si>
    <t>Enervest Energy L.P.</t>
  </si>
  <si>
    <t>Vermillion Plt</t>
  </si>
  <si>
    <t>Producer Invoice</t>
  </si>
  <si>
    <t>Original Verification #6463SU</t>
  </si>
  <si>
    <t>Ques/WIC Kanda</t>
  </si>
  <si>
    <t>Enervest Energy</t>
  </si>
  <si>
    <t>Original Verification #8053SU</t>
  </si>
  <si>
    <t>Original Verification #9891SU &amp; 9892SU</t>
  </si>
  <si>
    <t>Original Verification #12907SU &amp; 12881SU</t>
  </si>
  <si>
    <t>Original Verification #14867SU</t>
  </si>
  <si>
    <t>Original Verification #16184SU &amp; 16575SU</t>
  </si>
  <si>
    <t>na</t>
  </si>
  <si>
    <t>Revised</t>
  </si>
  <si>
    <t>Original Verification #9891SU &amp; 9892SU (#13366SU Revised)</t>
  </si>
  <si>
    <t>Reverse 133509</t>
  </si>
  <si>
    <t>Original Deal is first 3,500 MMBtu at fixed $2.055</t>
  </si>
  <si>
    <t>If not enough Questar volume @ 2.055 - use CIG volume</t>
  </si>
  <si>
    <t xml:space="preserve">Original Verification #????? </t>
  </si>
  <si>
    <t xml:space="preserve">Original Verification #2779SU </t>
  </si>
  <si>
    <t>Original Verification #3484SU</t>
  </si>
  <si>
    <t>Net Due Enron</t>
  </si>
  <si>
    <t>Original Verification -</t>
  </si>
  <si>
    <t xml:space="preserve">Original Verification #4511SU &amp; 4507SU </t>
  </si>
  <si>
    <t>June 1999 Shortage</t>
  </si>
  <si>
    <t>CIG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</si>
</sst>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&quot;$&quot;#,##0.000_);\(&quot;$&quot;#,##0.000\)"/>
    <numFmt numFmtId="171" formatCode="_(&quot;$&quot;* #,##0.000_);_(&quot;$&quot;* \(#,##0.000\);_(&quot;$&quot;* &quot;-&quot;???_);_(@_)"/>
    <numFmt numFmtId="172" formatCode="_(&quot;$&quot;* #,##0.0000_);_(&quot;$&quot;* \(#,##0.0000\);_(&quot;$&quot;* &quot;-&quot;??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167" fontId="0" fillId="0" borderId="0" xfId="1" applyNumberFormat="1" applyFont="1"/>
    <xf numFmtId="44" fontId="0" fillId="0" borderId="0" xfId="2" applyFont="1"/>
    <xf numFmtId="44" fontId="0" fillId="0" borderId="0" xfId="2" applyNumberFormat="1" applyFont="1"/>
    <xf numFmtId="0" fontId="0" fillId="0" borderId="1" xfId="0" applyBorder="1"/>
    <xf numFmtId="17" fontId="0" fillId="0" borderId="2" xfId="0" applyNumberFormat="1" applyBorder="1"/>
    <xf numFmtId="0" fontId="0" fillId="0" borderId="2" xfId="0" applyBorder="1"/>
    <xf numFmtId="167" fontId="0" fillId="0" borderId="2" xfId="1" applyNumberFormat="1" applyFont="1" applyBorder="1"/>
    <xf numFmtId="44" fontId="0" fillId="0" borderId="2" xfId="2" applyNumberFormat="1" applyFont="1" applyBorder="1"/>
    <xf numFmtId="44" fontId="0" fillId="0" borderId="2" xfId="2" applyFont="1" applyBorder="1"/>
    <xf numFmtId="0" fontId="0" fillId="0" borderId="3" xfId="0" applyBorder="1"/>
    <xf numFmtId="0" fontId="0" fillId="0" borderId="0" xfId="0" applyBorder="1"/>
    <xf numFmtId="167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2" applyFont="1" applyBorder="1"/>
    <xf numFmtId="0" fontId="0" fillId="0" borderId="4" xfId="0" applyBorder="1"/>
    <xf numFmtId="0" fontId="0" fillId="0" borderId="5" xfId="0" applyBorder="1"/>
    <xf numFmtId="167" fontId="0" fillId="0" borderId="5" xfId="1" applyNumberFormat="1" applyFont="1" applyBorder="1"/>
    <xf numFmtId="44" fontId="0" fillId="0" borderId="5" xfId="2" applyNumberFormat="1" applyFont="1" applyBorder="1"/>
    <xf numFmtId="44" fontId="0" fillId="0" borderId="5" xfId="2" applyFont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44" fontId="0" fillId="0" borderId="6" xfId="2" applyFont="1" applyBorder="1"/>
    <xf numFmtId="44" fontId="0" fillId="0" borderId="7" xfId="2" applyFont="1" applyBorder="1"/>
    <xf numFmtId="44" fontId="0" fillId="0" borderId="8" xfId="2" applyFont="1" applyBorder="1"/>
    <xf numFmtId="169" fontId="0" fillId="0" borderId="2" xfId="2" applyNumberFormat="1" applyFont="1" applyBorder="1"/>
    <xf numFmtId="169" fontId="0" fillId="0" borderId="0" xfId="2" applyNumberFormat="1" applyFont="1"/>
    <xf numFmtId="169" fontId="2" fillId="0" borderId="0" xfId="2" applyNumberFormat="1" applyFont="1"/>
    <xf numFmtId="169" fontId="0" fillId="0" borderId="0" xfId="2" applyNumberFormat="1" applyFont="1" applyBorder="1"/>
    <xf numFmtId="169" fontId="0" fillId="0" borderId="5" xfId="2" applyNumberFormat="1" applyFont="1" applyBorder="1"/>
    <xf numFmtId="44" fontId="0" fillId="2" borderId="5" xfId="2" applyFont="1" applyFill="1" applyBorder="1"/>
    <xf numFmtId="0" fontId="0" fillId="2" borderId="2" xfId="0" applyFill="1" applyBorder="1"/>
    <xf numFmtId="167" fontId="0" fillId="2" borderId="2" xfId="1" applyNumberFormat="1" applyFont="1" applyFill="1" applyBorder="1"/>
    <xf numFmtId="169" fontId="0" fillId="2" borderId="2" xfId="2" applyNumberFormat="1" applyFont="1" applyFill="1" applyBorder="1"/>
    <xf numFmtId="44" fontId="0" fillId="2" borderId="0" xfId="2" applyFont="1" applyFill="1" applyBorder="1"/>
    <xf numFmtId="0" fontId="0" fillId="2" borderId="0" xfId="0" applyFill="1" applyBorder="1"/>
    <xf numFmtId="167" fontId="0" fillId="2" borderId="0" xfId="1" applyNumberFormat="1" applyFont="1" applyFill="1" applyBorder="1"/>
    <xf numFmtId="169" fontId="0" fillId="2" borderId="0" xfId="2" applyNumberFormat="1" applyFont="1" applyFill="1" applyBorder="1"/>
    <xf numFmtId="167" fontId="0" fillId="2" borderId="5" xfId="1" applyNumberFormat="1" applyFont="1" applyFill="1" applyBorder="1"/>
    <xf numFmtId="167" fontId="2" fillId="2" borderId="9" xfId="1" applyNumberFormat="1" applyFont="1" applyFill="1" applyBorder="1"/>
    <xf numFmtId="167" fontId="2" fillId="2" borderId="10" xfId="1" applyNumberFormat="1" applyFont="1" applyFill="1" applyBorder="1"/>
    <xf numFmtId="169" fontId="2" fillId="2" borderId="10" xfId="2" applyNumberFormat="1" applyFont="1" applyFill="1" applyBorder="1"/>
    <xf numFmtId="44" fontId="0" fillId="2" borderId="10" xfId="2" applyFont="1" applyFill="1" applyBorder="1"/>
    <xf numFmtId="44" fontId="0" fillId="2" borderId="11" xfId="2" applyFont="1" applyFill="1" applyBorder="1"/>
    <xf numFmtId="44" fontId="0" fillId="2" borderId="12" xfId="2" applyFont="1" applyFill="1" applyBorder="1"/>
    <xf numFmtId="44" fontId="0" fillId="2" borderId="13" xfId="2" applyFont="1" applyFill="1" applyBorder="1"/>
    <xf numFmtId="0" fontId="0" fillId="2" borderId="14" xfId="0" applyFill="1" applyBorder="1"/>
    <xf numFmtId="44" fontId="0" fillId="2" borderId="15" xfId="2" applyFont="1" applyFill="1" applyBorder="1"/>
    <xf numFmtId="0" fontId="0" fillId="2" borderId="12" xfId="0" applyFill="1" applyBorder="1"/>
    <xf numFmtId="44" fontId="0" fillId="2" borderId="16" xfId="2" applyFont="1" applyFill="1" applyBorder="1"/>
    <xf numFmtId="167" fontId="0" fillId="2" borderId="17" xfId="1" applyNumberFormat="1" applyFont="1" applyFill="1" applyBorder="1"/>
    <xf numFmtId="169" fontId="0" fillId="2" borderId="17" xfId="2" applyNumberFormat="1" applyFont="1" applyFill="1" applyBorder="1"/>
    <xf numFmtId="44" fontId="0" fillId="2" borderId="17" xfId="2" applyFont="1" applyFill="1" applyBorder="1"/>
    <xf numFmtId="44" fontId="0" fillId="2" borderId="18" xfId="2" applyFont="1" applyFill="1" applyBorder="1"/>
    <xf numFmtId="0" fontId="0" fillId="0" borderId="3" xfId="0" applyBorder="1" applyAlignment="1">
      <alignment horizontal="right"/>
    </xf>
    <xf numFmtId="44" fontId="0" fillId="2" borderId="13" xfId="2" applyFont="1" applyFill="1" applyBorder="1" applyAlignment="1">
      <alignment horizontal="center"/>
    </xf>
    <xf numFmtId="168" fontId="0" fillId="0" borderId="0" xfId="2" applyNumberFormat="1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1" xfId="0" applyFont="1" applyBorder="1"/>
    <xf numFmtId="44" fontId="0" fillId="0" borderId="0" xfId="0" applyNumberFormat="1"/>
    <xf numFmtId="0" fontId="0" fillId="2" borderId="9" xfId="0" applyFill="1" applyBorder="1"/>
    <xf numFmtId="167" fontId="0" fillId="2" borderId="10" xfId="1" applyNumberFormat="1" applyFont="1" applyFill="1" applyBorder="1"/>
    <xf numFmtId="169" fontId="0" fillId="2" borderId="10" xfId="2" applyNumberFormat="1" applyFont="1" applyFill="1" applyBorder="1"/>
    <xf numFmtId="0" fontId="0" fillId="0" borderId="5" xfId="0" applyFill="1" applyBorder="1"/>
    <xf numFmtId="44" fontId="0" fillId="0" borderId="0" xfId="2" applyFont="1" applyFill="1" applyBorder="1"/>
    <xf numFmtId="167" fontId="0" fillId="0" borderId="0" xfId="1" applyNumberFormat="1" applyFont="1" applyFill="1" applyBorder="1"/>
    <xf numFmtId="169" fontId="0" fillId="0" borderId="0" xfId="2" applyNumberFormat="1" applyFont="1" applyFill="1" applyBorder="1"/>
    <xf numFmtId="169" fontId="0" fillId="2" borderId="5" xfId="2" applyNumberFormat="1" applyFont="1" applyFill="1" applyBorder="1"/>
    <xf numFmtId="170" fontId="0" fillId="0" borderId="2" xfId="2" applyNumberFormat="1" applyFont="1" applyBorder="1"/>
    <xf numFmtId="171" fontId="0" fillId="0" borderId="2" xfId="2" applyNumberFormat="1" applyFont="1" applyBorder="1"/>
    <xf numFmtId="171" fontId="0" fillId="0" borderId="0" xfId="2" applyNumberFormat="1" applyFont="1"/>
    <xf numFmtId="172" fontId="0" fillId="0" borderId="0" xfId="2" applyNumberFormat="1" applyFont="1"/>
    <xf numFmtId="172" fontId="0" fillId="0" borderId="2" xfId="2" applyNumberFormat="1" applyFont="1" applyBorder="1"/>
    <xf numFmtId="0" fontId="2" fillId="0" borderId="0" xfId="0" applyFont="1" applyFill="1"/>
    <xf numFmtId="0" fontId="0" fillId="0" borderId="0" xfId="0" applyFill="1"/>
    <xf numFmtId="44" fontId="0" fillId="3" borderId="0" xfId="2" applyFont="1" applyFill="1" applyBorder="1"/>
    <xf numFmtId="0" fontId="0" fillId="3" borderId="12" xfId="0" applyFill="1" applyBorder="1"/>
    <xf numFmtId="167" fontId="0" fillId="3" borderId="0" xfId="1" applyNumberFormat="1" applyFont="1" applyFill="1" applyBorder="1"/>
    <xf numFmtId="169" fontId="0" fillId="3" borderId="0" xfId="2" applyNumberFormat="1" applyFont="1" applyFill="1" applyBorder="1"/>
    <xf numFmtId="44" fontId="0" fillId="3" borderId="13" xfId="2" applyFont="1" applyFill="1" applyBorder="1"/>
    <xf numFmtId="44" fontId="0" fillId="3" borderId="2" xfId="2" applyFont="1" applyFill="1" applyBorder="1"/>
    <xf numFmtId="168" fontId="0" fillId="3" borderId="2" xfId="2" applyNumberFormat="1" applyFont="1" applyFill="1" applyBorder="1"/>
    <xf numFmtId="169" fontId="0" fillId="3" borderId="2" xfId="2" applyNumberFormat="1" applyFont="1" applyFill="1" applyBorder="1"/>
    <xf numFmtId="169" fontId="2" fillId="3" borderId="0" xfId="2" applyNumberFormat="1" applyFont="1" applyFill="1"/>
    <xf numFmtId="44" fontId="2" fillId="3" borderId="0" xfId="2" applyFont="1" applyFill="1"/>
    <xf numFmtId="44" fontId="2" fillId="3" borderId="5" xfId="2" applyFont="1" applyFill="1" applyBorder="1"/>
    <xf numFmtId="169" fontId="0" fillId="3" borderId="0" xfId="2" applyNumberFormat="1" applyFont="1" applyFill="1"/>
    <xf numFmtId="44" fontId="0" fillId="3" borderId="0" xfId="2" applyFont="1" applyFill="1"/>
    <xf numFmtId="44" fontId="0" fillId="3" borderId="19" xfId="2" applyFont="1" applyFill="1" applyBorder="1"/>
    <xf numFmtId="44" fontId="0" fillId="2" borderId="20" xfId="2" applyFont="1" applyFill="1" applyBorder="1"/>
    <xf numFmtId="44" fontId="0" fillId="2" borderId="21" xfId="2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topLeftCell="I278" zoomScaleNormal="100" workbookViewId="0">
      <selection activeCell="P288" sqref="P288"/>
    </sheetView>
  </sheetViews>
  <sheetFormatPr defaultRowHeight="12.75" x14ac:dyDescent="0.2"/>
  <cols>
    <col min="1" max="1" width="19.5703125" customWidth="1"/>
    <col min="2" max="2" width="8.140625" customWidth="1"/>
    <col min="3" max="3" width="12.85546875" customWidth="1"/>
    <col min="4" max="4" width="7.140625" customWidth="1"/>
    <col min="5" max="5" width="12.7109375" customWidth="1"/>
    <col min="6" max="6" width="11.28515625" style="1" customWidth="1"/>
    <col min="7" max="7" width="9.85546875" style="3" bestFit="1" customWidth="1"/>
    <col min="8" max="8" width="14.140625" style="2" bestFit="1" customWidth="1"/>
    <col min="9" max="9" width="13.140625" style="2" bestFit="1" customWidth="1"/>
    <col min="10" max="11" width="8.5703125" style="2" customWidth="1"/>
    <col min="12" max="12" width="11.5703125" style="2" customWidth="1"/>
    <col min="13" max="13" width="11.5703125" style="1" bestFit="1" customWidth="1"/>
    <col min="14" max="14" width="10.5703125" style="27" bestFit="1" customWidth="1"/>
    <col min="15" max="15" width="14.140625" style="2" bestFit="1" customWidth="1"/>
    <col min="16" max="16" width="13.85546875" style="2" customWidth="1"/>
    <col min="17" max="17" width="12.28515625" bestFit="1" customWidth="1"/>
  </cols>
  <sheetData>
    <row r="1" spans="1:16" x14ac:dyDescent="0.2">
      <c r="A1" t="s">
        <v>20</v>
      </c>
    </row>
    <row r="2" spans="1:16" x14ac:dyDescent="0.2">
      <c r="A2" t="s">
        <v>43</v>
      </c>
    </row>
    <row r="3" spans="1:16" x14ac:dyDescent="0.2">
      <c r="A3" t="s">
        <v>21</v>
      </c>
    </row>
    <row r="4" spans="1:16" x14ac:dyDescent="0.2">
      <c r="A4" t="s">
        <v>44</v>
      </c>
    </row>
    <row r="7" spans="1:16" ht="13.5" thickBot="1" x14ac:dyDescent="0.25"/>
    <row r="8" spans="1:16" x14ac:dyDescent="0.2">
      <c r="A8" s="21" t="s">
        <v>45</v>
      </c>
      <c r="L8" s="40" t="s">
        <v>22</v>
      </c>
      <c r="M8" s="41"/>
      <c r="N8" s="42"/>
      <c r="O8" s="43"/>
      <c r="P8" s="44"/>
    </row>
    <row r="9" spans="1:16" x14ac:dyDescent="0.2">
      <c r="B9" t="s">
        <v>0</v>
      </c>
      <c r="J9" s="2" t="s">
        <v>12</v>
      </c>
      <c r="K9" s="2" t="s">
        <v>15</v>
      </c>
      <c r="L9" s="45"/>
      <c r="M9" s="37"/>
      <c r="N9" s="38"/>
      <c r="O9" s="35"/>
      <c r="P9" s="56" t="s">
        <v>27</v>
      </c>
    </row>
    <row r="10" spans="1:16" x14ac:dyDescent="0.2">
      <c r="A10" t="s">
        <v>7</v>
      </c>
      <c r="B10" t="s">
        <v>1</v>
      </c>
      <c r="C10" t="s">
        <v>2</v>
      </c>
      <c r="D10" t="s">
        <v>3</v>
      </c>
      <c r="E10" t="s">
        <v>4</v>
      </c>
      <c r="F10" s="1" t="s">
        <v>5</v>
      </c>
      <c r="G10" s="3" t="s">
        <v>6</v>
      </c>
      <c r="H10" s="2" t="s">
        <v>8</v>
      </c>
      <c r="I10" s="2" t="s">
        <v>9</v>
      </c>
      <c r="J10" s="2" t="s">
        <v>19</v>
      </c>
      <c r="K10" s="2" t="s">
        <v>19</v>
      </c>
      <c r="L10" s="45" t="s">
        <v>4</v>
      </c>
      <c r="M10" s="37" t="s">
        <v>5</v>
      </c>
      <c r="N10" s="38" t="s">
        <v>6</v>
      </c>
      <c r="O10" s="35" t="s">
        <v>23</v>
      </c>
      <c r="P10" s="56" t="s">
        <v>10</v>
      </c>
    </row>
    <row r="11" spans="1:16" x14ac:dyDescent="0.2">
      <c r="E11" s="16"/>
      <c r="J11" s="2">
        <v>0.05</v>
      </c>
      <c r="K11" s="2">
        <v>0.05</v>
      </c>
      <c r="L11" s="45"/>
      <c r="M11" s="37"/>
      <c r="N11" s="69"/>
      <c r="O11" s="31"/>
      <c r="P11" s="46"/>
    </row>
    <row r="12" spans="1:16" x14ac:dyDescent="0.2">
      <c r="A12" s="4" t="s">
        <v>11</v>
      </c>
      <c r="B12" s="5">
        <v>36373</v>
      </c>
      <c r="C12" s="6"/>
      <c r="D12" s="6" t="s">
        <v>13</v>
      </c>
      <c r="E12" s="11" t="s">
        <v>18</v>
      </c>
      <c r="F12" s="7">
        <v>722</v>
      </c>
      <c r="G12" s="8">
        <v>2.12</v>
      </c>
      <c r="H12" s="9">
        <v>1530.64</v>
      </c>
      <c r="I12" s="9">
        <v>0</v>
      </c>
      <c r="J12" s="71">
        <v>2.125</v>
      </c>
      <c r="K12" s="70">
        <v>2.165</v>
      </c>
      <c r="L12" s="49" t="s">
        <v>18</v>
      </c>
      <c r="M12" s="33">
        <v>722</v>
      </c>
      <c r="N12" s="38">
        <v>2.0550000000000002</v>
      </c>
      <c r="O12" s="35">
        <f t="shared" ref="O12:O19" si="0">+M12*N12</f>
        <v>1483.71</v>
      </c>
      <c r="P12" s="48"/>
    </row>
    <row r="13" spans="1:16" x14ac:dyDescent="0.2">
      <c r="A13" s="10"/>
      <c r="B13" s="11"/>
      <c r="C13" s="11"/>
      <c r="D13" s="11" t="s">
        <v>13</v>
      </c>
      <c r="E13" s="11" t="s">
        <v>18</v>
      </c>
      <c r="F13" s="12">
        <v>1749</v>
      </c>
      <c r="G13" s="13">
        <v>2.12</v>
      </c>
      <c r="H13" s="14">
        <v>3707.88</v>
      </c>
      <c r="I13" s="14">
        <v>0</v>
      </c>
      <c r="J13" s="14"/>
      <c r="K13" s="14"/>
      <c r="L13" s="49" t="s">
        <v>18</v>
      </c>
      <c r="M13" s="37">
        <v>1749</v>
      </c>
      <c r="N13" s="38">
        <v>2.0550000000000002</v>
      </c>
      <c r="O13" s="35">
        <f t="shared" si="0"/>
        <v>3594.1950000000002</v>
      </c>
      <c r="P13" s="46"/>
    </row>
    <row r="14" spans="1:16" x14ac:dyDescent="0.2">
      <c r="A14" s="10"/>
      <c r="B14" s="11"/>
      <c r="C14" s="11"/>
      <c r="D14" s="11" t="s">
        <v>13</v>
      </c>
      <c r="E14" s="20" t="s">
        <v>14</v>
      </c>
      <c r="F14" s="12">
        <v>56482</v>
      </c>
      <c r="G14" s="13">
        <v>2.12</v>
      </c>
      <c r="H14" s="14">
        <v>119741.84</v>
      </c>
      <c r="I14" s="14"/>
      <c r="J14" s="14"/>
      <c r="K14" s="14"/>
      <c r="L14" s="49" t="s">
        <v>14</v>
      </c>
      <c r="M14" s="37">
        <v>56482</v>
      </c>
      <c r="N14" s="38">
        <v>2.0550000000000002</v>
      </c>
      <c r="O14" s="35">
        <f t="shared" si="0"/>
        <v>116070.51000000001</v>
      </c>
      <c r="P14" s="46"/>
    </row>
    <row r="15" spans="1:16" x14ac:dyDescent="0.2">
      <c r="A15" s="10"/>
      <c r="B15" s="11"/>
      <c r="C15" s="11"/>
      <c r="D15" s="11" t="s">
        <v>13</v>
      </c>
      <c r="E15" s="20" t="s">
        <v>17</v>
      </c>
      <c r="F15" s="12">
        <v>18058</v>
      </c>
      <c r="G15" s="57">
        <v>2.125</v>
      </c>
      <c r="H15" s="14">
        <v>38373.25</v>
      </c>
      <c r="I15" s="14"/>
      <c r="J15" s="14"/>
      <c r="K15" s="14"/>
      <c r="L15" s="49" t="s">
        <v>17</v>
      </c>
      <c r="M15" s="37">
        <v>18058</v>
      </c>
      <c r="N15" s="38">
        <v>2.0550000000000002</v>
      </c>
      <c r="O15" s="35">
        <f t="shared" si="0"/>
        <v>37109.19</v>
      </c>
      <c r="P15" s="46"/>
    </row>
    <row r="16" spans="1:16" x14ac:dyDescent="0.2">
      <c r="A16" s="10"/>
      <c r="B16" s="11"/>
      <c r="C16" s="11"/>
      <c r="D16" s="11" t="s">
        <v>13</v>
      </c>
      <c r="E16" s="20" t="s">
        <v>17</v>
      </c>
      <c r="F16" s="12">
        <v>27527</v>
      </c>
      <c r="G16" s="57">
        <v>2.12</v>
      </c>
      <c r="H16" s="14">
        <v>58357.24</v>
      </c>
      <c r="I16" s="14"/>
      <c r="J16" s="14"/>
      <c r="K16" s="14"/>
      <c r="L16" s="49" t="s">
        <v>17</v>
      </c>
      <c r="M16" s="37">
        <v>27527</v>
      </c>
      <c r="N16" s="38">
        <v>2.0550000000000002</v>
      </c>
      <c r="O16" s="35">
        <f t="shared" si="0"/>
        <v>56567.985000000008</v>
      </c>
      <c r="P16" s="46"/>
    </row>
    <row r="17" spans="1:16" x14ac:dyDescent="0.2">
      <c r="A17" s="10"/>
      <c r="B17" s="11"/>
      <c r="C17" s="11"/>
      <c r="D17" s="11" t="s">
        <v>13</v>
      </c>
      <c r="E17" s="11" t="s">
        <v>18</v>
      </c>
      <c r="F17" s="12">
        <v>14575</v>
      </c>
      <c r="G17" s="29">
        <v>2.12</v>
      </c>
      <c r="H17" s="14">
        <v>30899</v>
      </c>
      <c r="I17" s="14"/>
      <c r="J17" s="14"/>
      <c r="K17" s="14"/>
      <c r="L17" s="49" t="s">
        <v>18</v>
      </c>
      <c r="M17" s="37">
        <f>14575-10999</f>
        <v>3576</v>
      </c>
      <c r="N17" s="38">
        <v>2.0550000000000002</v>
      </c>
      <c r="O17" s="35">
        <f t="shared" si="0"/>
        <v>7348.68</v>
      </c>
      <c r="P17" s="46"/>
    </row>
    <row r="18" spans="1:16" x14ac:dyDescent="0.2">
      <c r="A18" s="10"/>
      <c r="B18" s="11"/>
      <c r="C18" s="11"/>
      <c r="D18" s="11" t="s">
        <v>13</v>
      </c>
      <c r="E18" s="11" t="s">
        <v>18</v>
      </c>
      <c r="F18" s="12">
        <v>386</v>
      </c>
      <c r="G18" s="29">
        <v>2.12</v>
      </c>
      <c r="H18" s="14">
        <v>818.32</v>
      </c>
      <c r="I18" s="14"/>
      <c r="J18" s="14"/>
      <c r="K18" s="14"/>
      <c r="L18" s="49" t="s">
        <v>18</v>
      </c>
      <c r="M18" s="37">
        <v>386</v>
      </c>
      <c r="N18" s="38">
        <v>2.0550000000000002</v>
      </c>
      <c r="O18" s="35">
        <f t="shared" si="0"/>
        <v>793.23</v>
      </c>
      <c r="P18" s="46"/>
    </row>
    <row r="19" spans="1:16" x14ac:dyDescent="0.2">
      <c r="A19" s="10"/>
      <c r="B19" s="11"/>
      <c r="C19" s="11"/>
      <c r="D19" s="11"/>
      <c r="E19" s="20"/>
      <c r="F19" s="12"/>
      <c r="G19" s="13"/>
      <c r="H19" s="14"/>
      <c r="I19" s="14"/>
      <c r="J19" s="14"/>
      <c r="K19" s="14"/>
      <c r="L19" s="49" t="s">
        <v>18</v>
      </c>
      <c r="M19" s="37">
        <v>10999</v>
      </c>
      <c r="N19" s="38">
        <f>+J12</f>
        <v>2.125</v>
      </c>
      <c r="O19" s="35">
        <f t="shared" si="0"/>
        <v>23372.875</v>
      </c>
      <c r="P19" s="46"/>
    </row>
    <row r="20" spans="1:16" ht="13.5" customHeight="1" x14ac:dyDescent="0.2">
      <c r="A20" s="55" t="s">
        <v>24</v>
      </c>
      <c r="B20" s="11">
        <v>31</v>
      </c>
      <c r="C20" s="20"/>
      <c r="D20" s="11"/>
      <c r="E20" s="11"/>
      <c r="F20" s="12"/>
      <c r="G20" s="13"/>
      <c r="H20" s="14"/>
      <c r="I20" s="14"/>
      <c r="J20" s="14"/>
      <c r="K20" s="14"/>
      <c r="L20" s="45"/>
      <c r="M20" s="37">
        <f>SUM(M12:M19)-M19</f>
        <v>108500</v>
      </c>
      <c r="N20" s="38">
        <v>2.0550000000000002</v>
      </c>
      <c r="O20" s="35"/>
      <c r="P20" s="46"/>
    </row>
    <row r="21" spans="1:16" ht="13.5" customHeight="1" x14ac:dyDescent="0.2">
      <c r="A21" s="55" t="s">
        <v>25</v>
      </c>
      <c r="B21" s="11">
        <v>3500</v>
      </c>
      <c r="C21" s="11"/>
      <c r="D21" s="11"/>
      <c r="E21" s="11"/>
      <c r="F21" s="12"/>
      <c r="G21" s="13"/>
      <c r="H21" s="14"/>
      <c r="I21" s="14"/>
      <c r="J21" s="14"/>
      <c r="K21" s="14"/>
      <c r="L21" s="45"/>
      <c r="M21" s="39">
        <f>+M19</f>
        <v>10999</v>
      </c>
      <c r="N21" s="38">
        <f>+J12</f>
        <v>2.125</v>
      </c>
      <c r="O21" s="35"/>
      <c r="P21" s="46"/>
    </row>
    <row r="22" spans="1:16" ht="13.5" customHeight="1" x14ac:dyDescent="0.2">
      <c r="A22" s="55" t="s">
        <v>26</v>
      </c>
      <c r="B22" s="22">
        <f>+B21*B20</f>
        <v>108500</v>
      </c>
      <c r="C22" s="11"/>
      <c r="D22" s="11"/>
      <c r="E22" s="11"/>
      <c r="F22" s="12">
        <f>SUM(F12:F19)</f>
        <v>119499</v>
      </c>
      <c r="G22" s="13"/>
      <c r="H22" s="14">
        <f>SUM(H12:H19)</f>
        <v>253428.16999999998</v>
      </c>
      <c r="I22" s="14"/>
      <c r="J22" s="14"/>
      <c r="K22" s="14"/>
      <c r="L22" s="45"/>
      <c r="M22" s="37">
        <f>SUM(M20:M21)</f>
        <v>119499</v>
      </c>
      <c r="N22" s="38"/>
      <c r="O22" s="35">
        <f>SUM(O12:O20)</f>
        <v>246340.37500000003</v>
      </c>
      <c r="P22" s="81">
        <f>+H23-O22</f>
        <v>7080.1149999999616</v>
      </c>
    </row>
    <row r="23" spans="1:16" ht="13.5" customHeight="1" x14ac:dyDescent="0.2">
      <c r="A23" s="10"/>
      <c r="B23" s="11"/>
      <c r="C23" s="11"/>
      <c r="D23" s="11"/>
      <c r="E23" s="11"/>
      <c r="F23" s="12"/>
      <c r="G23" s="13"/>
      <c r="H23" s="77">
        <v>253420.49</v>
      </c>
      <c r="I23" s="14"/>
      <c r="J23" s="14"/>
      <c r="K23" s="14"/>
      <c r="L23" s="45" t="s">
        <v>52</v>
      </c>
      <c r="M23" s="37"/>
      <c r="N23" s="38"/>
      <c r="O23" s="35"/>
      <c r="P23" s="91">
        <v>-385</v>
      </c>
    </row>
    <row r="24" spans="1:16" ht="13.5" thickBot="1" x14ac:dyDescent="0.25">
      <c r="A24" s="15"/>
      <c r="B24" s="16"/>
      <c r="C24" s="16"/>
      <c r="D24" s="16"/>
      <c r="E24" s="16"/>
      <c r="F24" s="17"/>
      <c r="G24" s="18"/>
      <c r="H24" s="19"/>
      <c r="I24" s="19"/>
      <c r="J24" s="19"/>
      <c r="K24" s="19"/>
      <c r="L24" s="50"/>
      <c r="M24" s="51"/>
      <c r="N24" s="52"/>
      <c r="O24" s="53"/>
      <c r="P24" s="92">
        <f>SUM(P22:P23)</f>
        <v>6695.1149999999616</v>
      </c>
    </row>
    <row r="25" spans="1:16" x14ac:dyDescent="0.2">
      <c r="A25" s="11"/>
      <c r="B25" s="11"/>
      <c r="C25" s="11"/>
      <c r="D25" s="11"/>
      <c r="E25" s="11"/>
      <c r="F25" s="12"/>
      <c r="G25" s="13"/>
      <c r="H25" s="14"/>
      <c r="I25" s="14"/>
      <c r="J25" s="14"/>
      <c r="K25" s="14"/>
      <c r="L25" s="66"/>
      <c r="M25" s="67"/>
      <c r="N25" s="68"/>
      <c r="O25" s="66"/>
      <c r="P25" s="66"/>
    </row>
    <row r="26" spans="1:16" ht="13.5" thickBot="1" x14ac:dyDescent="0.25">
      <c r="A26" s="11"/>
      <c r="B26" s="11"/>
      <c r="C26" s="11"/>
      <c r="D26" s="11"/>
      <c r="E26" s="11"/>
      <c r="F26" s="12"/>
      <c r="G26" s="13"/>
      <c r="H26" s="14"/>
      <c r="I26" s="14"/>
      <c r="J26" s="14"/>
      <c r="K26" s="14"/>
      <c r="L26" s="66"/>
      <c r="M26" s="67"/>
      <c r="N26" s="68"/>
      <c r="O26" s="66"/>
      <c r="P26" s="66"/>
    </row>
    <row r="27" spans="1:16" x14ac:dyDescent="0.2">
      <c r="A27" s="21" t="s">
        <v>46</v>
      </c>
      <c r="L27" s="40" t="s">
        <v>22</v>
      </c>
      <c r="M27" s="41"/>
      <c r="N27" s="42"/>
      <c r="O27" s="43"/>
      <c r="P27" s="44"/>
    </row>
    <row r="28" spans="1:16" x14ac:dyDescent="0.2">
      <c r="B28" t="s">
        <v>0</v>
      </c>
      <c r="J28" s="2" t="s">
        <v>12</v>
      </c>
      <c r="K28" s="2" t="s">
        <v>15</v>
      </c>
      <c r="L28" s="45"/>
      <c r="M28" s="37"/>
      <c r="N28" s="38"/>
      <c r="O28" s="35"/>
      <c r="P28" s="56" t="s">
        <v>27</v>
      </c>
    </row>
    <row r="29" spans="1:16" x14ac:dyDescent="0.2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s="1" t="s">
        <v>5</v>
      </c>
      <c r="G29" s="3" t="s">
        <v>6</v>
      </c>
      <c r="H29" s="2" t="s">
        <v>8</v>
      </c>
      <c r="I29" s="2" t="s">
        <v>9</v>
      </c>
      <c r="J29" s="2" t="s">
        <v>19</v>
      </c>
      <c r="K29" s="2" t="s">
        <v>19</v>
      </c>
      <c r="L29" s="45" t="s">
        <v>4</v>
      </c>
      <c r="M29" s="37" t="s">
        <v>5</v>
      </c>
      <c r="N29" s="38" t="s">
        <v>6</v>
      </c>
      <c r="O29" s="35" t="s">
        <v>23</v>
      </c>
      <c r="P29" s="56" t="s">
        <v>10</v>
      </c>
    </row>
    <row r="30" spans="1:16" x14ac:dyDescent="0.2">
      <c r="J30" s="2">
        <v>0.05</v>
      </c>
      <c r="K30" s="2">
        <v>0.01</v>
      </c>
      <c r="L30" s="45"/>
      <c r="M30" s="37"/>
      <c r="N30" s="69"/>
      <c r="O30" s="31"/>
      <c r="P30" s="46"/>
    </row>
    <row r="31" spans="1:16" x14ac:dyDescent="0.2">
      <c r="A31" s="4" t="s">
        <v>11</v>
      </c>
      <c r="B31" s="5">
        <v>36404</v>
      </c>
      <c r="C31" s="6">
        <v>104326</v>
      </c>
      <c r="D31" s="6" t="s">
        <v>13</v>
      </c>
      <c r="E31" s="6" t="s">
        <v>14</v>
      </c>
      <c r="F31" s="7">
        <v>56100</v>
      </c>
      <c r="G31" s="8">
        <v>2.48</v>
      </c>
      <c r="H31" s="9">
        <v>139128</v>
      </c>
      <c r="I31" s="9">
        <v>0</v>
      </c>
      <c r="J31" s="71">
        <v>2.4849999999999999</v>
      </c>
      <c r="K31" s="9">
        <v>2.5299999999999998</v>
      </c>
      <c r="L31" s="47" t="s">
        <v>14</v>
      </c>
      <c r="M31" s="33">
        <v>56100</v>
      </c>
      <c r="N31" s="38">
        <v>2.0550000000000002</v>
      </c>
      <c r="O31" s="35">
        <f t="shared" ref="O31:O37" si="1">+M31*N31</f>
        <v>115285.50000000001</v>
      </c>
      <c r="P31" s="48"/>
    </row>
    <row r="32" spans="1:16" x14ac:dyDescent="0.2">
      <c r="A32" s="10"/>
      <c r="B32" s="11"/>
      <c r="C32" s="11">
        <v>109654</v>
      </c>
      <c r="D32" s="11" t="s">
        <v>15</v>
      </c>
      <c r="E32" s="11" t="s">
        <v>16</v>
      </c>
      <c r="F32" s="12">
        <v>12390</v>
      </c>
      <c r="G32" s="13">
        <v>2.0550000000000002</v>
      </c>
      <c r="H32" s="14">
        <v>25461.45</v>
      </c>
      <c r="I32" s="14">
        <v>0</v>
      </c>
      <c r="J32" s="14"/>
      <c r="K32" s="14"/>
      <c r="L32" s="49" t="s">
        <v>16</v>
      </c>
      <c r="M32" s="37">
        <f>12390</f>
        <v>12390</v>
      </c>
      <c r="N32" s="38">
        <v>2.0550000000000002</v>
      </c>
      <c r="O32" s="35">
        <f t="shared" si="1"/>
        <v>25461.45</v>
      </c>
      <c r="P32" s="46"/>
    </row>
    <row r="33" spans="1:16" x14ac:dyDescent="0.2">
      <c r="A33" s="10"/>
      <c r="B33" s="11"/>
      <c r="C33" s="11">
        <v>104326</v>
      </c>
      <c r="D33" s="11" t="s">
        <v>13</v>
      </c>
      <c r="E33" s="11" t="s">
        <v>17</v>
      </c>
      <c r="F33" s="12">
        <v>20298</v>
      </c>
      <c r="G33" s="13">
        <v>2.48</v>
      </c>
      <c r="H33" s="14">
        <v>50339.040000000001</v>
      </c>
      <c r="I33" s="14">
        <v>0</v>
      </c>
      <c r="J33" s="14"/>
      <c r="K33" s="14"/>
      <c r="L33" s="49" t="s">
        <v>17</v>
      </c>
      <c r="M33" s="37">
        <v>20298</v>
      </c>
      <c r="N33" s="38">
        <v>2.0550000000000002</v>
      </c>
      <c r="O33" s="35">
        <f t="shared" si="1"/>
        <v>41712.390000000007</v>
      </c>
      <c r="P33" s="46"/>
    </row>
    <row r="34" spans="1:16" x14ac:dyDescent="0.2">
      <c r="A34" s="10"/>
      <c r="B34" s="11"/>
      <c r="C34" s="20">
        <v>104326</v>
      </c>
      <c r="D34" s="11" t="s">
        <v>13</v>
      </c>
      <c r="E34" s="11" t="s">
        <v>18</v>
      </c>
      <c r="F34" s="12">
        <v>18570</v>
      </c>
      <c r="G34" s="13">
        <v>2.48</v>
      </c>
      <c r="H34" s="14">
        <v>46053.599999999999</v>
      </c>
      <c r="I34" s="14">
        <v>0</v>
      </c>
      <c r="J34" s="14"/>
      <c r="K34" s="14"/>
      <c r="L34" s="49" t="s">
        <v>18</v>
      </c>
      <c r="M34" s="37">
        <f>18570-7422-8790</f>
        <v>2358</v>
      </c>
      <c r="N34" s="80">
        <v>2.5299999999999998</v>
      </c>
      <c r="O34" s="35">
        <f t="shared" si="1"/>
        <v>5965.74</v>
      </c>
      <c r="P34" s="46"/>
    </row>
    <row r="35" spans="1:16" x14ac:dyDescent="0.2">
      <c r="A35" s="10"/>
      <c r="B35" s="11"/>
      <c r="C35" s="20"/>
      <c r="D35" s="11"/>
      <c r="E35" s="11"/>
      <c r="F35" s="12"/>
      <c r="G35" s="13"/>
      <c r="H35" s="14"/>
      <c r="I35" s="14"/>
      <c r="J35" s="14"/>
      <c r="K35" s="14"/>
      <c r="L35" s="49" t="s">
        <v>18</v>
      </c>
      <c r="M35" s="37">
        <v>8790</v>
      </c>
      <c r="N35" s="38">
        <v>2.0550000000000002</v>
      </c>
      <c r="O35" s="35">
        <f t="shared" si="1"/>
        <v>18063.45</v>
      </c>
      <c r="P35" s="46"/>
    </row>
    <row r="36" spans="1:16" x14ac:dyDescent="0.2">
      <c r="A36" s="10"/>
      <c r="B36" s="11"/>
      <c r="C36" s="20"/>
      <c r="D36" s="11"/>
      <c r="E36" s="11"/>
      <c r="F36" s="12"/>
      <c r="G36" s="13"/>
      <c r="H36" s="14"/>
      <c r="I36" s="14"/>
      <c r="J36" s="14"/>
      <c r="K36" s="14"/>
      <c r="L36" s="49" t="s">
        <v>18</v>
      </c>
      <c r="M36" s="37">
        <v>7422</v>
      </c>
      <c r="N36" s="38">
        <v>2.0550000000000002</v>
      </c>
      <c r="O36" s="35">
        <f t="shared" si="1"/>
        <v>15252.210000000001</v>
      </c>
      <c r="P36" s="46"/>
    </row>
    <row r="37" spans="1:16" x14ac:dyDescent="0.2">
      <c r="A37" s="10"/>
      <c r="B37" s="11"/>
      <c r="C37" s="20">
        <v>109654</v>
      </c>
      <c r="D37" s="11" t="s">
        <v>15</v>
      </c>
      <c r="E37" s="11" t="s">
        <v>16</v>
      </c>
      <c r="F37" s="12">
        <v>8790</v>
      </c>
      <c r="G37" s="13">
        <v>2.5299999999999998</v>
      </c>
      <c r="H37" s="14">
        <v>22238.7</v>
      </c>
      <c r="I37" s="14">
        <v>0</v>
      </c>
      <c r="J37" s="14"/>
      <c r="K37" s="14"/>
      <c r="L37" s="49" t="s">
        <v>16</v>
      </c>
      <c r="M37" s="39">
        <v>8790</v>
      </c>
      <c r="N37" s="38">
        <v>2.5299999999999998</v>
      </c>
      <c r="O37" s="31">
        <f t="shared" si="1"/>
        <v>22238.699999999997</v>
      </c>
      <c r="P37" s="46"/>
    </row>
    <row r="38" spans="1:16" x14ac:dyDescent="0.2">
      <c r="A38" s="10"/>
      <c r="B38" s="11"/>
      <c r="C38" s="20"/>
      <c r="D38" s="20"/>
      <c r="E38" s="20"/>
      <c r="F38" s="12"/>
      <c r="G38" s="29"/>
      <c r="H38" s="14"/>
      <c r="I38" s="14"/>
      <c r="J38" s="14"/>
      <c r="K38" s="14"/>
      <c r="L38" s="49"/>
      <c r="M38" s="37"/>
      <c r="N38" s="38"/>
      <c r="O38" s="35"/>
      <c r="P38" s="46"/>
    </row>
    <row r="39" spans="1:16" x14ac:dyDescent="0.2">
      <c r="A39" s="10"/>
      <c r="B39" s="11"/>
      <c r="C39" s="20"/>
      <c r="D39" s="20"/>
      <c r="E39" s="20"/>
      <c r="F39" s="12"/>
      <c r="G39" s="13"/>
      <c r="H39" s="14"/>
      <c r="I39" s="14"/>
      <c r="J39" s="14"/>
      <c r="K39" s="14"/>
      <c r="L39" s="49"/>
      <c r="M39" s="37"/>
      <c r="N39" s="38"/>
      <c r="O39" s="35"/>
      <c r="P39" s="46"/>
    </row>
    <row r="40" spans="1:16" x14ac:dyDescent="0.2">
      <c r="A40" s="10"/>
      <c r="B40" s="11"/>
      <c r="C40" s="20"/>
      <c r="D40" s="20"/>
      <c r="E40" s="20"/>
      <c r="F40" s="12"/>
      <c r="G40" s="29"/>
      <c r="H40" s="14"/>
      <c r="I40" s="14"/>
      <c r="J40" s="14"/>
      <c r="K40" s="14"/>
      <c r="L40" s="49"/>
      <c r="M40" s="37"/>
      <c r="N40" s="38"/>
      <c r="O40" s="35"/>
      <c r="P40" s="46"/>
    </row>
    <row r="41" spans="1:16" x14ac:dyDescent="0.2">
      <c r="A41" s="10"/>
      <c r="B41" s="20"/>
      <c r="C41" s="20"/>
      <c r="D41" s="20"/>
      <c r="E41" s="20"/>
      <c r="F41" s="12"/>
      <c r="G41" s="13"/>
      <c r="H41" s="14"/>
      <c r="I41" s="14"/>
      <c r="J41" s="14"/>
      <c r="K41" s="14"/>
      <c r="L41" s="49"/>
      <c r="M41" s="37"/>
      <c r="N41" s="38"/>
      <c r="O41" s="35"/>
      <c r="P41" s="46"/>
    </row>
    <row r="42" spans="1:16" x14ac:dyDescent="0.2">
      <c r="A42" s="10"/>
      <c r="B42" s="20"/>
      <c r="C42" s="20"/>
      <c r="D42" s="20"/>
      <c r="E42" s="20"/>
      <c r="F42" s="12"/>
      <c r="G42" s="29"/>
      <c r="H42" s="14"/>
      <c r="I42" s="14"/>
      <c r="J42" s="14"/>
      <c r="K42" s="14"/>
      <c r="L42" s="49"/>
      <c r="M42" s="37"/>
      <c r="N42" s="38"/>
      <c r="O42" s="35"/>
      <c r="P42" s="46"/>
    </row>
    <row r="43" spans="1:16" x14ac:dyDescent="0.2">
      <c r="A43" s="10"/>
      <c r="B43" s="20"/>
      <c r="C43" s="20"/>
      <c r="D43" s="20"/>
      <c r="E43" s="20"/>
      <c r="F43" s="12"/>
      <c r="G43" s="13"/>
      <c r="H43" s="14"/>
      <c r="I43" s="14"/>
      <c r="J43" s="14"/>
      <c r="K43" s="14"/>
      <c r="L43" s="49"/>
      <c r="M43" s="37"/>
      <c r="N43" s="38"/>
      <c r="O43" s="35"/>
      <c r="P43" s="46"/>
    </row>
    <row r="44" spans="1:16" ht="13.5" customHeight="1" x14ac:dyDescent="0.2">
      <c r="A44" s="10"/>
      <c r="B44" s="11"/>
      <c r="C44" s="11"/>
      <c r="D44" s="11"/>
      <c r="E44" s="11"/>
      <c r="G44" s="13"/>
      <c r="I44" s="14"/>
      <c r="J44" s="14"/>
      <c r="K44" s="14"/>
      <c r="L44" s="45"/>
      <c r="M44" s="37"/>
      <c r="N44" s="38"/>
      <c r="O44" s="35"/>
      <c r="P44" s="46"/>
    </row>
    <row r="45" spans="1:16" ht="13.5" customHeight="1" x14ac:dyDescent="0.2">
      <c r="A45" s="55" t="s">
        <v>24</v>
      </c>
      <c r="B45" s="11">
        <v>30</v>
      </c>
      <c r="C45" s="20"/>
      <c r="D45" s="11"/>
      <c r="E45" s="11"/>
      <c r="F45" s="12"/>
      <c r="G45" s="13"/>
      <c r="H45" s="14"/>
      <c r="I45" s="14"/>
      <c r="J45" s="14"/>
      <c r="K45" s="14"/>
      <c r="L45" s="45"/>
      <c r="M45" s="37">
        <f>SUM(M31:M44)-M37-M34</f>
        <v>105000</v>
      </c>
      <c r="N45" s="38">
        <v>2.0550000000000002</v>
      </c>
      <c r="O45" s="35"/>
      <c r="P45" s="46"/>
    </row>
    <row r="46" spans="1:16" ht="13.5" customHeight="1" x14ac:dyDescent="0.2">
      <c r="A46" s="55"/>
      <c r="B46" s="11"/>
      <c r="C46" s="20"/>
      <c r="D46" s="11"/>
      <c r="E46" s="11"/>
      <c r="F46" s="12"/>
      <c r="G46" s="13"/>
      <c r="H46" s="14"/>
      <c r="I46" s="14"/>
      <c r="J46" s="14"/>
      <c r="K46" s="14"/>
      <c r="L46" s="45"/>
      <c r="M46" s="37">
        <f>+M34</f>
        <v>2358</v>
      </c>
      <c r="N46" s="38">
        <f>+N34</f>
        <v>2.5299999999999998</v>
      </c>
      <c r="O46" s="35"/>
      <c r="P46" s="46"/>
    </row>
    <row r="47" spans="1:16" ht="13.5" customHeight="1" x14ac:dyDescent="0.2">
      <c r="A47" s="55" t="s">
        <v>25</v>
      </c>
      <c r="B47" s="11">
        <v>3500</v>
      </c>
      <c r="C47" s="11"/>
      <c r="D47" s="11"/>
      <c r="E47" s="11"/>
      <c r="F47" s="12"/>
      <c r="G47" s="13"/>
      <c r="H47" s="14"/>
      <c r="I47" s="14"/>
      <c r="J47" s="14"/>
      <c r="K47" s="14"/>
      <c r="L47" s="45"/>
      <c r="M47" s="39">
        <f>+M37</f>
        <v>8790</v>
      </c>
      <c r="N47" s="38">
        <f>+N37</f>
        <v>2.5299999999999998</v>
      </c>
      <c r="O47" s="35"/>
      <c r="P47" s="46"/>
    </row>
    <row r="48" spans="1:16" ht="13.5" customHeight="1" x14ac:dyDescent="0.2">
      <c r="A48" s="55" t="s">
        <v>26</v>
      </c>
      <c r="B48" s="22">
        <f>+B47*B45</f>
        <v>105000</v>
      </c>
      <c r="C48" s="11"/>
      <c r="D48" s="11"/>
      <c r="E48" s="11"/>
      <c r="F48" s="12">
        <f>SUM(F31:F43)</f>
        <v>116148</v>
      </c>
      <c r="G48" s="13"/>
      <c r="H48" s="14">
        <f>SUM(H31:H43)</f>
        <v>283220.79000000004</v>
      </c>
      <c r="I48" s="14"/>
      <c r="J48" s="14"/>
      <c r="K48" s="14"/>
      <c r="L48" s="45"/>
      <c r="M48" s="37">
        <f>SUM(M45:M47)</f>
        <v>116148</v>
      </c>
      <c r="N48" s="38"/>
      <c r="O48" s="35">
        <f>SUM(O31:O37)</f>
        <v>243979.44</v>
      </c>
      <c r="P48" s="81">
        <f>+H49-O48</f>
        <v>44413.77999999997</v>
      </c>
    </row>
    <row r="49" spans="1:16" ht="13.5" customHeight="1" x14ac:dyDescent="0.2">
      <c r="A49" s="10"/>
      <c r="B49" s="11"/>
      <c r="C49" s="11"/>
      <c r="D49" s="11"/>
      <c r="E49" s="11"/>
      <c r="F49" s="12"/>
      <c r="G49" s="13"/>
      <c r="H49" s="77">
        <v>288393.21999999997</v>
      </c>
      <c r="I49" s="14"/>
      <c r="J49" s="14"/>
      <c r="K49" s="14"/>
      <c r="L49" s="45"/>
      <c r="M49" s="37"/>
      <c r="N49" s="38"/>
      <c r="O49" s="35"/>
      <c r="P49" s="46"/>
    </row>
    <row r="50" spans="1:16" ht="13.5" thickBot="1" x14ac:dyDescent="0.25">
      <c r="A50" s="15"/>
      <c r="B50" s="16"/>
      <c r="C50" s="16"/>
      <c r="D50" s="16"/>
      <c r="E50" s="16"/>
      <c r="F50" s="17"/>
      <c r="G50" s="18"/>
      <c r="H50" s="19"/>
      <c r="I50" s="19"/>
      <c r="J50" s="19"/>
      <c r="K50" s="19"/>
      <c r="L50" s="50"/>
      <c r="M50" s="51"/>
      <c r="N50" s="52"/>
      <c r="O50" s="53"/>
      <c r="P50" s="54"/>
    </row>
    <row r="51" spans="1:16" x14ac:dyDescent="0.2">
      <c r="A51" s="11"/>
      <c r="B51" s="11"/>
      <c r="C51" s="11"/>
      <c r="D51" s="11"/>
      <c r="E51" s="11"/>
      <c r="F51" s="12"/>
      <c r="G51" s="13"/>
      <c r="H51" s="14"/>
      <c r="I51" s="14"/>
      <c r="J51" s="14"/>
      <c r="K51" s="14"/>
      <c r="L51" s="66"/>
      <c r="M51" s="67"/>
      <c r="N51" s="68"/>
      <c r="O51" s="66"/>
      <c r="P51" s="66"/>
    </row>
    <row r="52" spans="1:16" x14ac:dyDescent="0.2">
      <c r="A52" s="11"/>
      <c r="B52" s="11"/>
      <c r="C52" s="11"/>
      <c r="D52" s="11"/>
      <c r="E52" s="11"/>
      <c r="F52" s="12"/>
      <c r="G52" s="13"/>
      <c r="H52" s="14"/>
      <c r="I52" s="14"/>
      <c r="J52" s="14"/>
      <c r="K52" s="14"/>
      <c r="L52" s="66"/>
      <c r="M52" s="67"/>
      <c r="N52" s="68"/>
      <c r="O52" s="66"/>
      <c r="P52" s="66"/>
    </row>
    <row r="53" spans="1:16" x14ac:dyDescent="0.2">
      <c r="A53" s="11"/>
      <c r="B53" s="11"/>
      <c r="C53" s="11"/>
      <c r="D53" s="11"/>
      <c r="E53" s="11"/>
      <c r="F53" s="12"/>
      <c r="G53" s="13"/>
      <c r="H53" s="14"/>
      <c r="I53" s="14"/>
      <c r="J53" s="14"/>
      <c r="K53" s="14"/>
      <c r="L53" s="66"/>
      <c r="M53" s="67"/>
      <c r="N53" s="68"/>
      <c r="O53" s="66"/>
      <c r="P53" s="66"/>
    </row>
    <row r="54" spans="1:16" ht="13.5" thickBot="1" x14ac:dyDescent="0.25"/>
    <row r="55" spans="1:16" x14ac:dyDescent="0.2">
      <c r="A55" s="21" t="s">
        <v>47</v>
      </c>
      <c r="L55" s="40" t="s">
        <v>22</v>
      </c>
      <c r="M55" s="41"/>
      <c r="N55" s="42"/>
      <c r="O55" s="43"/>
      <c r="P55" s="44"/>
    </row>
    <row r="56" spans="1:16" x14ac:dyDescent="0.2">
      <c r="B56" t="s">
        <v>0</v>
      </c>
      <c r="J56" s="2" t="s">
        <v>12</v>
      </c>
      <c r="K56" s="2" t="s">
        <v>15</v>
      </c>
      <c r="L56" s="45"/>
      <c r="M56" s="37"/>
      <c r="N56" s="38"/>
      <c r="O56" s="35"/>
      <c r="P56" s="56" t="s">
        <v>27</v>
      </c>
    </row>
    <row r="57" spans="1:16" x14ac:dyDescent="0.2">
      <c r="A57" t="s">
        <v>7</v>
      </c>
      <c r="B57" t="s">
        <v>1</v>
      </c>
      <c r="C57" t="s">
        <v>2</v>
      </c>
      <c r="D57" t="s">
        <v>3</v>
      </c>
      <c r="E57" t="s">
        <v>4</v>
      </c>
      <c r="F57" s="1" t="s">
        <v>5</v>
      </c>
      <c r="G57" s="3" t="s">
        <v>6</v>
      </c>
      <c r="H57" s="2" t="s">
        <v>8</v>
      </c>
      <c r="I57" s="2" t="s">
        <v>9</v>
      </c>
      <c r="J57" s="2" t="s">
        <v>19</v>
      </c>
      <c r="K57" s="2" t="s">
        <v>19</v>
      </c>
      <c r="L57" s="45" t="s">
        <v>4</v>
      </c>
      <c r="M57" s="37" t="s">
        <v>5</v>
      </c>
      <c r="N57" s="38" t="s">
        <v>6</v>
      </c>
      <c r="O57" s="35" t="s">
        <v>23</v>
      </c>
      <c r="P57" s="56" t="s">
        <v>10</v>
      </c>
    </row>
    <row r="58" spans="1:16" x14ac:dyDescent="0.2">
      <c r="D58" s="16"/>
      <c r="J58" s="2">
        <v>0.01</v>
      </c>
      <c r="K58" s="2">
        <v>0.01</v>
      </c>
      <c r="L58" s="45"/>
      <c r="M58" s="37"/>
      <c r="N58" s="38"/>
      <c r="O58" s="31"/>
      <c r="P58" s="46"/>
    </row>
    <row r="59" spans="1:16" x14ac:dyDescent="0.2">
      <c r="A59" s="4" t="s">
        <v>11</v>
      </c>
      <c r="B59" s="5">
        <v>36434</v>
      </c>
      <c r="C59" s="6">
        <v>104326</v>
      </c>
      <c r="D59" s="11" t="s">
        <v>13</v>
      </c>
      <c r="E59" s="6" t="s">
        <v>14</v>
      </c>
      <c r="F59" s="7">
        <v>27962</v>
      </c>
      <c r="G59" s="8">
        <v>2.34</v>
      </c>
      <c r="H59" s="9">
        <v>65431.08</v>
      </c>
      <c r="I59" s="9">
        <v>0</v>
      </c>
      <c r="J59" s="9">
        <v>2.35</v>
      </c>
      <c r="K59" s="9">
        <v>2.36</v>
      </c>
      <c r="L59" s="47" t="s">
        <v>14</v>
      </c>
      <c r="M59" s="33">
        <v>27962</v>
      </c>
      <c r="N59" s="34">
        <v>2.0550000000000002</v>
      </c>
      <c r="O59" s="35">
        <f t="shared" ref="O59:O64" si="2">+M59*N59</f>
        <v>57461.91</v>
      </c>
      <c r="P59" s="48"/>
    </row>
    <row r="60" spans="1:16" x14ac:dyDescent="0.2">
      <c r="A60" s="10"/>
      <c r="B60" s="11"/>
      <c r="C60" s="11">
        <v>104326</v>
      </c>
      <c r="D60" s="11" t="s">
        <v>13</v>
      </c>
      <c r="E60" s="11" t="s">
        <v>17</v>
      </c>
      <c r="F60" s="12">
        <v>62411</v>
      </c>
      <c r="G60" s="13">
        <v>2.34</v>
      </c>
      <c r="H60" s="14">
        <v>146041.73000000001</v>
      </c>
      <c r="I60" s="14">
        <v>0</v>
      </c>
      <c r="J60" s="14"/>
      <c r="K60" s="14"/>
      <c r="L60" s="49" t="s">
        <v>17</v>
      </c>
      <c r="M60" s="37">
        <v>62411</v>
      </c>
      <c r="N60" s="38">
        <v>2.0550000000000002</v>
      </c>
      <c r="O60" s="35">
        <f t="shared" si="2"/>
        <v>128254.60500000001</v>
      </c>
      <c r="P60" s="46"/>
    </row>
    <row r="61" spans="1:16" x14ac:dyDescent="0.2">
      <c r="A61" s="10"/>
      <c r="B61" s="11"/>
      <c r="C61" s="11">
        <v>104326</v>
      </c>
      <c r="D61" s="11" t="s">
        <v>13</v>
      </c>
      <c r="E61" s="11" t="s">
        <v>18</v>
      </c>
      <c r="F61" s="12">
        <v>18352</v>
      </c>
      <c r="G61" s="13">
        <v>2.34</v>
      </c>
      <c r="H61" s="14">
        <v>42943.68</v>
      </c>
      <c r="I61" s="14">
        <v>0</v>
      </c>
      <c r="J61" s="14"/>
      <c r="K61" s="14"/>
      <c r="L61" s="49" t="s">
        <v>18</v>
      </c>
      <c r="M61" s="37">
        <f>18352-876</f>
        <v>17476</v>
      </c>
      <c r="N61" s="38">
        <v>2.0550000000000002</v>
      </c>
      <c r="O61" s="35">
        <f t="shared" si="2"/>
        <v>35913.18</v>
      </c>
      <c r="P61" s="46"/>
    </row>
    <row r="62" spans="1:16" x14ac:dyDescent="0.2">
      <c r="A62" s="10"/>
      <c r="B62" s="11"/>
      <c r="C62" s="20">
        <v>118311</v>
      </c>
      <c r="D62" s="11" t="s">
        <v>15</v>
      </c>
      <c r="E62" s="11" t="s">
        <v>16</v>
      </c>
      <c r="F62" s="12">
        <v>31966</v>
      </c>
      <c r="G62" s="13">
        <v>2.36</v>
      </c>
      <c r="H62" s="14">
        <v>75439.759999999995</v>
      </c>
      <c r="I62" s="14">
        <v>0</v>
      </c>
      <c r="J62" s="14"/>
      <c r="K62" s="14"/>
      <c r="L62" s="49" t="s">
        <v>18</v>
      </c>
      <c r="M62" s="37">
        <v>876</v>
      </c>
      <c r="N62" s="38">
        <f>+J59</f>
        <v>2.35</v>
      </c>
      <c r="O62" s="35">
        <f t="shared" si="2"/>
        <v>2058.6</v>
      </c>
      <c r="P62" s="46"/>
    </row>
    <row r="63" spans="1:16" x14ac:dyDescent="0.2">
      <c r="A63" s="10"/>
      <c r="B63" s="11"/>
      <c r="C63" s="20"/>
      <c r="D63" s="11"/>
      <c r="E63" s="11"/>
      <c r="F63" s="12"/>
      <c r="G63" s="13"/>
      <c r="H63" s="14"/>
      <c r="I63" s="14"/>
      <c r="J63" s="14"/>
      <c r="K63" s="14"/>
      <c r="L63" s="49" t="s">
        <v>16</v>
      </c>
      <c r="M63" s="37">
        <v>31966</v>
      </c>
      <c r="N63" s="38">
        <f>+K59</f>
        <v>2.36</v>
      </c>
      <c r="O63" s="35">
        <f t="shared" si="2"/>
        <v>75439.759999999995</v>
      </c>
      <c r="P63" s="46"/>
    </row>
    <row r="64" spans="1:16" x14ac:dyDescent="0.2">
      <c r="A64" s="10"/>
      <c r="B64" s="11"/>
      <c r="C64" s="20">
        <v>117739</v>
      </c>
      <c r="D64" s="11" t="s">
        <v>13</v>
      </c>
      <c r="E64" s="20" t="s">
        <v>14</v>
      </c>
      <c r="F64" s="12">
        <v>651</v>
      </c>
      <c r="G64" s="13">
        <v>2.35</v>
      </c>
      <c r="H64" s="14">
        <v>1529.85</v>
      </c>
      <c r="I64" s="14">
        <v>0</v>
      </c>
      <c r="J64" s="14"/>
      <c r="K64" s="14"/>
      <c r="L64" s="49" t="s">
        <v>14</v>
      </c>
      <c r="M64" s="39">
        <v>651</v>
      </c>
      <c r="N64" s="38">
        <v>2.0550000000000002</v>
      </c>
      <c r="O64" s="31">
        <f t="shared" si="2"/>
        <v>1337.8050000000001</v>
      </c>
      <c r="P64" s="46"/>
    </row>
    <row r="65" spans="1:16" x14ac:dyDescent="0.2">
      <c r="A65" s="10"/>
      <c r="B65" s="11"/>
      <c r="C65" s="20"/>
      <c r="D65" s="20"/>
      <c r="E65" s="20"/>
      <c r="F65" s="12"/>
      <c r="G65" s="29"/>
      <c r="H65" s="14"/>
      <c r="I65" s="14"/>
      <c r="J65" s="14"/>
      <c r="K65" s="14"/>
      <c r="L65" s="49"/>
      <c r="M65" s="37"/>
      <c r="N65" s="38"/>
      <c r="O65" s="35"/>
      <c r="P65" s="46"/>
    </row>
    <row r="66" spans="1:16" x14ac:dyDescent="0.2">
      <c r="A66" s="10"/>
      <c r="B66" s="11"/>
      <c r="C66" s="20"/>
      <c r="D66" s="20"/>
      <c r="E66" s="20"/>
      <c r="F66" s="12"/>
      <c r="G66" s="13"/>
      <c r="H66" s="14"/>
      <c r="I66" s="14"/>
      <c r="J66" s="14"/>
      <c r="K66" s="14"/>
      <c r="L66" s="49"/>
      <c r="M66" s="37"/>
      <c r="N66" s="38"/>
      <c r="O66" s="35"/>
      <c r="P66" s="46"/>
    </row>
    <row r="67" spans="1:16" x14ac:dyDescent="0.2">
      <c r="A67" s="10"/>
      <c r="B67" s="11"/>
      <c r="C67" s="20"/>
      <c r="D67" s="20"/>
      <c r="E67" s="20"/>
      <c r="F67" s="12"/>
      <c r="G67" s="29"/>
      <c r="H67" s="14"/>
      <c r="I67" s="14"/>
      <c r="J67" s="14"/>
      <c r="K67" s="14"/>
      <c r="L67" s="49"/>
      <c r="M67" s="37"/>
      <c r="N67" s="38"/>
      <c r="O67" s="35"/>
      <c r="P67" s="46"/>
    </row>
    <row r="68" spans="1:16" x14ac:dyDescent="0.2">
      <c r="A68" s="10"/>
      <c r="B68" s="20"/>
      <c r="C68" s="20"/>
      <c r="D68" s="20"/>
      <c r="E68" s="20"/>
      <c r="F68" s="12"/>
      <c r="G68" s="13"/>
      <c r="H68" s="14"/>
      <c r="I68" s="14"/>
      <c r="J68" s="14"/>
      <c r="K68" s="14"/>
      <c r="L68" s="49"/>
      <c r="M68" s="37"/>
      <c r="N68" s="38"/>
      <c r="O68" s="35"/>
      <c r="P68" s="46"/>
    </row>
    <row r="69" spans="1:16" x14ac:dyDescent="0.2">
      <c r="A69" s="10"/>
      <c r="B69" s="20"/>
      <c r="C69" s="20"/>
      <c r="D69" s="20"/>
      <c r="E69" s="20"/>
      <c r="F69" s="12"/>
      <c r="G69" s="29"/>
      <c r="H69" s="14"/>
      <c r="I69" s="14"/>
      <c r="J69" s="14"/>
      <c r="K69" s="14"/>
      <c r="L69" s="49"/>
      <c r="M69" s="37"/>
      <c r="N69" s="38"/>
      <c r="O69" s="35"/>
      <c r="P69" s="46"/>
    </row>
    <row r="70" spans="1:16" x14ac:dyDescent="0.2">
      <c r="A70" s="10"/>
      <c r="B70" s="20"/>
      <c r="C70" s="20"/>
      <c r="D70" s="20"/>
      <c r="E70" s="20"/>
      <c r="F70" s="12"/>
      <c r="G70" s="13"/>
      <c r="H70" s="14"/>
      <c r="I70" s="14"/>
      <c r="J70" s="14"/>
      <c r="K70" s="14"/>
      <c r="L70" s="49"/>
      <c r="M70" s="37"/>
      <c r="N70" s="38"/>
      <c r="O70" s="35"/>
      <c r="P70" s="46"/>
    </row>
    <row r="71" spans="1:16" x14ac:dyDescent="0.2">
      <c r="A71" s="10"/>
      <c r="B71" s="11"/>
      <c r="C71" s="20"/>
      <c r="D71" s="11"/>
      <c r="E71" s="20"/>
      <c r="F71" s="12"/>
      <c r="G71" s="13"/>
      <c r="H71" s="14"/>
      <c r="I71" s="14"/>
      <c r="J71" s="14"/>
      <c r="K71" s="14"/>
      <c r="L71" s="49"/>
      <c r="M71" s="37"/>
      <c r="N71" s="38"/>
      <c r="O71" s="35"/>
      <c r="P71" s="46"/>
    </row>
    <row r="72" spans="1:16" ht="13.5" customHeight="1" x14ac:dyDescent="0.2">
      <c r="A72" s="10"/>
      <c r="B72" s="11"/>
      <c r="C72" s="11"/>
      <c r="D72" s="11"/>
      <c r="E72" s="11"/>
      <c r="G72" s="13"/>
      <c r="I72" s="14"/>
      <c r="J72" s="14"/>
      <c r="K72" s="14"/>
      <c r="L72" s="45"/>
      <c r="M72" s="37"/>
      <c r="N72" s="38"/>
      <c r="O72" s="35"/>
      <c r="P72" s="46"/>
    </row>
    <row r="73" spans="1:16" ht="13.5" customHeight="1" x14ac:dyDescent="0.2">
      <c r="A73" s="55" t="s">
        <v>24</v>
      </c>
      <c r="B73" s="11">
        <v>31</v>
      </c>
      <c r="C73" s="20"/>
      <c r="D73" s="11"/>
      <c r="E73" s="11"/>
      <c r="F73" s="12"/>
      <c r="G73" s="13"/>
      <c r="H73" s="14"/>
      <c r="I73" s="14"/>
      <c r="J73" s="14"/>
      <c r="K73" s="14"/>
      <c r="L73" s="45"/>
      <c r="M73" s="37">
        <f>SUM(M59:M72)-M62-M63</f>
        <v>108500</v>
      </c>
      <c r="N73" s="38">
        <f>+N64</f>
        <v>2.0550000000000002</v>
      </c>
      <c r="O73" s="35"/>
      <c r="P73" s="46"/>
    </row>
    <row r="74" spans="1:16" ht="13.5" customHeight="1" x14ac:dyDescent="0.2">
      <c r="A74" s="55"/>
      <c r="B74" s="11"/>
      <c r="C74" s="20"/>
      <c r="D74" s="11"/>
      <c r="E74" s="11"/>
      <c r="F74" s="12"/>
      <c r="G74" s="13"/>
      <c r="H74" s="14"/>
      <c r="I74" s="14"/>
      <c r="J74" s="14"/>
      <c r="K74" s="14"/>
      <c r="L74" s="45"/>
      <c r="M74" s="37">
        <f>+M62</f>
        <v>876</v>
      </c>
      <c r="N74" s="38">
        <f>+N62</f>
        <v>2.35</v>
      </c>
      <c r="O74" s="35"/>
      <c r="P74" s="46"/>
    </row>
    <row r="75" spans="1:16" ht="13.5" customHeight="1" x14ac:dyDescent="0.2">
      <c r="A75" s="55" t="s">
        <v>25</v>
      </c>
      <c r="B75" s="11">
        <v>3500</v>
      </c>
      <c r="C75" s="11"/>
      <c r="D75" s="11"/>
      <c r="E75" s="11"/>
      <c r="F75" s="12"/>
      <c r="G75" s="13"/>
      <c r="H75" s="14"/>
      <c r="I75" s="14"/>
      <c r="J75" s="14"/>
      <c r="K75" s="14"/>
      <c r="L75" s="45"/>
      <c r="M75" s="39">
        <f>+M63</f>
        <v>31966</v>
      </c>
      <c r="N75" s="38">
        <f>+N63</f>
        <v>2.36</v>
      </c>
      <c r="O75" s="35"/>
      <c r="P75" s="46"/>
    </row>
    <row r="76" spans="1:16" ht="13.5" customHeight="1" x14ac:dyDescent="0.2">
      <c r="A76" s="55" t="s">
        <v>26</v>
      </c>
      <c r="B76" s="22">
        <f>+B75*B73</f>
        <v>108500</v>
      </c>
      <c r="C76" s="11"/>
      <c r="D76" s="11"/>
      <c r="E76" s="11"/>
      <c r="F76" s="12">
        <f>SUM(F59:F70)</f>
        <v>141342</v>
      </c>
      <c r="G76" s="13"/>
      <c r="H76" s="14">
        <f>SUM(H59:H70)</f>
        <v>331386.09999999998</v>
      </c>
      <c r="I76" s="14"/>
      <c r="J76" s="14"/>
      <c r="K76" s="14"/>
      <c r="L76" s="45"/>
      <c r="M76" s="37">
        <f>SUM(M73:M75)</f>
        <v>141342</v>
      </c>
      <c r="N76" s="38"/>
      <c r="O76" s="35">
        <f>SUM(O59:O64)</f>
        <v>300465.86</v>
      </c>
      <c r="P76" s="46">
        <f>+H76-O76</f>
        <v>30920.239999999991</v>
      </c>
    </row>
    <row r="77" spans="1:16" ht="13.5" customHeight="1" x14ac:dyDescent="0.2">
      <c r="A77" s="10"/>
      <c r="B77" s="11"/>
      <c r="C77" s="11"/>
      <c r="D77" s="11"/>
      <c r="E77" s="11"/>
      <c r="F77" s="12"/>
      <c r="G77" s="13"/>
      <c r="H77" s="14"/>
      <c r="I77" s="14"/>
      <c r="J77" s="14"/>
      <c r="K77" s="14"/>
      <c r="L77" s="45"/>
      <c r="M77" s="37"/>
      <c r="N77" s="38"/>
      <c r="O77" s="35"/>
      <c r="P77" s="46"/>
    </row>
    <row r="78" spans="1:16" ht="13.5" thickBot="1" x14ac:dyDescent="0.25">
      <c r="A78" s="15"/>
      <c r="B78" s="16"/>
      <c r="C78" s="16"/>
      <c r="D78" s="16"/>
      <c r="E78" s="16"/>
      <c r="F78" s="17"/>
      <c r="G78" s="18"/>
      <c r="H78" s="19"/>
      <c r="I78" s="19"/>
      <c r="J78" s="19"/>
      <c r="K78" s="19"/>
      <c r="L78" s="50"/>
      <c r="M78" s="51"/>
      <c r="N78" s="52"/>
      <c r="O78" s="53"/>
      <c r="P78" s="54"/>
    </row>
    <row r="83" spans="1:16" ht="13.5" thickBot="1" x14ac:dyDescent="0.25"/>
    <row r="84" spans="1:16" x14ac:dyDescent="0.2">
      <c r="A84" s="21" t="s">
        <v>50</v>
      </c>
      <c r="L84" s="40" t="s">
        <v>22</v>
      </c>
      <c r="M84" s="41"/>
      <c r="N84" s="42"/>
      <c r="O84" s="43"/>
      <c r="P84" s="44"/>
    </row>
    <row r="85" spans="1:16" x14ac:dyDescent="0.2">
      <c r="B85" t="s">
        <v>0</v>
      </c>
      <c r="J85" s="2" t="s">
        <v>12</v>
      </c>
      <c r="K85" s="2" t="s">
        <v>15</v>
      </c>
      <c r="L85" s="45"/>
      <c r="M85" s="37"/>
      <c r="N85" s="38"/>
      <c r="O85" s="35"/>
      <c r="P85" s="56" t="s">
        <v>27</v>
      </c>
    </row>
    <row r="86" spans="1:16" x14ac:dyDescent="0.2">
      <c r="A86" t="s">
        <v>7</v>
      </c>
      <c r="B86" t="s">
        <v>1</v>
      </c>
      <c r="C86" t="s">
        <v>2</v>
      </c>
      <c r="D86" t="s">
        <v>3</v>
      </c>
      <c r="E86" t="s">
        <v>4</v>
      </c>
      <c r="F86" s="1" t="s">
        <v>5</v>
      </c>
      <c r="G86" s="3" t="s">
        <v>6</v>
      </c>
      <c r="H86" s="2" t="s">
        <v>8</v>
      </c>
      <c r="I86" s="2" t="s">
        <v>9</v>
      </c>
      <c r="J86" s="2" t="s">
        <v>19</v>
      </c>
      <c r="K86" s="2" t="s">
        <v>19</v>
      </c>
      <c r="L86" s="45" t="s">
        <v>4</v>
      </c>
      <c r="M86" s="37" t="s">
        <v>5</v>
      </c>
      <c r="N86" s="38" t="s">
        <v>6</v>
      </c>
      <c r="O86" s="35" t="s">
        <v>23</v>
      </c>
      <c r="P86" s="56" t="s">
        <v>10</v>
      </c>
    </row>
    <row r="87" spans="1:16" x14ac:dyDescent="0.2">
      <c r="D87" s="16"/>
      <c r="K87" s="72">
        <v>1.4999999999999999E-2</v>
      </c>
      <c r="L87" s="45"/>
      <c r="M87" s="37"/>
      <c r="N87" s="38"/>
      <c r="O87" s="31"/>
      <c r="P87" s="46"/>
    </row>
    <row r="88" spans="1:16" x14ac:dyDescent="0.2">
      <c r="A88" s="58" t="s">
        <v>11</v>
      </c>
      <c r="B88" s="5">
        <v>36465</v>
      </c>
      <c r="C88" s="6">
        <v>104326</v>
      </c>
      <c r="D88" s="11" t="s">
        <v>13</v>
      </c>
      <c r="E88" s="6" t="s">
        <v>14</v>
      </c>
      <c r="F88" s="7">
        <v>43200</v>
      </c>
      <c r="G88" s="8">
        <v>2.82</v>
      </c>
      <c r="H88" s="9">
        <v>121824</v>
      </c>
      <c r="I88" s="9">
        <v>0</v>
      </c>
      <c r="J88" s="9">
        <v>2.82</v>
      </c>
      <c r="K88" s="71">
        <v>2.8450000000000002</v>
      </c>
      <c r="L88" s="47" t="s">
        <v>14</v>
      </c>
      <c r="M88" s="33">
        <v>43200</v>
      </c>
      <c r="N88" s="34">
        <v>2.0550000000000002</v>
      </c>
      <c r="O88" s="35">
        <f t="shared" ref="O88:O93" si="3">+M88*N88</f>
        <v>88776</v>
      </c>
      <c r="P88" s="48"/>
    </row>
    <row r="89" spans="1:16" x14ac:dyDescent="0.2">
      <c r="A89" s="10"/>
      <c r="B89" s="11"/>
      <c r="C89" s="11">
        <v>104326</v>
      </c>
      <c r="D89" s="11" t="s">
        <v>13</v>
      </c>
      <c r="E89" s="11" t="s">
        <v>17</v>
      </c>
      <c r="F89" s="12">
        <v>61926</v>
      </c>
      <c r="G89" s="13">
        <v>2.82</v>
      </c>
      <c r="H89" s="14">
        <v>174631.32</v>
      </c>
      <c r="I89" s="14">
        <v>0</v>
      </c>
      <c r="J89" s="14"/>
      <c r="K89" s="14"/>
      <c r="L89" s="49" t="s">
        <v>17</v>
      </c>
      <c r="M89" s="37">
        <f>61926-17730</f>
        <v>44196</v>
      </c>
      <c r="N89" s="38">
        <v>2.0550000000000002</v>
      </c>
      <c r="O89" s="35">
        <f t="shared" si="3"/>
        <v>90822.780000000013</v>
      </c>
      <c r="P89" s="46"/>
    </row>
    <row r="90" spans="1:16" x14ac:dyDescent="0.2">
      <c r="A90" s="10"/>
      <c r="B90" s="11"/>
      <c r="C90" s="11"/>
      <c r="D90" s="20"/>
      <c r="E90" s="20"/>
      <c r="F90" s="12"/>
      <c r="G90" s="29"/>
      <c r="H90" s="14"/>
      <c r="I90" s="14"/>
      <c r="J90" s="14"/>
      <c r="K90" s="14"/>
      <c r="L90" s="49" t="s">
        <v>17</v>
      </c>
      <c r="M90" s="37">
        <v>17730</v>
      </c>
      <c r="N90" s="38">
        <v>2.82</v>
      </c>
      <c r="O90" s="35">
        <f t="shared" si="3"/>
        <v>49998.6</v>
      </c>
      <c r="P90" s="46"/>
    </row>
    <row r="91" spans="1:16" x14ac:dyDescent="0.2">
      <c r="A91" s="10"/>
      <c r="B91" s="11"/>
      <c r="C91" s="11"/>
      <c r="D91" s="20"/>
      <c r="E91" s="20"/>
      <c r="F91" s="12"/>
      <c r="G91" s="13"/>
      <c r="H91" s="14"/>
      <c r="I91" s="14"/>
      <c r="J91" s="14"/>
      <c r="K91" s="14"/>
      <c r="L91" s="49" t="s">
        <v>16</v>
      </c>
      <c r="M91" s="37">
        <v>24999</v>
      </c>
      <c r="N91" s="38">
        <f>+K88</f>
        <v>2.8450000000000002</v>
      </c>
      <c r="O91" s="35">
        <f t="shared" si="3"/>
        <v>71122.154999999999</v>
      </c>
      <c r="P91" s="46"/>
    </row>
    <row r="92" spans="1:16" x14ac:dyDescent="0.2">
      <c r="A92" s="10"/>
      <c r="B92" s="11"/>
      <c r="C92" s="11"/>
      <c r="D92" s="20"/>
      <c r="E92" s="20"/>
      <c r="F92" s="12"/>
      <c r="G92" s="13"/>
      <c r="H92" s="14"/>
      <c r="I92" s="14"/>
      <c r="J92" s="14"/>
      <c r="K92" s="14"/>
      <c r="L92" s="49" t="s">
        <v>14</v>
      </c>
      <c r="M92" s="37">
        <v>1290</v>
      </c>
      <c r="N92" s="38">
        <v>2.0550000000000002</v>
      </c>
      <c r="O92" s="35">
        <f t="shared" si="3"/>
        <v>2650.9500000000003</v>
      </c>
      <c r="P92" s="46"/>
    </row>
    <row r="93" spans="1:16" x14ac:dyDescent="0.2">
      <c r="A93" s="10"/>
      <c r="B93" s="20"/>
      <c r="C93" s="20"/>
      <c r="D93" s="20"/>
      <c r="E93" s="20"/>
      <c r="F93" s="12"/>
      <c r="G93" s="29"/>
      <c r="H93" s="14"/>
      <c r="I93" s="14"/>
      <c r="J93" s="14"/>
      <c r="K93" s="14"/>
      <c r="L93" s="49" t="s">
        <v>29</v>
      </c>
      <c r="M93" s="37">
        <v>16314</v>
      </c>
      <c r="N93" s="38">
        <v>2.0550000000000002</v>
      </c>
      <c r="O93" s="31">
        <f t="shared" si="3"/>
        <v>33525.270000000004</v>
      </c>
      <c r="P93" s="46"/>
    </row>
    <row r="94" spans="1:16" x14ac:dyDescent="0.2">
      <c r="A94" s="10"/>
      <c r="B94" s="20"/>
      <c r="C94" s="11"/>
      <c r="D94" s="20"/>
      <c r="E94" s="20"/>
      <c r="F94" s="12"/>
      <c r="G94" s="13"/>
      <c r="H94" s="14"/>
      <c r="I94" s="14"/>
      <c r="J94" s="14"/>
      <c r="K94" s="14"/>
      <c r="L94" s="49" t="s">
        <v>14</v>
      </c>
      <c r="M94" s="37"/>
      <c r="N94" s="38"/>
      <c r="O94" s="35"/>
      <c r="P94" s="46"/>
    </row>
    <row r="95" spans="1:16" x14ac:dyDescent="0.2">
      <c r="A95" s="10"/>
      <c r="B95" s="20"/>
      <c r="C95" s="20"/>
      <c r="D95" s="20"/>
      <c r="E95" s="20"/>
      <c r="F95" s="12"/>
      <c r="G95" s="13"/>
      <c r="H95" s="14"/>
      <c r="I95" s="14"/>
      <c r="J95" s="14"/>
      <c r="K95" s="14"/>
      <c r="L95" s="49" t="s">
        <v>16</v>
      </c>
      <c r="M95" s="37"/>
      <c r="N95" s="38"/>
      <c r="O95" s="35"/>
      <c r="P95" s="46"/>
    </row>
    <row r="96" spans="1:16" x14ac:dyDescent="0.2">
      <c r="A96" s="10"/>
      <c r="B96" s="11"/>
      <c r="C96" s="11"/>
      <c r="D96" s="11"/>
      <c r="E96" s="11"/>
      <c r="F96" s="12"/>
      <c r="G96" s="13"/>
      <c r="H96" s="14"/>
      <c r="I96" s="14"/>
      <c r="J96" s="14"/>
      <c r="K96" s="14"/>
      <c r="L96" s="49" t="s">
        <v>29</v>
      </c>
      <c r="M96" s="37"/>
      <c r="N96" s="38"/>
      <c r="O96" s="35"/>
      <c r="P96" s="46"/>
    </row>
    <row r="97" spans="1:17" x14ac:dyDescent="0.2">
      <c r="A97" s="59" t="s">
        <v>28</v>
      </c>
      <c r="B97" s="11"/>
      <c r="C97" s="20">
        <v>124908</v>
      </c>
      <c r="D97" s="20" t="s">
        <v>15</v>
      </c>
      <c r="E97" s="20" t="s">
        <v>16</v>
      </c>
      <c r="F97" s="12">
        <v>24999</v>
      </c>
      <c r="G97" s="57">
        <v>2.8450000000000002</v>
      </c>
      <c r="H97" s="14">
        <v>71122.149999999994</v>
      </c>
      <c r="I97" s="14"/>
      <c r="J97" s="14"/>
      <c r="K97" s="14"/>
      <c r="L97" s="45"/>
      <c r="M97" s="37"/>
      <c r="N97" s="38"/>
      <c r="O97" s="35"/>
      <c r="P97" s="46"/>
    </row>
    <row r="98" spans="1:17" x14ac:dyDescent="0.2">
      <c r="A98" s="10"/>
      <c r="B98" s="11"/>
      <c r="C98" s="20">
        <v>124911</v>
      </c>
      <c r="D98" s="20" t="s">
        <v>13</v>
      </c>
      <c r="E98" s="20" t="s">
        <v>14</v>
      </c>
      <c r="F98" s="12">
        <v>1290</v>
      </c>
      <c r="G98" s="57">
        <v>2.8450000000000002</v>
      </c>
      <c r="H98" s="14">
        <v>3670.05</v>
      </c>
      <c r="I98" s="14"/>
      <c r="J98" s="14"/>
      <c r="K98" s="14"/>
      <c r="L98" s="45"/>
      <c r="M98" s="37"/>
      <c r="N98" s="38"/>
      <c r="O98" s="35"/>
      <c r="P98" s="46"/>
    </row>
    <row r="99" spans="1:17" x14ac:dyDescent="0.2">
      <c r="A99" s="10"/>
      <c r="B99" s="11"/>
      <c r="C99" s="20">
        <v>124911</v>
      </c>
      <c r="D99" s="20" t="s">
        <v>13</v>
      </c>
      <c r="E99" s="20" t="s">
        <v>29</v>
      </c>
      <c r="F99" s="12">
        <v>16314</v>
      </c>
      <c r="G99" s="57">
        <v>2.8450000000000002</v>
      </c>
      <c r="H99" s="14">
        <v>46413.33</v>
      </c>
      <c r="I99" s="14"/>
      <c r="J99" s="14"/>
      <c r="K99" s="14"/>
      <c r="L99" s="45"/>
      <c r="M99" s="37"/>
      <c r="N99" s="38"/>
      <c r="O99" s="35"/>
      <c r="P99" s="46"/>
    </row>
    <row r="100" spans="1:17" x14ac:dyDescent="0.2">
      <c r="A100" s="10"/>
      <c r="B100" s="11"/>
      <c r="C100" s="20"/>
      <c r="D100" s="20"/>
      <c r="E100" s="20"/>
      <c r="F100" s="12"/>
      <c r="G100" s="57"/>
      <c r="H100" s="14"/>
      <c r="I100" s="14"/>
      <c r="J100" s="14"/>
      <c r="K100" s="14"/>
      <c r="L100" s="45"/>
      <c r="M100" s="37"/>
      <c r="N100" s="38"/>
      <c r="O100" s="35"/>
      <c r="P100" s="46"/>
    </row>
    <row r="101" spans="1:17" x14ac:dyDescent="0.2">
      <c r="A101" s="10"/>
      <c r="B101" s="11"/>
      <c r="C101" s="20"/>
      <c r="D101" s="20"/>
      <c r="E101" s="20"/>
      <c r="F101" s="12"/>
      <c r="G101" s="57"/>
      <c r="H101" s="14"/>
      <c r="I101" s="14"/>
      <c r="J101" s="14"/>
      <c r="K101" s="14"/>
      <c r="L101" s="45"/>
      <c r="M101" s="37"/>
      <c r="N101" s="38"/>
      <c r="O101" s="35"/>
      <c r="P101" s="46"/>
    </row>
    <row r="102" spans="1:17" x14ac:dyDescent="0.2">
      <c r="A102" s="10"/>
      <c r="B102" s="11"/>
      <c r="C102" s="20"/>
      <c r="D102" s="20"/>
      <c r="E102" s="20"/>
      <c r="F102" s="12"/>
      <c r="G102" s="57"/>
      <c r="H102" s="14"/>
      <c r="I102" s="14"/>
      <c r="J102" s="14"/>
      <c r="K102" s="14"/>
      <c r="L102" s="45"/>
      <c r="M102" s="37"/>
      <c r="N102" s="38"/>
      <c r="O102" s="35"/>
      <c r="P102" s="46"/>
    </row>
    <row r="103" spans="1:17" ht="13.5" customHeight="1" x14ac:dyDescent="0.2">
      <c r="A103" s="10"/>
      <c r="B103" s="11"/>
      <c r="C103" s="11"/>
      <c r="D103" s="11"/>
      <c r="E103" s="11"/>
      <c r="G103" s="13"/>
      <c r="I103" s="14"/>
      <c r="J103" s="14"/>
      <c r="K103" s="14"/>
      <c r="L103" s="45"/>
      <c r="M103" s="37"/>
      <c r="N103" s="38"/>
      <c r="O103" s="35"/>
      <c r="P103" s="46"/>
    </row>
    <row r="104" spans="1:17" ht="13.5" customHeight="1" x14ac:dyDescent="0.2">
      <c r="A104" s="55" t="s">
        <v>24</v>
      </c>
      <c r="B104" s="11">
        <v>30</v>
      </c>
      <c r="C104" s="20"/>
      <c r="D104" s="11"/>
      <c r="E104" s="11"/>
      <c r="F104" s="12"/>
      <c r="G104" s="13"/>
      <c r="H104" s="14"/>
      <c r="I104" s="14"/>
      <c r="J104" s="14"/>
      <c r="K104" s="14"/>
      <c r="L104" s="45"/>
      <c r="M104" s="37">
        <f>SUM(M88:M103)-M91-M90</f>
        <v>105000</v>
      </c>
      <c r="N104" s="38">
        <f>+N93</f>
        <v>2.0550000000000002</v>
      </c>
      <c r="O104" s="35"/>
      <c r="P104" s="46"/>
    </row>
    <row r="105" spans="1:17" ht="13.5" customHeight="1" x14ac:dyDescent="0.2">
      <c r="A105" s="55"/>
      <c r="B105" s="11"/>
      <c r="C105" s="20"/>
      <c r="D105" s="11"/>
      <c r="E105" s="11"/>
      <c r="F105" s="12"/>
      <c r="G105" s="13"/>
      <c r="H105" s="14"/>
      <c r="I105" s="14"/>
      <c r="J105" s="14"/>
      <c r="K105" s="14"/>
      <c r="L105" s="45"/>
      <c r="M105" s="37">
        <f>+M91</f>
        <v>24999</v>
      </c>
      <c r="N105" s="38">
        <f>+K88</f>
        <v>2.8450000000000002</v>
      </c>
      <c r="O105" s="35"/>
      <c r="P105" s="46"/>
    </row>
    <row r="106" spans="1:17" ht="13.5" customHeight="1" x14ac:dyDescent="0.2">
      <c r="A106" s="55" t="s">
        <v>25</v>
      </c>
      <c r="B106" s="11">
        <v>3500</v>
      </c>
      <c r="C106" s="11"/>
      <c r="D106" s="11"/>
      <c r="E106" s="11"/>
      <c r="F106" s="12"/>
      <c r="G106" s="13"/>
      <c r="H106" s="14"/>
      <c r="I106" s="14"/>
      <c r="J106" s="14"/>
      <c r="K106" s="14"/>
      <c r="L106" s="45"/>
      <c r="M106" s="39">
        <f>+M90</f>
        <v>17730</v>
      </c>
      <c r="N106" s="38">
        <f>+N90:N90</f>
        <v>2.82</v>
      </c>
      <c r="O106" s="35"/>
      <c r="P106" s="46"/>
    </row>
    <row r="107" spans="1:17" ht="13.5" customHeight="1" x14ac:dyDescent="0.2">
      <c r="A107" s="55" t="s">
        <v>26</v>
      </c>
      <c r="B107" s="22">
        <f>+B106*B104</f>
        <v>105000</v>
      </c>
      <c r="C107" s="11"/>
      <c r="D107" s="11"/>
      <c r="E107" s="11"/>
      <c r="F107" s="12">
        <f>SUM(F88:F99)</f>
        <v>147729</v>
      </c>
      <c r="G107" s="13"/>
      <c r="H107" s="14">
        <f>SUM(H88:H102)</f>
        <v>417660.85</v>
      </c>
      <c r="I107" s="14"/>
      <c r="J107" s="14"/>
      <c r="K107" s="14"/>
      <c r="L107" s="45"/>
      <c r="M107" s="37">
        <f>SUM(M104:M106)</f>
        <v>147729</v>
      </c>
      <c r="N107" s="38"/>
      <c r="O107" s="35">
        <f>SUM(O88:O93)</f>
        <v>336895.75500000006</v>
      </c>
      <c r="P107" s="81">
        <f>+H108-O107</f>
        <v>77237.514999999956</v>
      </c>
      <c r="Q107" s="61"/>
    </row>
    <row r="108" spans="1:17" ht="13.5" customHeight="1" x14ac:dyDescent="0.2">
      <c r="A108" s="10"/>
      <c r="B108" s="11"/>
      <c r="C108" s="11"/>
      <c r="D108" s="11"/>
      <c r="E108" s="11"/>
      <c r="F108" s="12"/>
      <c r="G108" s="13"/>
      <c r="H108" s="77">
        <v>414133.27</v>
      </c>
      <c r="I108" s="14"/>
      <c r="J108" s="14"/>
      <c r="K108" s="14"/>
      <c r="L108" s="45"/>
      <c r="M108" s="37"/>
      <c r="N108" s="38"/>
      <c r="O108" s="35"/>
      <c r="P108" s="46"/>
    </row>
    <row r="109" spans="1:17" ht="13.5" thickBot="1" x14ac:dyDescent="0.25">
      <c r="A109" s="15"/>
      <c r="B109" s="16"/>
      <c r="C109" s="16"/>
      <c r="D109" s="16"/>
      <c r="E109" s="16"/>
      <c r="F109" s="17"/>
      <c r="G109" s="18"/>
      <c r="H109" s="19"/>
      <c r="I109" s="19"/>
      <c r="J109" s="19"/>
      <c r="K109" s="19"/>
      <c r="L109" s="50"/>
      <c r="M109" s="51"/>
      <c r="N109" s="52"/>
      <c r="O109" s="53"/>
      <c r="P109" s="54"/>
    </row>
    <row r="110" spans="1:17" ht="13.5" thickBot="1" x14ac:dyDescent="0.25"/>
    <row r="111" spans="1:17" x14ac:dyDescent="0.2">
      <c r="A111" s="75" t="s">
        <v>49</v>
      </c>
      <c r="B111" s="76"/>
      <c r="L111" s="40" t="s">
        <v>22</v>
      </c>
      <c r="M111" s="41"/>
      <c r="N111" s="42"/>
      <c r="O111" s="43"/>
      <c r="P111" s="44"/>
    </row>
    <row r="112" spans="1:17" x14ac:dyDescent="0.2">
      <c r="B112" t="s">
        <v>0</v>
      </c>
      <c r="J112" s="2" t="s">
        <v>12</v>
      </c>
      <c r="K112" s="2" t="s">
        <v>15</v>
      </c>
      <c r="L112" s="45"/>
      <c r="M112" s="37"/>
      <c r="N112" s="38"/>
      <c r="O112" s="35"/>
      <c r="P112" s="56" t="s">
        <v>27</v>
      </c>
    </row>
    <row r="113" spans="1:16" x14ac:dyDescent="0.2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 s="1" t="s">
        <v>5</v>
      </c>
      <c r="G113" s="3" t="s">
        <v>6</v>
      </c>
      <c r="H113" s="2" t="s">
        <v>8</v>
      </c>
      <c r="I113" s="2" t="s">
        <v>9</v>
      </c>
      <c r="J113" s="2" t="s">
        <v>19</v>
      </c>
      <c r="K113" s="2" t="s">
        <v>19</v>
      </c>
      <c r="L113" s="45" t="s">
        <v>4</v>
      </c>
      <c r="M113" s="37" t="s">
        <v>5</v>
      </c>
      <c r="N113" s="38" t="s">
        <v>6</v>
      </c>
      <c r="O113" s="35" t="s">
        <v>23</v>
      </c>
      <c r="P113" s="56" t="s">
        <v>10</v>
      </c>
    </row>
    <row r="114" spans="1:16" x14ac:dyDescent="0.2">
      <c r="D114" s="16"/>
      <c r="L114" s="45"/>
      <c r="M114" s="37"/>
      <c r="N114" s="38"/>
      <c r="O114" s="31"/>
      <c r="P114" s="46"/>
    </row>
    <row r="115" spans="1:16" x14ac:dyDescent="0.2">
      <c r="A115" s="60" t="s">
        <v>11</v>
      </c>
      <c r="B115" s="5">
        <v>36495</v>
      </c>
      <c r="C115" s="6">
        <v>132169</v>
      </c>
      <c r="D115" s="11" t="s">
        <v>13</v>
      </c>
      <c r="E115" s="6" t="s">
        <v>29</v>
      </c>
      <c r="F115" s="7">
        <v>14356</v>
      </c>
      <c r="G115" s="8">
        <v>1.99</v>
      </c>
      <c r="H115" s="9">
        <v>28568.44</v>
      </c>
      <c r="I115" s="9">
        <v>0</v>
      </c>
      <c r="J115" s="9">
        <v>1.99</v>
      </c>
      <c r="K115" s="9">
        <v>2.04</v>
      </c>
      <c r="L115" s="47" t="s">
        <v>29</v>
      </c>
      <c r="M115" s="33">
        <v>14356</v>
      </c>
      <c r="N115" s="34">
        <v>1.99</v>
      </c>
      <c r="O115" s="35">
        <f>+M115*N115</f>
        <v>28568.44</v>
      </c>
      <c r="P115" s="48"/>
    </row>
    <row r="116" spans="1:16" x14ac:dyDescent="0.2">
      <c r="A116" s="10"/>
      <c r="B116" s="11"/>
      <c r="C116" s="11">
        <v>133509</v>
      </c>
      <c r="D116" s="11" t="s">
        <v>13</v>
      </c>
      <c r="E116" s="11" t="s">
        <v>14</v>
      </c>
      <c r="F116" s="12">
        <v>45725</v>
      </c>
      <c r="G116" s="29">
        <v>2.0525000000000002</v>
      </c>
      <c r="H116" s="14">
        <v>93850.559999999998</v>
      </c>
      <c r="I116" s="14">
        <v>0</v>
      </c>
      <c r="J116" s="14"/>
      <c r="K116" s="14"/>
      <c r="L116" s="49" t="s">
        <v>14</v>
      </c>
      <c r="M116" s="37">
        <v>45725</v>
      </c>
      <c r="N116" s="38">
        <v>2.0550000000000002</v>
      </c>
      <c r="O116" s="35">
        <f>+M116*N116</f>
        <v>93964.875000000015</v>
      </c>
      <c r="P116" s="46"/>
    </row>
    <row r="117" spans="1:16" x14ac:dyDescent="0.2">
      <c r="A117" s="10"/>
      <c r="B117" s="11"/>
      <c r="C117" s="11">
        <v>133509</v>
      </c>
      <c r="D117" s="20" t="s">
        <v>13</v>
      </c>
      <c r="E117" s="20" t="s">
        <v>17</v>
      </c>
      <c r="F117" s="12">
        <v>60791</v>
      </c>
      <c r="G117" s="29">
        <v>2.0525000000000002</v>
      </c>
      <c r="H117" s="14">
        <v>124773.53</v>
      </c>
      <c r="I117" s="14">
        <v>0</v>
      </c>
      <c r="J117" s="14"/>
      <c r="K117" s="14"/>
      <c r="L117" s="49" t="s">
        <v>17</v>
      </c>
      <c r="M117" s="37">
        <v>60791</v>
      </c>
      <c r="N117" s="38">
        <v>2.0550000000000002</v>
      </c>
      <c r="O117" s="35">
        <f>+M117*N117</f>
        <v>124925.505</v>
      </c>
      <c r="P117" s="46"/>
    </row>
    <row r="118" spans="1:16" x14ac:dyDescent="0.2">
      <c r="A118" s="59"/>
      <c r="B118" s="11"/>
      <c r="C118" s="20">
        <v>133509</v>
      </c>
      <c r="D118" s="20" t="s">
        <v>13</v>
      </c>
      <c r="E118" s="20" t="s">
        <v>29</v>
      </c>
      <c r="F118" s="12">
        <v>1984</v>
      </c>
      <c r="G118" s="29">
        <v>2.0525000000000002</v>
      </c>
      <c r="H118" s="14">
        <v>4070.16</v>
      </c>
      <c r="I118" s="14">
        <v>0</v>
      </c>
      <c r="J118" s="14"/>
      <c r="K118" s="14"/>
      <c r="L118" s="49" t="s">
        <v>29</v>
      </c>
      <c r="M118" s="37">
        <v>1984</v>
      </c>
      <c r="N118" s="38">
        <v>2.0550000000000002</v>
      </c>
      <c r="O118" s="35">
        <f>+M118*N118</f>
        <v>4077.1200000000003</v>
      </c>
      <c r="P118" s="46"/>
    </row>
    <row r="119" spans="1:16" x14ac:dyDescent="0.2">
      <c r="A119" s="10"/>
      <c r="B119" s="11"/>
      <c r="C119" s="20"/>
      <c r="D119" s="20"/>
      <c r="E119" s="20"/>
      <c r="F119" s="12"/>
      <c r="G119" s="57"/>
      <c r="H119" s="14"/>
      <c r="I119" s="14">
        <v>0</v>
      </c>
      <c r="J119" s="14"/>
      <c r="K119" s="14"/>
      <c r="L119" s="49"/>
      <c r="M119" s="37"/>
      <c r="N119" s="38"/>
      <c r="O119" s="35"/>
      <c r="P119" s="46"/>
    </row>
    <row r="120" spans="1:16" ht="13.5" customHeight="1" x14ac:dyDescent="0.2">
      <c r="A120" s="10"/>
      <c r="B120" s="11"/>
      <c r="C120" s="11"/>
      <c r="D120" s="11"/>
      <c r="E120" s="11"/>
      <c r="G120" s="13"/>
      <c r="H120" s="14"/>
      <c r="I120" s="14"/>
      <c r="J120" s="14"/>
      <c r="K120" s="14"/>
      <c r="L120" s="45"/>
      <c r="M120" s="37"/>
      <c r="N120" s="38"/>
      <c r="O120" s="35"/>
      <c r="P120" s="46"/>
    </row>
    <row r="121" spans="1:16" ht="13.5" customHeight="1" x14ac:dyDescent="0.2">
      <c r="A121" s="55" t="s">
        <v>24</v>
      </c>
      <c r="B121" s="11">
        <v>31</v>
      </c>
      <c r="C121" s="20"/>
      <c r="D121" s="11"/>
      <c r="E121" s="11"/>
      <c r="F121" s="12"/>
      <c r="G121" s="13"/>
      <c r="H121" s="14"/>
      <c r="I121" s="14"/>
      <c r="J121" s="14"/>
      <c r="K121" s="14"/>
      <c r="L121" s="45"/>
      <c r="M121" s="37">
        <f>+M115</f>
        <v>14356</v>
      </c>
      <c r="N121" s="38">
        <f>+N115</f>
        <v>1.99</v>
      </c>
      <c r="O121" s="35"/>
      <c r="P121" s="46"/>
    </row>
    <row r="122" spans="1:16" ht="13.5" customHeight="1" x14ac:dyDescent="0.2">
      <c r="A122" s="55" t="s">
        <v>25</v>
      </c>
      <c r="B122" s="11">
        <v>3500</v>
      </c>
      <c r="C122" s="11"/>
      <c r="D122" s="11"/>
      <c r="E122" s="11"/>
      <c r="F122" s="12"/>
      <c r="G122" s="13"/>
      <c r="H122" s="14"/>
      <c r="I122" s="14"/>
      <c r="J122" s="14"/>
      <c r="K122" s="14"/>
      <c r="L122" s="45"/>
      <c r="M122" s="39">
        <f>SUM(M115:M118)-M115</f>
        <v>108500</v>
      </c>
      <c r="N122" s="38">
        <f>+N117:N117</f>
        <v>2.0550000000000002</v>
      </c>
      <c r="O122" s="35"/>
      <c r="P122" s="46"/>
    </row>
    <row r="123" spans="1:16" ht="13.5" customHeight="1" x14ac:dyDescent="0.2">
      <c r="A123" s="55" t="s">
        <v>26</v>
      </c>
      <c r="B123" s="22">
        <f>+B122*B121</f>
        <v>108500</v>
      </c>
      <c r="C123" s="11"/>
      <c r="D123" s="11"/>
      <c r="E123" s="11"/>
      <c r="F123" s="12">
        <f>SUM(F115:F118)</f>
        <v>122856</v>
      </c>
      <c r="G123" s="13"/>
      <c r="H123" s="14">
        <f>SUM(H115:H119)</f>
        <v>251262.69</v>
      </c>
      <c r="I123" s="14">
        <f>SUM(I115:I119)</f>
        <v>0</v>
      </c>
      <c r="J123" s="14"/>
      <c r="K123" s="14"/>
      <c r="L123" s="45"/>
      <c r="M123" s="37">
        <f>SUM(M121:M122)</f>
        <v>122856</v>
      </c>
      <c r="N123" s="38"/>
      <c r="O123" s="35">
        <f>SUM(O115:O118)</f>
        <v>251535.94</v>
      </c>
      <c r="P123" s="81">
        <f>+H124-O123</f>
        <v>-251535.94</v>
      </c>
    </row>
    <row r="124" spans="1:16" ht="13.5" customHeight="1" x14ac:dyDescent="0.2">
      <c r="A124" s="10"/>
      <c r="B124" s="11"/>
      <c r="C124" s="11"/>
      <c r="D124" s="11"/>
      <c r="E124" s="11"/>
      <c r="F124" s="12"/>
      <c r="G124" s="13"/>
      <c r="H124" s="77">
        <v>0</v>
      </c>
      <c r="I124" s="14"/>
      <c r="J124" s="14"/>
      <c r="K124" s="14"/>
      <c r="L124" s="45"/>
      <c r="M124" s="37"/>
      <c r="N124" s="38"/>
      <c r="O124" s="35"/>
      <c r="P124" s="46"/>
    </row>
    <row r="125" spans="1:16" ht="13.5" thickBot="1" x14ac:dyDescent="0.25">
      <c r="A125" s="15"/>
      <c r="B125" s="16"/>
      <c r="C125" s="16"/>
      <c r="D125" s="16"/>
      <c r="E125" s="16"/>
      <c r="F125" s="17"/>
      <c r="G125" s="18"/>
      <c r="H125" s="19"/>
      <c r="I125" s="19"/>
      <c r="J125" s="19"/>
      <c r="K125" s="19"/>
      <c r="L125" s="50"/>
      <c r="M125" s="51"/>
      <c r="N125" s="52"/>
      <c r="O125" s="53"/>
      <c r="P125" s="54"/>
    </row>
    <row r="127" spans="1:16" ht="13.5" thickBot="1" x14ac:dyDescent="0.25"/>
    <row r="128" spans="1:16" x14ac:dyDescent="0.2">
      <c r="A128" s="21" t="s">
        <v>31</v>
      </c>
      <c r="L128" s="40" t="s">
        <v>22</v>
      </c>
      <c r="M128" s="41"/>
      <c r="N128" s="42"/>
      <c r="O128" s="43"/>
      <c r="P128" s="44"/>
    </row>
    <row r="129" spans="1:16" x14ac:dyDescent="0.2">
      <c r="B129" t="s">
        <v>0</v>
      </c>
      <c r="J129" s="2" t="s">
        <v>12</v>
      </c>
      <c r="K129" s="2" t="s">
        <v>15</v>
      </c>
      <c r="L129" s="45"/>
      <c r="M129" s="37"/>
      <c r="N129" s="38"/>
      <c r="O129" s="35"/>
      <c r="P129" s="56" t="s">
        <v>27</v>
      </c>
    </row>
    <row r="130" spans="1:16" x14ac:dyDescent="0.2">
      <c r="A130" t="s">
        <v>7</v>
      </c>
      <c r="B130" t="s">
        <v>1</v>
      </c>
      <c r="C130" t="s">
        <v>2</v>
      </c>
      <c r="D130" t="s">
        <v>3</v>
      </c>
      <c r="E130" t="s">
        <v>4</v>
      </c>
      <c r="F130" s="1" t="s">
        <v>5</v>
      </c>
      <c r="G130" s="3" t="s">
        <v>6</v>
      </c>
      <c r="H130" s="2" t="s">
        <v>8</v>
      </c>
      <c r="I130" s="2" t="s">
        <v>9</v>
      </c>
      <c r="J130" s="2" t="s">
        <v>19</v>
      </c>
      <c r="K130" s="2" t="s">
        <v>19</v>
      </c>
      <c r="L130" s="45" t="s">
        <v>4</v>
      </c>
      <c r="M130" s="37" t="s">
        <v>5</v>
      </c>
      <c r="N130" s="38" t="s">
        <v>6</v>
      </c>
      <c r="O130" s="35" t="s">
        <v>23</v>
      </c>
      <c r="P130" s="56" t="s">
        <v>10</v>
      </c>
    </row>
    <row r="131" spans="1:16" x14ac:dyDescent="0.2">
      <c r="D131" s="16"/>
      <c r="L131" s="45"/>
      <c r="M131" s="37"/>
      <c r="N131" s="38"/>
      <c r="O131" s="31"/>
      <c r="P131" s="46"/>
    </row>
    <row r="132" spans="1:16" x14ac:dyDescent="0.2">
      <c r="A132" s="60" t="s">
        <v>11</v>
      </c>
      <c r="B132" s="5">
        <v>36526</v>
      </c>
      <c r="C132" s="6">
        <v>145139</v>
      </c>
      <c r="D132" s="11" t="s">
        <v>15</v>
      </c>
      <c r="E132" s="6" t="s">
        <v>16</v>
      </c>
      <c r="F132" s="7">
        <v>31785</v>
      </c>
      <c r="G132" s="8">
        <v>2.17</v>
      </c>
      <c r="H132" s="9">
        <v>68973.45</v>
      </c>
      <c r="I132" s="9">
        <v>0</v>
      </c>
      <c r="J132" s="83">
        <v>2.1749999999999998</v>
      </c>
      <c r="K132" s="82">
        <v>2.17</v>
      </c>
      <c r="L132" s="47" t="s">
        <v>16</v>
      </c>
      <c r="M132" s="33">
        <v>31785</v>
      </c>
      <c r="N132" s="84">
        <v>2.17</v>
      </c>
      <c r="O132" s="35">
        <f t="shared" ref="O132:O137" si="4">+M132*N132</f>
        <v>68973.45</v>
      </c>
      <c r="P132" s="48"/>
    </row>
    <row r="133" spans="1:16" x14ac:dyDescent="0.2">
      <c r="A133" s="10"/>
      <c r="B133" s="11"/>
      <c r="C133" s="20" t="s">
        <v>30</v>
      </c>
      <c r="D133" s="11"/>
      <c r="E133" s="11" t="s">
        <v>16</v>
      </c>
      <c r="F133" s="12"/>
      <c r="G133" s="13"/>
      <c r="H133" s="14">
        <v>-402.5</v>
      </c>
      <c r="I133" s="14">
        <v>0</v>
      </c>
      <c r="J133" s="14"/>
      <c r="K133" s="14"/>
      <c r="L133" s="78" t="s">
        <v>12</v>
      </c>
      <c r="M133" s="79">
        <v>108500</v>
      </c>
      <c r="N133" s="38">
        <v>2.0550000000000002</v>
      </c>
      <c r="O133" s="77">
        <f t="shared" si="4"/>
        <v>222967.50000000003</v>
      </c>
      <c r="P133" s="46"/>
    </row>
    <row r="134" spans="1:16" x14ac:dyDescent="0.2">
      <c r="A134" s="10"/>
      <c r="B134" s="11"/>
      <c r="C134" s="11"/>
      <c r="D134" s="11"/>
      <c r="E134" s="11"/>
      <c r="F134" s="12"/>
      <c r="G134" s="13"/>
      <c r="H134" s="14"/>
      <c r="I134" s="14"/>
      <c r="J134" s="14"/>
      <c r="K134" s="14"/>
      <c r="L134" s="78" t="s">
        <v>12</v>
      </c>
      <c r="M134" s="79">
        <v>36032</v>
      </c>
      <c r="N134" s="80">
        <v>2.1749999999999998</v>
      </c>
      <c r="O134" s="77">
        <f t="shared" si="4"/>
        <v>78369.599999999991</v>
      </c>
      <c r="P134" s="46"/>
    </row>
    <row r="135" spans="1:16" x14ac:dyDescent="0.2">
      <c r="A135" s="59"/>
      <c r="B135" s="11"/>
      <c r="C135" s="20"/>
      <c r="D135" s="20"/>
      <c r="E135" s="20"/>
      <c r="F135" s="12"/>
      <c r="G135" s="57"/>
      <c r="H135" s="14"/>
      <c r="I135" s="14"/>
      <c r="J135" s="14"/>
      <c r="K135" s="14"/>
      <c r="L135" s="49"/>
      <c r="M135" s="37"/>
      <c r="N135" s="38">
        <v>2.83</v>
      </c>
      <c r="O135" s="35">
        <f t="shared" si="4"/>
        <v>0</v>
      </c>
      <c r="P135" s="46"/>
    </row>
    <row r="136" spans="1:16" x14ac:dyDescent="0.2">
      <c r="A136" s="10"/>
      <c r="B136" s="11"/>
      <c r="C136" s="20"/>
      <c r="D136" s="20"/>
      <c r="E136" s="20"/>
      <c r="F136" s="12"/>
      <c r="G136" s="57"/>
      <c r="H136" s="14"/>
      <c r="I136" s="14"/>
      <c r="J136" s="14"/>
      <c r="K136" s="14"/>
      <c r="L136" s="49"/>
      <c r="M136" s="37"/>
      <c r="N136" s="38">
        <v>2.0550000000000002</v>
      </c>
      <c r="O136" s="35">
        <f t="shared" si="4"/>
        <v>0</v>
      </c>
      <c r="P136" s="46"/>
    </row>
    <row r="137" spans="1:16" x14ac:dyDescent="0.2">
      <c r="A137" s="10"/>
      <c r="B137" s="11"/>
      <c r="C137" s="20"/>
      <c r="D137" s="20"/>
      <c r="E137" s="20"/>
      <c r="F137" s="12"/>
      <c r="G137" s="57"/>
      <c r="H137" s="14"/>
      <c r="I137" s="14"/>
      <c r="J137" s="14"/>
      <c r="K137" s="14"/>
      <c r="L137" s="49"/>
      <c r="M137" s="37"/>
      <c r="N137" s="38">
        <v>2.0550000000000002</v>
      </c>
      <c r="O137" s="31">
        <f t="shared" si="4"/>
        <v>0</v>
      </c>
      <c r="P137" s="46"/>
    </row>
    <row r="138" spans="1:16" x14ac:dyDescent="0.2">
      <c r="A138" s="10"/>
      <c r="B138" s="11"/>
      <c r="C138" s="20"/>
      <c r="D138" s="20"/>
      <c r="E138" s="20"/>
      <c r="F138" s="12"/>
      <c r="G138" s="57"/>
      <c r="H138" s="14"/>
      <c r="I138" s="14"/>
      <c r="J138" s="14"/>
      <c r="K138" s="14"/>
      <c r="L138" s="49"/>
      <c r="M138" s="37"/>
      <c r="N138" s="38"/>
      <c r="O138" s="35"/>
      <c r="P138" s="46"/>
    </row>
    <row r="139" spans="1:16" x14ac:dyDescent="0.2">
      <c r="A139" s="10"/>
      <c r="B139" s="11"/>
      <c r="C139" s="20"/>
      <c r="D139" s="20"/>
      <c r="E139" s="20"/>
      <c r="F139" s="12"/>
      <c r="G139" s="57"/>
      <c r="H139" s="14"/>
      <c r="I139" s="14"/>
      <c r="J139" s="14"/>
      <c r="K139" s="14"/>
      <c r="L139" s="49"/>
      <c r="M139" s="37"/>
      <c r="N139" s="38"/>
      <c r="O139" s="35"/>
      <c r="P139" s="46"/>
    </row>
    <row r="140" spans="1:16" x14ac:dyDescent="0.2">
      <c r="A140" s="10"/>
      <c r="B140" s="11"/>
      <c r="C140" s="20"/>
      <c r="D140" s="20"/>
      <c r="E140" s="20"/>
      <c r="F140" s="12"/>
      <c r="G140" s="57"/>
      <c r="H140" s="14"/>
      <c r="I140" s="14"/>
      <c r="J140" s="14"/>
      <c r="K140" s="14"/>
      <c r="L140" s="49"/>
      <c r="M140" s="37"/>
      <c r="N140" s="38"/>
      <c r="O140" s="35"/>
      <c r="P140" s="46"/>
    </row>
    <row r="141" spans="1:16" ht="13.5" customHeight="1" x14ac:dyDescent="0.2">
      <c r="A141" s="10"/>
      <c r="B141" s="11"/>
      <c r="C141" s="11"/>
      <c r="D141" s="11"/>
      <c r="E141" s="11"/>
      <c r="G141" s="13"/>
      <c r="I141" s="14"/>
      <c r="J141" s="14"/>
      <c r="K141" s="14"/>
      <c r="L141" s="45"/>
      <c r="M141" s="37"/>
      <c r="N141" s="38"/>
      <c r="O141" s="35"/>
      <c r="P141" s="46"/>
    </row>
    <row r="142" spans="1:16" ht="13.5" customHeight="1" x14ac:dyDescent="0.2">
      <c r="A142" s="55" t="s">
        <v>24</v>
      </c>
      <c r="B142" s="11">
        <v>31</v>
      </c>
      <c r="C142" s="20"/>
      <c r="D142" s="11"/>
      <c r="E142" s="11"/>
      <c r="F142" s="12"/>
      <c r="G142" s="13"/>
      <c r="H142" s="14"/>
      <c r="I142" s="14"/>
      <c r="J142" s="14"/>
      <c r="K142" s="14"/>
      <c r="L142" s="45"/>
      <c r="M142" s="37">
        <f>SUM(M132:M141)-M135-M134</f>
        <v>140285</v>
      </c>
      <c r="N142" s="38">
        <f>+N137</f>
        <v>2.0550000000000002</v>
      </c>
      <c r="O142" s="35"/>
      <c r="P142" s="46"/>
    </row>
    <row r="143" spans="1:16" ht="13.5" customHeight="1" x14ac:dyDescent="0.2">
      <c r="A143" s="55"/>
      <c r="B143" s="11"/>
      <c r="C143" s="20"/>
      <c r="D143" s="11"/>
      <c r="E143" s="11"/>
      <c r="F143" s="12"/>
      <c r="G143" s="13"/>
      <c r="H143" s="14"/>
      <c r="I143" s="14"/>
      <c r="J143" s="14"/>
      <c r="K143" s="14"/>
      <c r="L143" s="45"/>
      <c r="M143" s="37">
        <f>+M135</f>
        <v>0</v>
      </c>
      <c r="N143" s="38"/>
      <c r="O143" s="35"/>
      <c r="P143" s="46"/>
    </row>
    <row r="144" spans="1:16" ht="13.5" customHeight="1" x14ac:dyDescent="0.2">
      <c r="A144" s="55" t="s">
        <v>25</v>
      </c>
      <c r="B144" s="11">
        <v>3500</v>
      </c>
      <c r="C144" s="11"/>
      <c r="D144" s="11"/>
      <c r="E144" s="11"/>
      <c r="F144" s="12"/>
      <c r="G144" s="13"/>
      <c r="H144" s="14"/>
      <c r="I144" s="14"/>
      <c r="J144" s="14"/>
      <c r="K144" s="14"/>
      <c r="L144" s="45"/>
      <c r="M144" s="39">
        <f>+M134</f>
        <v>36032</v>
      </c>
      <c r="N144" s="38"/>
      <c r="O144" s="35"/>
      <c r="P144" s="46"/>
    </row>
    <row r="145" spans="1:17" ht="13.5" customHeight="1" x14ac:dyDescent="0.2">
      <c r="A145" s="55" t="s">
        <v>26</v>
      </c>
      <c r="B145" s="22">
        <f>+B144*B142</f>
        <v>108500</v>
      </c>
      <c r="C145" s="11"/>
      <c r="D145" s="11"/>
      <c r="E145" s="11"/>
      <c r="F145" s="12">
        <f>SUM(F132:F137)</f>
        <v>31785</v>
      </c>
      <c r="G145" s="13"/>
      <c r="H145" s="14">
        <f>SUM(H132:H140)</f>
        <v>68570.95</v>
      </c>
      <c r="I145" s="14"/>
      <c r="J145" s="14"/>
      <c r="K145" s="14"/>
      <c r="L145" s="45"/>
      <c r="M145" s="37">
        <f>SUM(M142:M144)</f>
        <v>176317</v>
      </c>
      <c r="N145" s="38"/>
      <c r="O145" s="35">
        <f>SUM(O132:O137)</f>
        <v>370310.55</v>
      </c>
      <c r="P145" s="81">
        <f>+H146-O145</f>
        <v>-833.22999999998137</v>
      </c>
      <c r="Q145" s="61"/>
    </row>
    <row r="146" spans="1:17" ht="13.5" customHeight="1" x14ac:dyDescent="0.2">
      <c r="A146" s="10"/>
      <c r="B146" s="11"/>
      <c r="C146" s="11"/>
      <c r="D146" s="11"/>
      <c r="E146" s="11"/>
      <c r="F146" s="12"/>
      <c r="G146" s="13"/>
      <c r="H146" s="77">
        <v>369477.32</v>
      </c>
      <c r="I146" s="14"/>
      <c r="J146" s="14"/>
      <c r="K146" s="14"/>
      <c r="L146" s="45"/>
      <c r="M146" s="37"/>
      <c r="N146" s="38"/>
      <c r="O146" s="35"/>
      <c r="P146" s="46"/>
    </row>
    <row r="147" spans="1:17" ht="13.5" thickBot="1" x14ac:dyDescent="0.25">
      <c r="A147" s="15"/>
      <c r="B147" s="16"/>
      <c r="C147" s="16"/>
      <c r="D147" s="16"/>
      <c r="E147" s="16"/>
      <c r="F147" s="17"/>
      <c r="G147" s="18"/>
      <c r="H147" s="19"/>
      <c r="I147" s="19"/>
      <c r="J147" s="19"/>
      <c r="K147" s="14"/>
      <c r="L147" s="50"/>
      <c r="M147" s="51"/>
      <c r="N147" s="52"/>
      <c r="O147" s="53"/>
      <c r="P147" s="54"/>
    </row>
    <row r="148" spans="1:17" ht="13.5" thickBot="1" x14ac:dyDescent="0.25">
      <c r="A148" s="11"/>
      <c r="B148" s="11"/>
      <c r="C148" s="11"/>
      <c r="D148" s="11"/>
      <c r="E148" s="11"/>
      <c r="F148" s="12"/>
      <c r="G148" s="13"/>
      <c r="H148" s="14"/>
      <c r="I148" s="14"/>
      <c r="J148" s="14"/>
      <c r="K148" s="66"/>
      <c r="L148" s="66"/>
      <c r="M148" s="67"/>
      <c r="N148" s="68"/>
      <c r="O148" s="66"/>
      <c r="P148" s="66"/>
      <c r="Q148" s="20"/>
    </row>
    <row r="149" spans="1:17" x14ac:dyDescent="0.2">
      <c r="A149" s="21" t="s">
        <v>34</v>
      </c>
      <c r="L149" s="40" t="s">
        <v>22</v>
      </c>
      <c r="M149" s="41"/>
      <c r="N149" s="42"/>
      <c r="O149" s="43"/>
      <c r="P149" s="44"/>
    </row>
    <row r="150" spans="1:17" x14ac:dyDescent="0.2">
      <c r="B150" t="s">
        <v>0</v>
      </c>
      <c r="J150" s="2" t="s">
        <v>12</v>
      </c>
      <c r="K150" s="2" t="s">
        <v>15</v>
      </c>
      <c r="L150" s="45"/>
      <c r="M150" s="37"/>
      <c r="N150" s="38"/>
      <c r="O150" s="35"/>
      <c r="P150" s="56" t="s">
        <v>27</v>
      </c>
    </row>
    <row r="151" spans="1:17" x14ac:dyDescent="0.2">
      <c r="A151" t="s">
        <v>7</v>
      </c>
      <c r="B151" t="s">
        <v>1</v>
      </c>
      <c r="C151" t="s">
        <v>2</v>
      </c>
      <c r="D151" t="s">
        <v>3</v>
      </c>
      <c r="E151" t="s">
        <v>4</v>
      </c>
      <c r="F151" s="1" t="s">
        <v>5</v>
      </c>
      <c r="G151" s="3" t="s">
        <v>6</v>
      </c>
      <c r="H151" s="2" t="s">
        <v>8</v>
      </c>
      <c r="I151" s="2" t="s">
        <v>9</v>
      </c>
      <c r="J151" s="2" t="s">
        <v>19</v>
      </c>
      <c r="K151" s="2" t="s">
        <v>19</v>
      </c>
      <c r="L151" s="45" t="s">
        <v>4</v>
      </c>
      <c r="M151" s="37" t="s">
        <v>5</v>
      </c>
      <c r="N151" s="38" t="s">
        <v>6</v>
      </c>
      <c r="O151" s="35" t="s">
        <v>23</v>
      </c>
      <c r="P151" s="56" t="s">
        <v>10</v>
      </c>
    </row>
    <row r="152" spans="1:17" ht="13.5" thickBot="1" x14ac:dyDescent="0.25">
      <c r="D152" s="16"/>
      <c r="J152" s="2">
        <v>0.02</v>
      </c>
      <c r="L152" s="45"/>
      <c r="M152" s="37"/>
      <c r="N152" s="38"/>
      <c r="O152" s="31"/>
      <c r="P152" s="46"/>
    </row>
    <row r="153" spans="1:17" x14ac:dyDescent="0.2">
      <c r="A153" s="60" t="s">
        <v>11</v>
      </c>
      <c r="B153" s="5">
        <v>36557</v>
      </c>
      <c r="C153" s="6">
        <v>156499</v>
      </c>
      <c r="D153" s="11" t="s">
        <v>15</v>
      </c>
      <c r="E153" s="6" t="s">
        <v>16</v>
      </c>
      <c r="F153" s="7">
        <v>15641</v>
      </c>
      <c r="G153" s="8">
        <v>2.34</v>
      </c>
      <c r="H153" s="9">
        <v>36599.94</v>
      </c>
      <c r="I153" s="9">
        <v>0</v>
      </c>
      <c r="J153" s="9">
        <v>2.35</v>
      </c>
      <c r="K153" s="9">
        <v>2.34</v>
      </c>
      <c r="L153" s="62" t="s">
        <v>16</v>
      </c>
      <c r="M153" s="63">
        <v>15641</v>
      </c>
      <c r="N153" s="64">
        <v>2.34</v>
      </c>
      <c r="O153" s="43">
        <f>+M153*N153</f>
        <v>36599.939999999995</v>
      </c>
      <c r="P153" s="44"/>
    </row>
    <row r="154" spans="1:17" x14ac:dyDescent="0.2">
      <c r="A154" s="10"/>
      <c r="B154" s="11"/>
      <c r="C154" s="20" t="s">
        <v>30</v>
      </c>
      <c r="D154" s="11"/>
      <c r="E154" s="11" t="s">
        <v>16</v>
      </c>
      <c r="F154" s="12"/>
      <c r="G154" s="13"/>
      <c r="H154" s="14">
        <v>-997.5</v>
      </c>
      <c r="I154" s="14">
        <v>0</v>
      </c>
      <c r="J154" s="14"/>
      <c r="K154" s="14"/>
      <c r="L154" s="49" t="s">
        <v>14</v>
      </c>
      <c r="M154" s="37">
        <f>36830-7905</f>
        <v>28925</v>
      </c>
      <c r="N154" s="38">
        <v>2.0550000000000002</v>
      </c>
      <c r="O154" s="35">
        <f t="shared" ref="O154:O161" si="5">+M154*N154</f>
        <v>59440.875000000007</v>
      </c>
      <c r="P154" s="46"/>
    </row>
    <row r="155" spans="1:17" x14ac:dyDescent="0.2">
      <c r="A155" s="10"/>
      <c r="B155" s="11"/>
      <c r="C155" s="11">
        <v>133509</v>
      </c>
      <c r="D155" s="11" t="s">
        <v>13</v>
      </c>
      <c r="E155" s="11" t="s">
        <v>14</v>
      </c>
      <c r="F155" s="12">
        <v>36830</v>
      </c>
      <c r="G155" s="29">
        <v>2.0525000000000002</v>
      </c>
      <c r="H155" s="14">
        <v>75593.58</v>
      </c>
      <c r="I155" s="14"/>
      <c r="J155" s="14"/>
      <c r="K155" s="14"/>
      <c r="L155" s="49" t="s">
        <v>14</v>
      </c>
      <c r="M155" s="37">
        <v>7905</v>
      </c>
      <c r="N155" s="38">
        <f>+J153</f>
        <v>2.35</v>
      </c>
      <c r="O155" s="35">
        <f t="shared" si="5"/>
        <v>18576.75</v>
      </c>
      <c r="P155" s="46"/>
    </row>
    <row r="156" spans="1:17" x14ac:dyDescent="0.2">
      <c r="A156" s="59"/>
      <c r="B156" s="11"/>
      <c r="C156" s="20">
        <v>133509</v>
      </c>
      <c r="D156" s="20" t="s">
        <v>13</v>
      </c>
      <c r="E156" s="20" t="s">
        <v>17</v>
      </c>
      <c r="F156" s="12">
        <v>54709</v>
      </c>
      <c r="G156" s="29">
        <v>2.0525000000000002</v>
      </c>
      <c r="H156" s="14">
        <v>112290.22</v>
      </c>
      <c r="I156" s="14"/>
      <c r="J156" s="14"/>
      <c r="K156" s="14"/>
      <c r="L156" s="49" t="s">
        <v>17</v>
      </c>
      <c r="M156" s="37">
        <v>54709</v>
      </c>
      <c r="N156" s="38">
        <v>2.0550000000000002</v>
      </c>
      <c r="O156" s="35">
        <f t="shared" si="5"/>
        <v>112426.99500000001</v>
      </c>
      <c r="P156" s="46"/>
    </row>
    <row r="157" spans="1:17" x14ac:dyDescent="0.2">
      <c r="A157" s="10"/>
      <c r="B157" s="11"/>
      <c r="C157" s="20">
        <v>133509</v>
      </c>
      <c r="D157" s="20" t="s">
        <v>13</v>
      </c>
      <c r="E157" s="20" t="s">
        <v>29</v>
      </c>
      <c r="F157" s="12">
        <v>9723</v>
      </c>
      <c r="G157" s="29">
        <v>2.0525000000000002</v>
      </c>
      <c r="H157" s="14">
        <v>19956.46</v>
      </c>
      <c r="I157" s="14"/>
      <c r="J157" s="14"/>
      <c r="K157" s="14"/>
      <c r="L157" s="49" t="s">
        <v>29</v>
      </c>
      <c r="M157" s="37">
        <v>9723</v>
      </c>
      <c r="N157" s="38">
        <v>2.0550000000000002</v>
      </c>
      <c r="O157" s="35">
        <f t="shared" si="5"/>
        <v>19980.765000000003</v>
      </c>
      <c r="P157" s="46"/>
    </row>
    <row r="158" spans="1:17" x14ac:dyDescent="0.2">
      <c r="A158" s="10"/>
      <c r="B158" s="11"/>
      <c r="C158" s="20">
        <v>156518</v>
      </c>
      <c r="D158" s="20" t="s">
        <v>13</v>
      </c>
      <c r="E158" s="20" t="s">
        <v>14</v>
      </c>
      <c r="F158" s="12">
        <v>1529</v>
      </c>
      <c r="G158" s="57">
        <v>2.35</v>
      </c>
      <c r="H158" s="14">
        <v>3593.15</v>
      </c>
      <c r="I158" s="14"/>
      <c r="J158" s="14"/>
      <c r="K158" s="14"/>
      <c r="L158" s="49" t="s">
        <v>14</v>
      </c>
      <c r="M158" s="37">
        <v>1529</v>
      </c>
      <c r="N158" s="38">
        <v>2.0550000000000002</v>
      </c>
      <c r="O158" s="35">
        <f t="shared" si="5"/>
        <v>3142.0950000000003</v>
      </c>
      <c r="P158" s="46"/>
    </row>
    <row r="159" spans="1:17" x14ac:dyDescent="0.2">
      <c r="A159" s="10"/>
      <c r="B159" s="11"/>
      <c r="C159" s="20">
        <v>156518</v>
      </c>
      <c r="D159" s="20" t="s">
        <v>13</v>
      </c>
      <c r="E159" s="20" t="s">
        <v>32</v>
      </c>
      <c r="F159" s="12">
        <v>1044</v>
      </c>
      <c r="G159" s="57">
        <v>2.35</v>
      </c>
      <c r="H159" s="14">
        <v>2453.4</v>
      </c>
      <c r="I159" s="14"/>
      <c r="J159" s="14"/>
      <c r="K159" s="14"/>
      <c r="L159" s="49" t="s">
        <v>32</v>
      </c>
      <c r="M159" s="37">
        <v>1044</v>
      </c>
      <c r="N159" s="38">
        <v>2.0550000000000002</v>
      </c>
      <c r="O159" s="35">
        <f t="shared" si="5"/>
        <v>2145.42</v>
      </c>
      <c r="P159" s="46"/>
    </row>
    <row r="160" spans="1:17" x14ac:dyDescent="0.2">
      <c r="A160" s="10"/>
      <c r="B160" s="11"/>
      <c r="C160" s="20">
        <v>156518</v>
      </c>
      <c r="D160" s="20" t="s">
        <v>13</v>
      </c>
      <c r="E160" s="20" t="s">
        <v>32</v>
      </c>
      <c r="F160" s="12">
        <v>346</v>
      </c>
      <c r="G160" s="57">
        <v>2.35</v>
      </c>
      <c r="H160" s="14">
        <v>813.1</v>
      </c>
      <c r="I160" s="14"/>
      <c r="J160" s="14"/>
      <c r="K160" s="14"/>
      <c r="L160" s="49" t="s">
        <v>32</v>
      </c>
      <c r="M160" s="37">
        <v>346</v>
      </c>
      <c r="N160" s="38">
        <v>2.0550000000000002</v>
      </c>
      <c r="O160" s="35">
        <f t="shared" si="5"/>
        <v>711.03000000000009</v>
      </c>
      <c r="P160" s="46"/>
    </row>
    <row r="161" spans="1:17" x14ac:dyDescent="0.2">
      <c r="A161" s="10"/>
      <c r="B161" s="11"/>
      <c r="C161" s="20">
        <v>156518</v>
      </c>
      <c r="D161" s="20" t="s">
        <v>13</v>
      </c>
      <c r="E161" s="20" t="s">
        <v>29</v>
      </c>
      <c r="F161" s="12">
        <v>5224</v>
      </c>
      <c r="G161" s="57">
        <v>2.35</v>
      </c>
      <c r="H161" s="14">
        <v>12276.4</v>
      </c>
      <c r="I161" s="14"/>
      <c r="J161" s="14"/>
      <c r="K161" s="14"/>
      <c r="L161" s="49" t="s">
        <v>29</v>
      </c>
      <c r="M161" s="37">
        <v>5224</v>
      </c>
      <c r="N161" s="38">
        <v>2.0550000000000002</v>
      </c>
      <c r="O161" s="35">
        <f t="shared" si="5"/>
        <v>10735.320000000002</v>
      </c>
      <c r="P161" s="46"/>
    </row>
    <row r="162" spans="1:17" ht="13.5" customHeight="1" x14ac:dyDescent="0.2">
      <c r="A162" s="10"/>
      <c r="B162" s="11"/>
      <c r="C162" s="11"/>
      <c r="D162" s="11"/>
      <c r="E162" s="11"/>
      <c r="G162" s="13"/>
      <c r="I162" s="14"/>
      <c r="J162" s="14"/>
      <c r="K162" s="14"/>
      <c r="L162" s="45"/>
      <c r="M162" s="37"/>
      <c r="N162" s="38"/>
      <c r="O162" s="35"/>
      <c r="P162" s="46"/>
    </row>
    <row r="163" spans="1:17" ht="13.5" customHeight="1" x14ac:dyDescent="0.2">
      <c r="A163" s="55" t="s">
        <v>24</v>
      </c>
      <c r="B163" s="11">
        <v>29</v>
      </c>
      <c r="C163" s="20"/>
      <c r="D163" s="11"/>
      <c r="E163" s="11"/>
      <c r="F163" s="12"/>
      <c r="G163" s="13"/>
      <c r="H163" s="14"/>
      <c r="I163" s="14"/>
      <c r="J163" s="14"/>
      <c r="K163" s="14"/>
      <c r="L163" s="45"/>
      <c r="M163" s="37">
        <f>SUM(M153:M162)-M155-M153</f>
        <v>101500</v>
      </c>
      <c r="N163" s="38">
        <f>+N158</f>
        <v>2.0550000000000002</v>
      </c>
      <c r="O163" s="35"/>
      <c r="P163" s="46"/>
    </row>
    <row r="164" spans="1:17" ht="13.5" customHeight="1" x14ac:dyDescent="0.2">
      <c r="A164" s="55"/>
      <c r="B164" s="11"/>
      <c r="C164" s="20"/>
      <c r="D164" s="11"/>
      <c r="E164" s="11"/>
      <c r="F164" s="12"/>
      <c r="G164" s="13"/>
      <c r="H164" s="14"/>
      <c r="I164" s="14"/>
      <c r="J164" s="14"/>
      <c r="K164" s="14"/>
      <c r="L164" s="45"/>
      <c r="M164" s="37">
        <f>+M153</f>
        <v>15641</v>
      </c>
      <c r="N164" s="38">
        <f>+N153</f>
        <v>2.34</v>
      </c>
      <c r="O164" s="35"/>
      <c r="P164" s="46"/>
    </row>
    <row r="165" spans="1:17" ht="13.5" customHeight="1" x14ac:dyDescent="0.2">
      <c r="A165" s="55" t="s">
        <v>25</v>
      </c>
      <c r="B165" s="11">
        <v>3500</v>
      </c>
      <c r="C165" s="11"/>
      <c r="D165" s="11"/>
      <c r="E165" s="11"/>
      <c r="F165" s="12"/>
      <c r="G165" s="13"/>
      <c r="H165" s="14"/>
      <c r="I165" s="14"/>
      <c r="J165" s="14"/>
      <c r="K165" s="14"/>
      <c r="L165" s="45"/>
      <c r="M165" s="39">
        <f>+M155</f>
        <v>7905</v>
      </c>
      <c r="N165" s="38">
        <f>+N155</f>
        <v>2.35</v>
      </c>
      <c r="O165" s="35"/>
      <c r="P165" s="46"/>
    </row>
    <row r="166" spans="1:17" ht="13.5" customHeight="1" x14ac:dyDescent="0.2">
      <c r="A166" s="55" t="s">
        <v>26</v>
      </c>
      <c r="B166" s="22">
        <f>+B165*B163</f>
        <v>101500</v>
      </c>
      <c r="C166" s="11"/>
      <c r="D166" s="11"/>
      <c r="E166" s="11"/>
      <c r="F166" s="12">
        <f>SUM(F153:F161)</f>
        <v>125046</v>
      </c>
      <c r="G166" s="13"/>
      <c r="H166" s="14">
        <f>SUM(H153:H161)</f>
        <v>262578.75</v>
      </c>
      <c r="I166" s="14"/>
      <c r="J166" s="14"/>
      <c r="K166" s="14"/>
      <c r="L166" s="45"/>
      <c r="M166" s="37">
        <f>SUM(M163:M165)</f>
        <v>125046</v>
      </c>
      <c r="N166" s="38"/>
      <c r="O166" s="35">
        <f>SUM(O153:O161)</f>
        <v>263759.19</v>
      </c>
      <c r="P166" s="46">
        <f>+H166-O166</f>
        <v>-1180.4400000000023</v>
      </c>
      <c r="Q166" s="61"/>
    </row>
    <row r="167" spans="1:17" ht="13.5" customHeight="1" x14ac:dyDescent="0.2">
      <c r="A167" s="10"/>
      <c r="B167" s="11"/>
      <c r="C167" s="11"/>
      <c r="D167" s="11"/>
      <c r="E167" s="11"/>
      <c r="F167" s="12"/>
      <c r="G167" s="13"/>
      <c r="H167" s="14"/>
      <c r="I167" s="14"/>
      <c r="J167" s="14"/>
      <c r="K167" s="14"/>
      <c r="L167" s="45"/>
      <c r="M167" s="37"/>
      <c r="N167" s="38"/>
      <c r="O167" s="35"/>
      <c r="P167" s="46"/>
    </row>
    <row r="168" spans="1:17" ht="13.5" thickBot="1" x14ac:dyDescent="0.25">
      <c r="A168" s="15"/>
      <c r="B168" s="16"/>
      <c r="C168" s="16"/>
      <c r="D168" s="16"/>
      <c r="E168" s="16"/>
      <c r="F168" s="17"/>
      <c r="G168" s="18"/>
      <c r="H168" s="19"/>
      <c r="I168" s="19"/>
      <c r="J168" s="19"/>
      <c r="K168" s="19"/>
      <c r="L168" s="50"/>
      <c r="M168" s="51"/>
      <c r="N168" s="52"/>
      <c r="O168" s="53"/>
      <c r="P168" s="54"/>
    </row>
    <row r="170" spans="1:17" ht="13.5" thickBot="1" x14ac:dyDescent="0.25"/>
    <row r="171" spans="1:17" x14ac:dyDescent="0.2">
      <c r="A171" s="21" t="s">
        <v>35</v>
      </c>
      <c r="L171" s="40" t="s">
        <v>22</v>
      </c>
      <c r="M171" s="41"/>
      <c r="N171" s="42"/>
      <c r="O171" s="43"/>
      <c r="P171" s="44"/>
    </row>
    <row r="172" spans="1:17" x14ac:dyDescent="0.2">
      <c r="B172" t="s">
        <v>0</v>
      </c>
      <c r="J172" s="2" t="s">
        <v>12</v>
      </c>
      <c r="K172" s="2" t="s">
        <v>15</v>
      </c>
      <c r="L172" s="45"/>
      <c r="M172" s="37"/>
      <c r="N172" s="38"/>
      <c r="O172" s="35"/>
      <c r="P172" s="56" t="s">
        <v>27</v>
      </c>
    </row>
    <row r="173" spans="1:17" x14ac:dyDescent="0.2">
      <c r="A173" t="s">
        <v>7</v>
      </c>
      <c r="B173" t="s">
        <v>1</v>
      </c>
      <c r="C173" t="s">
        <v>2</v>
      </c>
      <c r="D173" t="s">
        <v>3</v>
      </c>
      <c r="E173" t="s">
        <v>4</v>
      </c>
      <c r="F173" s="1" t="s">
        <v>5</v>
      </c>
      <c r="G173" s="3" t="s">
        <v>6</v>
      </c>
      <c r="H173" s="2" t="s">
        <v>8</v>
      </c>
      <c r="I173" s="2" t="s">
        <v>9</v>
      </c>
      <c r="J173" s="2" t="s">
        <v>19</v>
      </c>
      <c r="K173" s="2" t="s">
        <v>19</v>
      </c>
      <c r="L173" s="45" t="s">
        <v>4</v>
      </c>
      <c r="M173" s="37" t="s">
        <v>5</v>
      </c>
      <c r="N173" s="38" t="s">
        <v>6</v>
      </c>
      <c r="O173" s="35" t="s">
        <v>23</v>
      </c>
      <c r="P173" s="56" t="s">
        <v>10</v>
      </c>
    </row>
    <row r="174" spans="1:17" ht="13.5" thickBot="1" x14ac:dyDescent="0.25">
      <c r="D174" s="16"/>
      <c r="J174" s="73">
        <v>1.7500000000000002E-2</v>
      </c>
      <c r="L174" s="45"/>
      <c r="M174" s="37"/>
      <c r="N174" s="38"/>
      <c r="O174" s="31"/>
      <c r="P174" s="46"/>
    </row>
    <row r="175" spans="1:17" x14ac:dyDescent="0.2">
      <c r="A175" s="58" t="s">
        <v>11</v>
      </c>
      <c r="B175" s="5">
        <v>36586</v>
      </c>
      <c r="C175" s="6">
        <v>133509</v>
      </c>
      <c r="D175" s="11" t="s">
        <v>13</v>
      </c>
      <c r="E175" s="6" t="s">
        <v>14</v>
      </c>
      <c r="F175" s="7">
        <v>41819</v>
      </c>
      <c r="G175" s="26">
        <v>2.0525000000000002</v>
      </c>
      <c r="H175" s="9">
        <v>85833.5</v>
      </c>
      <c r="I175" s="9">
        <v>0</v>
      </c>
      <c r="J175" s="74">
        <v>2.3174999999999999</v>
      </c>
      <c r="K175" s="9">
        <v>2.31</v>
      </c>
      <c r="L175" s="62" t="s">
        <v>14</v>
      </c>
      <c r="M175" s="63">
        <v>41819</v>
      </c>
      <c r="N175" s="64">
        <v>2.0550000000000002</v>
      </c>
      <c r="O175" s="43">
        <f t="shared" ref="O175:O180" si="6">+M175*N175</f>
        <v>85938.045000000013</v>
      </c>
      <c r="P175" s="44"/>
    </row>
    <row r="176" spans="1:17" x14ac:dyDescent="0.2">
      <c r="A176" s="10"/>
      <c r="B176" s="11"/>
      <c r="C176" s="20">
        <v>133509</v>
      </c>
      <c r="D176" s="11" t="s">
        <v>13</v>
      </c>
      <c r="E176" s="11" t="s">
        <v>17</v>
      </c>
      <c r="F176" s="12">
        <v>53148</v>
      </c>
      <c r="G176" s="29">
        <v>2.0525000000000002</v>
      </c>
      <c r="H176" s="14">
        <v>109086.27</v>
      </c>
      <c r="I176" s="14">
        <v>0</v>
      </c>
      <c r="J176" s="14"/>
      <c r="K176" s="14"/>
      <c r="L176" s="49" t="s">
        <v>17</v>
      </c>
      <c r="M176" s="37">
        <f>53148-2432</f>
        <v>50716</v>
      </c>
      <c r="N176" s="38">
        <v>2.0550000000000002</v>
      </c>
      <c r="O176" s="35">
        <f t="shared" si="6"/>
        <v>104221.38</v>
      </c>
      <c r="P176" s="46"/>
    </row>
    <row r="177" spans="1:17" x14ac:dyDescent="0.2">
      <c r="A177" s="10"/>
      <c r="B177" s="11"/>
      <c r="C177" s="11" t="s">
        <v>30</v>
      </c>
      <c r="D177" s="11" t="s">
        <v>13</v>
      </c>
      <c r="E177" s="11" t="s">
        <v>17</v>
      </c>
      <c r="F177" s="12"/>
      <c r="G177" s="13"/>
      <c r="H177" s="14">
        <v>-463.86</v>
      </c>
      <c r="I177" s="14"/>
      <c r="J177" s="14"/>
      <c r="K177" s="14"/>
      <c r="L177" s="49" t="s">
        <v>17</v>
      </c>
      <c r="M177" s="37">
        <v>2432</v>
      </c>
      <c r="N177" s="38">
        <f>+J175</f>
        <v>2.3174999999999999</v>
      </c>
      <c r="O177" s="35">
        <f t="shared" si="6"/>
        <v>5636.16</v>
      </c>
      <c r="P177" s="46"/>
    </row>
    <row r="178" spans="1:17" x14ac:dyDescent="0.2">
      <c r="A178" s="59"/>
      <c r="B178" s="16"/>
      <c r="C178" s="65">
        <v>133509</v>
      </c>
      <c r="D178" s="65" t="s">
        <v>13</v>
      </c>
      <c r="E178" s="65" t="s">
        <v>29</v>
      </c>
      <c r="F178" s="17">
        <v>6866</v>
      </c>
      <c r="G178" s="30">
        <v>2.0525000000000002</v>
      </c>
      <c r="H178" s="19">
        <v>14092.47</v>
      </c>
      <c r="I178" s="14"/>
      <c r="J178" s="14"/>
      <c r="K178" s="14"/>
      <c r="L178" s="49" t="s">
        <v>29</v>
      </c>
      <c r="M178" s="37">
        <v>6866</v>
      </c>
      <c r="N178" s="38">
        <v>2.0550000000000002</v>
      </c>
      <c r="O178" s="35">
        <f t="shared" si="6"/>
        <v>14109.630000000001</v>
      </c>
      <c r="P178" s="46"/>
    </row>
    <row r="179" spans="1:17" x14ac:dyDescent="0.2">
      <c r="A179" s="59" t="s">
        <v>33</v>
      </c>
      <c r="B179" s="11"/>
      <c r="C179" s="20">
        <v>205685</v>
      </c>
      <c r="D179" s="20" t="s">
        <v>15</v>
      </c>
      <c r="E179" s="20" t="s">
        <v>16</v>
      </c>
      <c r="F179" s="12">
        <v>24893</v>
      </c>
      <c r="G179" s="57">
        <v>2.31</v>
      </c>
      <c r="H179" s="14">
        <v>57502.83</v>
      </c>
      <c r="I179" s="14"/>
      <c r="J179" s="14"/>
      <c r="K179" s="14"/>
      <c r="L179" s="49" t="s">
        <v>16</v>
      </c>
      <c r="M179" s="37">
        <v>24893</v>
      </c>
      <c r="N179" s="38">
        <v>2.31</v>
      </c>
      <c r="O179" s="35">
        <f t="shared" si="6"/>
        <v>57502.83</v>
      </c>
      <c r="P179" s="46"/>
    </row>
    <row r="180" spans="1:17" x14ac:dyDescent="0.2">
      <c r="A180" s="10"/>
      <c r="B180" s="11"/>
      <c r="C180" s="20">
        <v>205731</v>
      </c>
      <c r="D180" s="20" t="s">
        <v>13</v>
      </c>
      <c r="E180" s="20" t="s">
        <v>29</v>
      </c>
      <c r="F180" s="12">
        <v>9099</v>
      </c>
      <c r="G180" s="29">
        <v>2.3174999999999999</v>
      </c>
      <c r="H180" s="14">
        <v>21086.93</v>
      </c>
      <c r="I180" s="14"/>
      <c r="J180" s="14"/>
      <c r="K180" s="14"/>
      <c r="L180" s="49" t="s">
        <v>29</v>
      </c>
      <c r="M180" s="37">
        <v>9099</v>
      </c>
      <c r="N180" s="38">
        <v>2.0550000000000002</v>
      </c>
      <c r="O180" s="31">
        <f t="shared" si="6"/>
        <v>18698.445</v>
      </c>
      <c r="P180" s="46"/>
    </row>
    <row r="181" spans="1:17" x14ac:dyDescent="0.2">
      <c r="A181" s="10"/>
      <c r="B181" s="11"/>
      <c r="C181" s="20"/>
      <c r="D181" s="20"/>
      <c r="E181" s="20"/>
      <c r="F181" s="12"/>
      <c r="G181" s="57"/>
      <c r="H181" s="14"/>
      <c r="I181" s="14"/>
      <c r="J181" s="14"/>
      <c r="K181" s="14"/>
      <c r="L181" s="49"/>
      <c r="M181" s="37"/>
      <c r="N181" s="38"/>
      <c r="O181" s="35"/>
      <c r="P181" s="46"/>
    </row>
    <row r="182" spans="1:17" x14ac:dyDescent="0.2">
      <c r="A182" s="10"/>
      <c r="B182" s="11"/>
      <c r="C182" s="20"/>
      <c r="D182" s="20"/>
      <c r="E182" s="20"/>
      <c r="F182" s="12"/>
      <c r="G182" s="57"/>
      <c r="H182" s="14"/>
      <c r="I182" s="14"/>
      <c r="J182" s="14"/>
      <c r="K182" s="14"/>
      <c r="L182" s="49"/>
      <c r="M182" s="37"/>
      <c r="N182" s="38"/>
      <c r="O182" s="35"/>
      <c r="P182" s="46"/>
    </row>
    <row r="183" spans="1:17" x14ac:dyDescent="0.2">
      <c r="A183" s="10"/>
      <c r="B183" s="11"/>
      <c r="C183" s="20"/>
      <c r="D183" s="20"/>
      <c r="E183" s="20"/>
      <c r="F183" s="12"/>
      <c r="G183" s="57"/>
      <c r="H183" s="14"/>
      <c r="I183" s="14"/>
      <c r="J183" s="14"/>
      <c r="K183" s="14"/>
      <c r="L183" s="49"/>
      <c r="M183" s="37"/>
      <c r="N183" s="38"/>
      <c r="O183" s="35"/>
      <c r="P183" s="46"/>
    </row>
    <row r="184" spans="1:17" ht="13.5" customHeight="1" x14ac:dyDescent="0.2">
      <c r="A184" s="10"/>
      <c r="B184" s="11"/>
      <c r="C184" s="11"/>
      <c r="D184" s="11"/>
      <c r="E184" s="11"/>
      <c r="G184" s="13"/>
      <c r="I184" s="14"/>
      <c r="J184" s="14"/>
      <c r="K184" s="14"/>
      <c r="L184" s="45"/>
      <c r="M184" s="37"/>
      <c r="N184" s="38"/>
      <c r="O184" s="35"/>
      <c r="P184" s="46"/>
    </row>
    <row r="185" spans="1:17" ht="13.5" customHeight="1" x14ac:dyDescent="0.2">
      <c r="A185" s="55" t="s">
        <v>24</v>
      </c>
      <c r="B185" s="11">
        <v>31</v>
      </c>
      <c r="C185" s="20"/>
      <c r="D185" s="11"/>
      <c r="E185" s="11"/>
      <c r="F185" s="12"/>
      <c r="G185" s="13"/>
      <c r="H185" s="14"/>
      <c r="I185" s="14"/>
      <c r="J185" s="14"/>
      <c r="K185" s="14"/>
      <c r="L185" s="45"/>
      <c r="M185" s="37">
        <f>SUM(M175:M184)-M177-M179</f>
        <v>108500</v>
      </c>
      <c r="N185" s="38">
        <f>+N180</f>
        <v>2.0550000000000002</v>
      </c>
      <c r="O185" s="35"/>
      <c r="P185" s="46"/>
    </row>
    <row r="186" spans="1:17" ht="13.5" customHeight="1" x14ac:dyDescent="0.2">
      <c r="A186" s="55"/>
      <c r="B186" s="11"/>
      <c r="C186" s="20"/>
      <c r="D186" s="11"/>
      <c r="E186" s="11"/>
      <c r="F186" s="12"/>
      <c r="G186" s="13"/>
      <c r="H186" s="14"/>
      <c r="I186" s="14"/>
      <c r="J186" s="14"/>
      <c r="K186" s="14"/>
      <c r="L186" s="45"/>
      <c r="M186" s="37">
        <f>+M179</f>
        <v>24893</v>
      </c>
      <c r="N186" s="38">
        <f>+N179</f>
        <v>2.31</v>
      </c>
      <c r="O186" s="35"/>
      <c r="P186" s="46"/>
    </row>
    <row r="187" spans="1:17" ht="13.5" customHeight="1" x14ac:dyDescent="0.2">
      <c r="A187" s="55" t="s">
        <v>25</v>
      </c>
      <c r="B187" s="11">
        <v>3500</v>
      </c>
      <c r="C187" s="11"/>
      <c r="D187" s="11"/>
      <c r="E187" s="11"/>
      <c r="F187" s="12"/>
      <c r="G187" s="13"/>
      <c r="H187" s="14"/>
      <c r="I187" s="14"/>
      <c r="J187" s="14"/>
      <c r="K187" s="14"/>
      <c r="L187" s="45"/>
      <c r="M187" s="39">
        <f>+M177</f>
        <v>2432</v>
      </c>
      <c r="N187" s="38">
        <f>+N177</f>
        <v>2.3174999999999999</v>
      </c>
      <c r="O187" s="35"/>
      <c r="P187" s="46"/>
    </row>
    <row r="188" spans="1:17" ht="13.5" customHeight="1" x14ac:dyDescent="0.2">
      <c r="A188" s="55" t="s">
        <v>26</v>
      </c>
      <c r="B188" s="22">
        <f>+B187*B185</f>
        <v>108500</v>
      </c>
      <c r="C188" s="11"/>
      <c r="D188" s="11"/>
      <c r="E188" s="11"/>
      <c r="F188" s="12">
        <f>SUM(F175:F180)</f>
        <v>135825</v>
      </c>
      <c r="G188" s="13"/>
      <c r="H188" s="14">
        <f>SUM(H175:H183)</f>
        <v>287138.14</v>
      </c>
      <c r="I188" s="14"/>
      <c r="J188" s="14"/>
      <c r="K188" s="14"/>
      <c r="L188" s="45"/>
      <c r="M188" s="37">
        <f>SUM(M185:M187)</f>
        <v>135825</v>
      </c>
      <c r="N188" s="38"/>
      <c r="O188" s="35">
        <f>SUM(O175:O180)</f>
        <v>286106.49000000005</v>
      </c>
      <c r="P188" s="81">
        <f>+H189-O188</f>
        <v>394.99999999994179</v>
      </c>
      <c r="Q188" s="61"/>
    </row>
    <row r="189" spans="1:17" ht="13.5" customHeight="1" x14ac:dyDescent="0.2">
      <c r="A189" s="10"/>
      <c r="B189" s="11"/>
      <c r="C189" s="11"/>
      <c r="D189" s="11"/>
      <c r="E189" s="11"/>
      <c r="F189" s="12"/>
      <c r="G189" s="13"/>
      <c r="H189" s="77">
        <v>286501.49</v>
      </c>
      <c r="I189" s="14"/>
      <c r="J189" s="14"/>
      <c r="K189" s="14"/>
      <c r="L189" s="45"/>
      <c r="M189" s="37"/>
      <c r="N189" s="38"/>
      <c r="O189" s="35"/>
      <c r="P189" s="46"/>
    </row>
    <row r="190" spans="1:17" ht="13.5" thickBot="1" x14ac:dyDescent="0.25">
      <c r="A190" s="15"/>
      <c r="B190" s="16"/>
      <c r="C190" s="16"/>
      <c r="D190" s="11"/>
      <c r="E190" s="16"/>
      <c r="F190" s="17"/>
      <c r="G190" s="18"/>
      <c r="H190" s="19"/>
      <c r="I190" s="19"/>
      <c r="J190" s="19"/>
      <c r="K190" s="19"/>
      <c r="L190" s="50"/>
      <c r="M190" s="51"/>
      <c r="N190" s="52"/>
      <c r="O190" s="53"/>
      <c r="P190" s="54"/>
    </row>
    <row r="191" spans="1:17" ht="13.5" thickBot="1" x14ac:dyDescent="0.25">
      <c r="A191" s="11"/>
      <c r="B191" s="11"/>
      <c r="C191" s="11"/>
      <c r="D191" s="11"/>
      <c r="E191" s="11"/>
      <c r="F191" s="12"/>
      <c r="G191" s="13"/>
      <c r="H191" s="14"/>
      <c r="I191" s="14"/>
      <c r="J191" s="14"/>
      <c r="K191" s="14"/>
      <c r="L191" s="66"/>
      <c r="M191" s="67"/>
      <c r="N191" s="68"/>
      <c r="O191" s="66"/>
      <c r="P191" s="66"/>
    </row>
    <row r="192" spans="1:17" x14ac:dyDescent="0.2">
      <c r="A192" s="21" t="s">
        <v>41</v>
      </c>
      <c r="L192" s="40" t="s">
        <v>22</v>
      </c>
      <c r="M192" s="41"/>
      <c r="N192" s="42"/>
      <c r="O192" s="43"/>
      <c r="P192" s="44"/>
    </row>
    <row r="193" spans="1:16" x14ac:dyDescent="0.2">
      <c r="B193" t="s">
        <v>0</v>
      </c>
      <c r="J193" s="2" t="s">
        <v>12</v>
      </c>
      <c r="K193" s="2" t="s">
        <v>15</v>
      </c>
      <c r="L193" s="45"/>
      <c r="M193" s="37"/>
      <c r="N193" s="38"/>
      <c r="O193" s="35"/>
      <c r="P193" s="56" t="s">
        <v>27</v>
      </c>
    </row>
    <row r="194" spans="1:16" x14ac:dyDescent="0.2">
      <c r="A194" t="s">
        <v>7</v>
      </c>
      <c r="B194" t="s">
        <v>1</v>
      </c>
      <c r="C194" t="s">
        <v>2</v>
      </c>
      <c r="D194" t="s">
        <v>3</v>
      </c>
      <c r="E194" t="s">
        <v>4</v>
      </c>
      <c r="F194" s="1" t="s">
        <v>5</v>
      </c>
      <c r="G194" s="3" t="s">
        <v>6</v>
      </c>
      <c r="H194" s="2" t="s">
        <v>8</v>
      </c>
      <c r="I194" s="2" t="s">
        <v>9</v>
      </c>
      <c r="J194" s="2" t="s">
        <v>19</v>
      </c>
      <c r="K194" s="2" t="s">
        <v>19</v>
      </c>
      <c r="L194" s="45" t="s">
        <v>4</v>
      </c>
      <c r="M194" s="37" t="s">
        <v>5</v>
      </c>
      <c r="N194" s="38" t="s">
        <v>6</v>
      </c>
      <c r="O194" s="35" t="s">
        <v>23</v>
      </c>
      <c r="P194" s="56" t="s">
        <v>10</v>
      </c>
    </row>
    <row r="195" spans="1:16" ht="13.5" thickBot="1" x14ac:dyDescent="0.25">
      <c r="D195" s="16"/>
      <c r="L195" s="45"/>
      <c r="M195" s="37"/>
      <c r="N195" s="38"/>
      <c r="O195" s="31"/>
      <c r="P195" s="46"/>
    </row>
    <row r="196" spans="1:16" x14ac:dyDescent="0.2">
      <c r="A196" s="60" t="s">
        <v>11</v>
      </c>
      <c r="B196" s="5">
        <v>36617</v>
      </c>
      <c r="C196" s="6">
        <v>133509</v>
      </c>
      <c r="D196" s="11" t="s">
        <v>13</v>
      </c>
      <c r="E196" s="6" t="s">
        <v>14</v>
      </c>
      <c r="F196" s="7">
        <v>23430</v>
      </c>
      <c r="G196" s="26">
        <v>2.0525000000000002</v>
      </c>
      <c r="H196" s="9">
        <v>48090.080000000002</v>
      </c>
      <c r="I196" s="9">
        <v>0</v>
      </c>
      <c r="J196" s="9">
        <v>2.62</v>
      </c>
      <c r="K196" s="83">
        <v>2.6749999999999998</v>
      </c>
      <c r="L196" s="62" t="s">
        <v>14</v>
      </c>
      <c r="M196" s="63">
        <v>23430</v>
      </c>
      <c r="N196" s="64">
        <v>2.0550000000000002</v>
      </c>
      <c r="O196" s="43">
        <f>+M196*N196</f>
        <v>48148.65</v>
      </c>
      <c r="P196" s="44"/>
    </row>
    <row r="197" spans="1:16" x14ac:dyDescent="0.2">
      <c r="A197" s="10"/>
      <c r="B197" s="11"/>
      <c r="C197" s="20">
        <v>133509</v>
      </c>
      <c r="D197" s="11" t="s">
        <v>15</v>
      </c>
      <c r="E197" s="11" t="s">
        <v>16</v>
      </c>
      <c r="F197" s="12">
        <v>4260</v>
      </c>
      <c r="G197" s="29">
        <v>2.0525000000000002</v>
      </c>
      <c r="H197" s="14">
        <v>8743.66</v>
      </c>
      <c r="I197" s="14">
        <v>0</v>
      </c>
      <c r="J197" s="14"/>
      <c r="K197" s="14"/>
      <c r="L197" s="49" t="s">
        <v>16</v>
      </c>
      <c r="M197" s="37">
        <v>4260</v>
      </c>
      <c r="N197" s="80">
        <v>2.6749999999999998</v>
      </c>
      <c r="O197" s="35">
        <f t="shared" ref="O197:O202" si="7">+M197*N197</f>
        <v>11395.5</v>
      </c>
      <c r="P197" s="46"/>
    </row>
    <row r="198" spans="1:16" x14ac:dyDescent="0.2">
      <c r="A198" s="10"/>
      <c r="B198" s="11"/>
      <c r="C198" s="11">
        <v>133509</v>
      </c>
      <c r="D198" s="11" t="s">
        <v>13</v>
      </c>
      <c r="E198" s="11" t="s">
        <v>17</v>
      </c>
      <c r="F198" s="12">
        <v>60348</v>
      </c>
      <c r="G198" s="29">
        <v>2.0525000000000002</v>
      </c>
      <c r="H198" s="14">
        <v>123864.28</v>
      </c>
      <c r="I198" s="14"/>
      <c r="J198" s="14"/>
      <c r="K198" s="14"/>
      <c r="L198" s="49" t="s">
        <v>17</v>
      </c>
      <c r="M198" s="37">
        <v>60348</v>
      </c>
      <c r="N198" s="38">
        <v>2.0550000000000002</v>
      </c>
      <c r="O198" s="35">
        <f t="shared" si="7"/>
        <v>124015.14000000001</v>
      </c>
      <c r="P198" s="46"/>
    </row>
    <row r="199" spans="1:16" x14ac:dyDescent="0.2">
      <c r="A199" s="59"/>
      <c r="B199" s="11"/>
      <c r="C199" s="20" t="s">
        <v>30</v>
      </c>
      <c r="D199" s="20" t="s">
        <v>13</v>
      </c>
      <c r="E199" s="20" t="s">
        <v>17</v>
      </c>
      <c r="F199" s="12"/>
      <c r="G199" s="29"/>
      <c r="H199" s="14">
        <v>-6321.7</v>
      </c>
      <c r="I199" s="14"/>
      <c r="J199" s="14"/>
      <c r="K199" s="14"/>
      <c r="L199" s="49" t="s">
        <v>17</v>
      </c>
      <c r="M199" s="37"/>
      <c r="N199" s="38"/>
      <c r="O199" s="35">
        <f t="shared" si="7"/>
        <v>0</v>
      </c>
      <c r="P199" s="46"/>
    </row>
    <row r="200" spans="1:16" x14ac:dyDescent="0.2">
      <c r="A200" s="59"/>
      <c r="B200" s="11"/>
      <c r="C200" s="20">
        <v>133509</v>
      </c>
      <c r="D200" s="20" t="s">
        <v>13</v>
      </c>
      <c r="E200" s="20" t="s">
        <v>29</v>
      </c>
      <c r="F200" s="12">
        <v>15177</v>
      </c>
      <c r="G200" s="29">
        <v>2.0525000000000002</v>
      </c>
      <c r="H200" s="14">
        <v>31150.79</v>
      </c>
      <c r="I200" s="14"/>
      <c r="J200" s="14"/>
      <c r="K200" s="14"/>
      <c r="L200" s="49" t="s">
        <v>29</v>
      </c>
      <c r="M200" s="37">
        <v>15177</v>
      </c>
      <c r="N200" s="38">
        <v>2.0550000000000002</v>
      </c>
      <c r="O200" s="35">
        <f t="shared" si="7"/>
        <v>31188.735000000004</v>
      </c>
      <c r="P200" s="46"/>
    </row>
    <row r="201" spans="1:16" x14ac:dyDescent="0.2">
      <c r="A201" s="10"/>
      <c r="B201" s="11"/>
      <c r="C201" s="20">
        <v>230989</v>
      </c>
      <c r="D201" s="20" t="s">
        <v>15</v>
      </c>
      <c r="E201" s="20" t="s">
        <v>16</v>
      </c>
      <c r="F201" s="12">
        <v>25890</v>
      </c>
      <c r="G201" s="29">
        <v>2.65</v>
      </c>
      <c r="H201" s="14">
        <v>68608.5</v>
      </c>
      <c r="I201" s="14"/>
      <c r="J201" s="14"/>
      <c r="K201" s="14"/>
      <c r="L201" s="49" t="s">
        <v>16</v>
      </c>
      <c r="M201" s="37">
        <f>25890-6045</f>
        <v>19845</v>
      </c>
      <c r="N201" s="80">
        <v>2.6749999999999998</v>
      </c>
      <c r="O201" s="35">
        <f t="shared" si="7"/>
        <v>53085.375</v>
      </c>
      <c r="P201" s="46"/>
    </row>
    <row r="202" spans="1:16" x14ac:dyDescent="0.2">
      <c r="A202" s="10"/>
      <c r="B202" s="11"/>
      <c r="C202" s="20"/>
      <c r="D202" s="20"/>
      <c r="E202" s="20"/>
      <c r="F202" s="12"/>
      <c r="G202" s="57"/>
      <c r="H202" s="14"/>
      <c r="I202" s="14"/>
      <c r="J202" s="14"/>
      <c r="K202" s="14"/>
      <c r="L202" s="49" t="s">
        <v>16</v>
      </c>
      <c r="M202" s="37">
        <v>6045</v>
      </c>
      <c r="N202" s="38">
        <v>2.0550000000000002</v>
      </c>
      <c r="O202" s="31">
        <f t="shared" si="7"/>
        <v>12422.475</v>
      </c>
      <c r="P202" s="46"/>
    </row>
    <row r="203" spans="1:16" x14ac:dyDescent="0.2">
      <c r="A203" s="10"/>
      <c r="B203" s="11" t="s">
        <v>40</v>
      </c>
      <c r="C203" s="20">
        <v>133509</v>
      </c>
      <c r="D203" s="20" t="s">
        <v>13</v>
      </c>
      <c r="E203" s="20" t="s">
        <v>14</v>
      </c>
      <c r="F203" s="12">
        <v>22536</v>
      </c>
      <c r="G203" s="29">
        <v>2.0525000000000002</v>
      </c>
      <c r="H203" s="14">
        <v>46255.14</v>
      </c>
      <c r="I203" s="14"/>
      <c r="J203" s="14"/>
      <c r="K203" s="14"/>
      <c r="L203" s="49"/>
      <c r="M203" s="37"/>
      <c r="N203" s="38"/>
      <c r="O203" s="35"/>
      <c r="P203" s="46"/>
    </row>
    <row r="204" spans="1:16" x14ac:dyDescent="0.2">
      <c r="A204" s="10"/>
      <c r="B204" s="11" t="s">
        <v>40</v>
      </c>
      <c r="C204" s="20" t="s">
        <v>42</v>
      </c>
      <c r="D204" s="20" t="s">
        <v>13</v>
      </c>
      <c r="E204" s="20" t="s">
        <v>14</v>
      </c>
      <c r="F204" s="12">
        <v>-9372</v>
      </c>
      <c r="G204" s="29">
        <v>2.0525000000000002</v>
      </c>
      <c r="H204" s="14">
        <v>-19236.03</v>
      </c>
      <c r="I204" s="14"/>
      <c r="J204" s="14"/>
      <c r="K204" s="14"/>
      <c r="L204" s="49"/>
      <c r="M204" s="37"/>
      <c r="N204" s="38"/>
      <c r="O204" s="35"/>
      <c r="P204" s="46"/>
    </row>
    <row r="205" spans="1:16" x14ac:dyDescent="0.2">
      <c r="A205" s="10"/>
      <c r="B205" s="11" t="s">
        <v>40</v>
      </c>
      <c r="C205" s="20" t="s">
        <v>42</v>
      </c>
      <c r="D205" s="20" t="s">
        <v>13</v>
      </c>
      <c r="E205" s="20" t="s">
        <v>14</v>
      </c>
      <c r="F205" s="12">
        <v>-8591</v>
      </c>
      <c r="G205" s="29">
        <v>2.0525000000000002</v>
      </c>
      <c r="H205" s="14">
        <v>-17633.03</v>
      </c>
      <c r="I205" s="14"/>
      <c r="J205" s="14"/>
      <c r="K205" s="14"/>
      <c r="L205" s="49"/>
      <c r="M205" s="37"/>
      <c r="N205" s="38"/>
      <c r="O205" s="35"/>
      <c r="P205" s="46"/>
    </row>
    <row r="206" spans="1:16" x14ac:dyDescent="0.2">
      <c r="A206" s="10"/>
      <c r="B206" s="20" t="s">
        <v>40</v>
      </c>
      <c r="C206" s="20" t="s">
        <v>42</v>
      </c>
      <c r="D206" s="20" t="s">
        <v>13</v>
      </c>
      <c r="E206" s="20" t="s">
        <v>14</v>
      </c>
      <c r="F206" s="12">
        <v>-5467</v>
      </c>
      <c r="G206" s="29">
        <v>2.0525000000000002</v>
      </c>
      <c r="H206" s="14">
        <v>-11221.02</v>
      </c>
      <c r="I206" s="14"/>
      <c r="J206" s="14"/>
      <c r="K206" s="14"/>
      <c r="L206" s="49"/>
      <c r="M206" s="37"/>
      <c r="N206" s="38"/>
      <c r="O206" s="35"/>
      <c r="P206" s="46"/>
    </row>
    <row r="207" spans="1:16" x14ac:dyDescent="0.2">
      <c r="A207" s="10"/>
      <c r="B207" s="20" t="s">
        <v>40</v>
      </c>
      <c r="C207" s="20">
        <v>133509</v>
      </c>
      <c r="D207" s="20" t="s">
        <v>13</v>
      </c>
      <c r="E207" s="20" t="s">
        <v>17</v>
      </c>
      <c r="F207" s="12">
        <v>58158</v>
      </c>
      <c r="G207" s="29">
        <v>2.0525000000000002</v>
      </c>
      <c r="H207" s="14">
        <v>119369.31</v>
      </c>
      <c r="I207" s="14"/>
      <c r="J207" s="14"/>
      <c r="K207" s="14"/>
      <c r="L207" s="49"/>
      <c r="M207" s="37"/>
      <c r="N207" s="38"/>
      <c r="O207" s="35"/>
      <c r="P207" s="46"/>
    </row>
    <row r="208" spans="1:16" x14ac:dyDescent="0.2">
      <c r="A208" s="10"/>
      <c r="B208" s="20" t="s">
        <v>40</v>
      </c>
      <c r="C208" s="20" t="s">
        <v>42</v>
      </c>
      <c r="D208" s="20" t="s">
        <v>13</v>
      </c>
      <c r="E208" s="20" t="s">
        <v>17</v>
      </c>
      <c r="F208" s="12">
        <v>-24744</v>
      </c>
      <c r="G208" s="29">
        <v>2.0525000000000002</v>
      </c>
      <c r="H208" s="14">
        <v>-50787.06</v>
      </c>
      <c r="I208" s="14"/>
      <c r="J208" s="14"/>
      <c r="K208" s="14"/>
      <c r="L208" s="49"/>
      <c r="M208" s="37"/>
      <c r="N208" s="38"/>
      <c r="O208" s="35"/>
      <c r="P208" s="46"/>
    </row>
    <row r="209" spans="1:17" x14ac:dyDescent="0.2">
      <c r="A209" s="10"/>
      <c r="B209" s="20" t="s">
        <v>40</v>
      </c>
      <c r="C209" s="20" t="s">
        <v>42</v>
      </c>
      <c r="D209" s="20" t="s">
        <v>13</v>
      </c>
      <c r="E209" s="20" t="s">
        <v>17</v>
      </c>
      <c r="F209" s="12">
        <v>-22682</v>
      </c>
      <c r="G209" s="29">
        <v>2.0525000000000002</v>
      </c>
      <c r="H209" s="14">
        <v>-46554.81</v>
      </c>
      <c r="I209" s="14"/>
      <c r="J209" s="14"/>
      <c r="K209" s="14"/>
      <c r="L209" s="49"/>
      <c r="M209" s="37"/>
      <c r="N209" s="38"/>
      <c r="O209" s="35"/>
      <c r="P209" s="46"/>
    </row>
    <row r="210" spans="1:17" x14ac:dyDescent="0.2">
      <c r="A210" s="10"/>
      <c r="B210" s="20" t="s">
        <v>40</v>
      </c>
      <c r="C210" s="20" t="s">
        <v>42</v>
      </c>
      <c r="D210" s="20" t="s">
        <v>13</v>
      </c>
      <c r="E210" s="20" t="s">
        <v>17</v>
      </c>
      <c r="F210" s="12">
        <v>-12922</v>
      </c>
      <c r="G210" s="29">
        <v>2.0525000000000002</v>
      </c>
      <c r="H210" s="14">
        <v>-26522.41</v>
      </c>
      <c r="I210" s="14"/>
      <c r="J210" s="14"/>
      <c r="K210" s="14"/>
      <c r="L210" s="49"/>
      <c r="M210" s="37"/>
      <c r="N210" s="38"/>
      <c r="O210" s="35"/>
      <c r="P210" s="46"/>
    </row>
    <row r="211" spans="1:17" x14ac:dyDescent="0.2">
      <c r="A211" s="10"/>
      <c r="B211" s="20" t="s">
        <v>40</v>
      </c>
      <c r="C211" s="20">
        <v>133509</v>
      </c>
      <c r="D211" s="20" t="s">
        <v>13</v>
      </c>
      <c r="E211" s="20" t="s">
        <v>29</v>
      </c>
      <c r="F211" s="12">
        <v>5664</v>
      </c>
      <c r="G211" s="29">
        <v>2.0525000000000002</v>
      </c>
      <c r="H211" s="14">
        <v>11625.36</v>
      </c>
      <c r="I211" s="14"/>
      <c r="J211" s="14"/>
      <c r="K211" s="14"/>
      <c r="L211" s="49"/>
      <c r="M211" s="37"/>
      <c r="N211" s="38"/>
      <c r="O211" s="35"/>
      <c r="P211" s="46"/>
    </row>
    <row r="212" spans="1:17" x14ac:dyDescent="0.2">
      <c r="A212" s="10"/>
      <c r="B212" s="20" t="s">
        <v>40</v>
      </c>
      <c r="C212" s="20" t="s">
        <v>42</v>
      </c>
      <c r="D212" s="20" t="s">
        <v>13</v>
      </c>
      <c r="E212" s="20" t="s">
        <v>29</v>
      </c>
      <c r="F212" s="12">
        <v>-5665</v>
      </c>
      <c r="G212" s="29">
        <v>2.0525000000000002</v>
      </c>
      <c r="H212" s="14">
        <v>-11627.41</v>
      </c>
      <c r="I212" s="14"/>
      <c r="J212" s="14"/>
      <c r="K212" s="14"/>
      <c r="L212" s="49"/>
      <c r="M212" s="37"/>
      <c r="N212" s="38"/>
      <c r="O212" s="35"/>
      <c r="P212" s="46"/>
    </row>
    <row r="213" spans="1:17" x14ac:dyDescent="0.2">
      <c r="A213" s="10"/>
      <c r="B213" s="20"/>
      <c r="C213" s="20"/>
      <c r="D213" s="20"/>
      <c r="E213" s="20"/>
      <c r="F213" s="12"/>
      <c r="G213" s="29"/>
      <c r="H213" s="14"/>
      <c r="I213" s="14"/>
      <c r="J213" s="14"/>
      <c r="K213" s="14"/>
      <c r="L213" s="49"/>
      <c r="M213" s="37"/>
      <c r="N213" s="38"/>
      <c r="O213" s="35"/>
      <c r="P213" s="46"/>
    </row>
    <row r="214" spans="1:17" ht="13.5" customHeight="1" x14ac:dyDescent="0.2">
      <c r="A214" s="10"/>
      <c r="B214" s="11"/>
      <c r="C214" s="11"/>
      <c r="D214" s="11"/>
      <c r="E214" s="11"/>
      <c r="G214" s="13"/>
      <c r="I214" s="14"/>
      <c r="J214" s="14"/>
      <c r="K214" s="14"/>
      <c r="L214" s="45"/>
      <c r="M214" s="37"/>
      <c r="N214" s="38"/>
      <c r="O214" s="35"/>
      <c r="P214" s="46"/>
    </row>
    <row r="215" spans="1:17" ht="13.5" customHeight="1" x14ac:dyDescent="0.2">
      <c r="A215" s="55" t="s">
        <v>24</v>
      </c>
      <c r="B215" s="11">
        <v>30</v>
      </c>
      <c r="C215" s="20"/>
      <c r="D215" s="11"/>
      <c r="E215" s="11"/>
      <c r="F215" s="12"/>
      <c r="G215" s="13"/>
      <c r="H215" s="14"/>
      <c r="I215" s="14"/>
      <c r="J215" s="14"/>
      <c r="K215" s="14"/>
      <c r="L215" s="45"/>
      <c r="M215" s="37">
        <f>SUM(M196:M214)-M201-M197</f>
        <v>105000</v>
      </c>
      <c r="N215" s="38">
        <f>+N198</f>
        <v>2.0550000000000002</v>
      </c>
      <c r="O215" s="35"/>
      <c r="P215" s="46"/>
    </row>
    <row r="216" spans="1:17" ht="13.5" customHeight="1" x14ac:dyDescent="0.2">
      <c r="A216" s="55"/>
      <c r="B216" s="11"/>
      <c r="C216" s="20"/>
      <c r="D216" s="11"/>
      <c r="E216" s="11"/>
      <c r="F216" s="12"/>
      <c r="G216" s="13"/>
      <c r="H216" s="14"/>
      <c r="I216" s="14"/>
      <c r="J216" s="14"/>
      <c r="K216" s="14"/>
      <c r="L216" s="45"/>
      <c r="M216" s="37">
        <f>+M201</f>
        <v>19845</v>
      </c>
      <c r="N216" s="38">
        <f>+N201</f>
        <v>2.6749999999999998</v>
      </c>
      <c r="O216" s="35"/>
      <c r="P216" s="46"/>
    </row>
    <row r="217" spans="1:17" ht="13.5" customHeight="1" x14ac:dyDescent="0.2">
      <c r="A217" s="55" t="s">
        <v>25</v>
      </c>
      <c r="B217" s="11">
        <v>3500</v>
      </c>
      <c r="C217" s="11"/>
      <c r="D217" s="11"/>
      <c r="E217" s="11"/>
      <c r="F217" s="12"/>
      <c r="G217" s="13"/>
      <c r="H217" s="14"/>
      <c r="I217" s="14"/>
      <c r="J217" s="14"/>
      <c r="K217" s="14"/>
      <c r="L217" s="45"/>
      <c r="M217" s="39">
        <f>+M197</f>
        <v>4260</v>
      </c>
      <c r="N217" s="38">
        <f>+N197</f>
        <v>2.6749999999999998</v>
      </c>
      <c r="O217" s="35"/>
      <c r="P217" s="46"/>
    </row>
    <row r="218" spans="1:17" ht="13.5" customHeight="1" x14ac:dyDescent="0.2">
      <c r="A218" s="55" t="s">
        <v>26</v>
      </c>
      <c r="B218" s="22">
        <f>+B217*B215</f>
        <v>105000</v>
      </c>
      <c r="C218" s="11"/>
      <c r="D218" s="11"/>
      <c r="E218" s="11"/>
      <c r="F218" s="12">
        <f>SUM(F196:F201)</f>
        <v>129105</v>
      </c>
      <c r="G218" s="13"/>
      <c r="H218" s="14">
        <f>SUM(H196:H212)</f>
        <v>267803.64999999997</v>
      </c>
      <c r="I218" s="14"/>
      <c r="J218" s="14"/>
      <c r="K218" s="14"/>
      <c r="L218" s="45"/>
      <c r="M218" s="37">
        <f>SUM(M215:M217)</f>
        <v>129105</v>
      </c>
      <c r="N218" s="38"/>
      <c r="O218" s="77">
        <f>SUM(O196:O202)</f>
        <v>280255.875</v>
      </c>
      <c r="P218" s="81">
        <f>+H219-O218</f>
        <v>-6120.265000000014</v>
      </c>
      <c r="Q218" s="61"/>
    </row>
    <row r="219" spans="1:17" ht="13.5" customHeight="1" x14ac:dyDescent="0.2">
      <c r="A219" s="10"/>
      <c r="B219" s="11"/>
      <c r="C219" s="11"/>
      <c r="D219" s="11"/>
      <c r="E219" s="11"/>
      <c r="F219" s="12"/>
      <c r="G219" s="13"/>
      <c r="H219" s="77">
        <v>274135.61</v>
      </c>
      <c r="I219" s="14"/>
      <c r="J219" s="14"/>
      <c r="K219" s="14"/>
      <c r="L219" s="45"/>
      <c r="M219" s="37"/>
      <c r="N219" s="38"/>
      <c r="O219" s="35"/>
      <c r="P219" s="46"/>
    </row>
    <row r="220" spans="1:17" ht="13.5" thickBot="1" x14ac:dyDescent="0.25">
      <c r="A220" s="15"/>
      <c r="B220" s="16"/>
      <c r="C220" s="16"/>
      <c r="D220" s="16"/>
      <c r="E220" s="16"/>
      <c r="F220" s="17"/>
      <c r="G220" s="18"/>
      <c r="H220" s="19"/>
      <c r="I220" s="19"/>
      <c r="J220" s="19"/>
      <c r="K220" s="19"/>
      <c r="L220" s="50"/>
      <c r="M220" s="51"/>
      <c r="N220" s="52"/>
      <c r="O220" s="53"/>
      <c r="P220" s="54"/>
    </row>
    <row r="222" spans="1:17" ht="13.5" thickBot="1" x14ac:dyDescent="0.25"/>
    <row r="223" spans="1:17" x14ac:dyDescent="0.2">
      <c r="A223" s="21" t="s">
        <v>36</v>
      </c>
      <c r="L223" s="40" t="s">
        <v>22</v>
      </c>
      <c r="M223" s="41"/>
      <c r="N223" s="42"/>
      <c r="O223" s="43"/>
      <c r="P223" s="44"/>
    </row>
    <row r="224" spans="1:17" x14ac:dyDescent="0.2">
      <c r="B224" t="s">
        <v>0</v>
      </c>
      <c r="J224" s="2" t="s">
        <v>12</v>
      </c>
      <c r="K224" s="2" t="s">
        <v>15</v>
      </c>
      <c r="L224" s="45"/>
      <c r="M224" s="37"/>
      <c r="N224" s="38"/>
      <c r="O224" s="35"/>
      <c r="P224" s="56" t="s">
        <v>27</v>
      </c>
    </row>
    <row r="225" spans="1:17" x14ac:dyDescent="0.2">
      <c r="A225" t="s">
        <v>7</v>
      </c>
      <c r="B225" t="s">
        <v>1</v>
      </c>
      <c r="C225" t="s">
        <v>2</v>
      </c>
      <c r="D225" t="s">
        <v>3</v>
      </c>
      <c r="E225" t="s">
        <v>4</v>
      </c>
      <c r="F225" s="1" t="s">
        <v>5</v>
      </c>
      <c r="G225" s="3" t="s">
        <v>6</v>
      </c>
      <c r="H225" s="2" t="s">
        <v>8</v>
      </c>
      <c r="I225" s="2" t="s">
        <v>9</v>
      </c>
      <c r="J225" s="2" t="s">
        <v>19</v>
      </c>
      <c r="K225" s="2" t="s">
        <v>19</v>
      </c>
      <c r="L225" s="45" t="s">
        <v>4</v>
      </c>
      <c r="M225" s="37" t="s">
        <v>5</v>
      </c>
      <c r="N225" s="38" t="s">
        <v>6</v>
      </c>
      <c r="O225" s="35" t="s">
        <v>23</v>
      </c>
      <c r="P225" s="56" t="s">
        <v>10</v>
      </c>
    </row>
    <row r="226" spans="1:17" ht="13.5" thickBot="1" x14ac:dyDescent="0.25">
      <c r="D226" s="16"/>
      <c r="L226" s="45"/>
      <c r="M226" s="37"/>
      <c r="N226" s="38"/>
      <c r="O226" s="31"/>
      <c r="P226" s="46"/>
    </row>
    <row r="227" spans="1:17" x14ac:dyDescent="0.2">
      <c r="A227" s="58" t="s">
        <v>11</v>
      </c>
      <c r="B227" s="5">
        <v>36647</v>
      </c>
      <c r="C227" s="6">
        <v>133509</v>
      </c>
      <c r="D227" s="11" t="s">
        <v>13</v>
      </c>
      <c r="E227" s="6" t="s">
        <v>14</v>
      </c>
      <c r="F227" s="7">
        <v>39798</v>
      </c>
      <c r="G227" s="26">
        <v>2.0525000000000002</v>
      </c>
      <c r="H227" s="9">
        <v>81685.41</v>
      </c>
      <c r="I227" s="9">
        <v>0</v>
      </c>
      <c r="J227" s="9">
        <v>2.62</v>
      </c>
      <c r="K227" s="9">
        <v>2.61</v>
      </c>
      <c r="L227" s="47" t="s">
        <v>14</v>
      </c>
      <c r="M227" s="33">
        <v>39798</v>
      </c>
      <c r="N227" s="64">
        <v>2.0550000000000002</v>
      </c>
      <c r="O227" s="43">
        <f>+M227*N227</f>
        <v>81784.89</v>
      </c>
      <c r="P227" s="44"/>
    </row>
    <row r="228" spans="1:17" x14ac:dyDescent="0.2">
      <c r="A228" s="10"/>
      <c r="B228" s="11"/>
      <c r="C228" s="20">
        <v>133509</v>
      </c>
      <c r="D228" s="11" t="s">
        <v>13</v>
      </c>
      <c r="E228" s="11" t="s">
        <v>17</v>
      </c>
      <c r="F228" s="12">
        <v>33889</v>
      </c>
      <c r="G228" s="29">
        <v>2.0525000000000002</v>
      </c>
      <c r="H228" s="14">
        <v>69557.19</v>
      </c>
      <c r="I228" s="14">
        <v>0</v>
      </c>
      <c r="J228" s="14"/>
      <c r="K228" s="14"/>
      <c r="L228" s="49" t="s">
        <v>17</v>
      </c>
      <c r="M228" s="37">
        <v>33889</v>
      </c>
      <c r="N228" s="80">
        <v>2.0550000000000002</v>
      </c>
      <c r="O228" s="35">
        <f t="shared" ref="O228:O233" si="8">+M228*N228</f>
        <v>69641.895000000004</v>
      </c>
      <c r="P228" s="46"/>
    </row>
    <row r="229" spans="1:17" x14ac:dyDescent="0.2">
      <c r="A229" s="10"/>
      <c r="B229" s="11"/>
      <c r="C229" s="16">
        <v>133509</v>
      </c>
      <c r="D229" s="16" t="s">
        <v>13</v>
      </c>
      <c r="E229" s="16" t="s">
        <v>29</v>
      </c>
      <c r="F229" s="17">
        <v>10059</v>
      </c>
      <c r="G229" s="30">
        <v>2.0525000000000002</v>
      </c>
      <c r="H229" s="19">
        <v>20646.099999999999</v>
      </c>
      <c r="I229" s="14"/>
      <c r="J229" s="14"/>
      <c r="K229" s="14"/>
      <c r="L229" s="36" t="s">
        <v>29</v>
      </c>
      <c r="M229" s="37">
        <v>10059</v>
      </c>
      <c r="N229" s="38">
        <v>2.0550000000000002</v>
      </c>
      <c r="O229" s="35">
        <f t="shared" si="8"/>
        <v>20671.245000000003</v>
      </c>
      <c r="P229" s="46"/>
    </row>
    <row r="230" spans="1:17" x14ac:dyDescent="0.2">
      <c r="A230" s="59"/>
      <c r="B230" s="11"/>
      <c r="C230" s="20"/>
      <c r="D230" s="20"/>
      <c r="E230" s="20"/>
      <c r="F230" s="12"/>
      <c r="G230" s="29"/>
      <c r="H230" s="14"/>
      <c r="I230" s="14"/>
      <c r="J230" s="14"/>
      <c r="K230" s="14"/>
      <c r="L230" s="49" t="s">
        <v>16</v>
      </c>
      <c r="M230" s="37">
        <v>24754</v>
      </c>
      <c r="N230" s="38">
        <v>2.0550000000000002</v>
      </c>
      <c r="O230" s="35">
        <f t="shared" si="8"/>
        <v>50869.47</v>
      </c>
      <c r="P230" s="46"/>
    </row>
    <row r="231" spans="1:17" x14ac:dyDescent="0.2">
      <c r="A231" s="59" t="s">
        <v>33</v>
      </c>
      <c r="B231" s="11"/>
      <c r="C231" s="20">
        <v>254551</v>
      </c>
      <c r="D231" s="20" t="s">
        <v>15</v>
      </c>
      <c r="E231" s="20" t="s">
        <v>16</v>
      </c>
      <c r="F231" s="12">
        <v>37776</v>
      </c>
      <c r="G231" s="29">
        <v>2.61</v>
      </c>
      <c r="H231" s="14">
        <v>98595.36</v>
      </c>
      <c r="I231" s="14"/>
      <c r="J231" s="14"/>
      <c r="K231" s="14"/>
      <c r="L231" s="49" t="s">
        <v>16</v>
      </c>
      <c r="M231" s="79">
        <f>41218-24754</f>
        <v>16464</v>
      </c>
      <c r="N231" s="38">
        <v>2.61</v>
      </c>
      <c r="O231" s="77">
        <f t="shared" si="8"/>
        <v>42971.040000000001</v>
      </c>
      <c r="P231" s="46"/>
    </row>
    <row r="232" spans="1:17" x14ac:dyDescent="0.2">
      <c r="A232" s="10"/>
      <c r="B232" s="11"/>
      <c r="C232" s="20"/>
      <c r="D232" s="20"/>
      <c r="E232" s="20"/>
      <c r="F232" s="12"/>
      <c r="G232" s="29"/>
      <c r="H232" s="14"/>
      <c r="I232" s="14"/>
      <c r="J232" s="14"/>
      <c r="K232" s="14"/>
      <c r="L232" s="49"/>
      <c r="M232" s="37"/>
      <c r="N232" s="38"/>
      <c r="O232" s="35">
        <f t="shared" si="8"/>
        <v>0</v>
      </c>
      <c r="P232" s="46"/>
    </row>
    <row r="233" spans="1:17" x14ac:dyDescent="0.2">
      <c r="A233" s="10"/>
      <c r="B233" s="11"/>
      <c r="C233" s="20"/>
      <c r="D233" s="20"/>
      <c r="E233" s="20"/>
      <c r="F233" s="12"/>
      <c r="G233" s="57"/>
      <c r="H233" s="14"/>
      <c r="I233" s="14"/>
      <c r="J233" s="14"/>
      <c r="K233" s="14"/>
      <c r="L233" s="49"/>
      <c r="M233" s="37"/>
      <c r="N233" s="38"/>
      <c r="O233" s="31">
        <f t="shared" si="8"/>
        <v>0</v>
      </c>
      <c r="P233" s="46"/>
    </row>
    <row r="234" spans="1:17" x14ac:dyDescent="0.2">
      <c r="A234" s="10"/>
      <c r="B234" s="11"/>
      <c r="C234" s="20"/>
      <c r="D234" s="20"/>
      <c r="E234" s="20"/>
      <c r="F234" s="12"/>
      <c r="G234" s="57"/>
      <c r="H234" s="14"/>
      <c r="I234" s="14"/>
      <c r="J234" s="14"/>
      <c r="K234" s="14"/>
      <c r="L234" s="49"/>
      <c r="M234" s="37"/>
      <c r="N234" s="38"/>
      <c r="O234" s="35"/>
      <c r="P234" s="46"/>
    </row>
    <row r="235" spans="1:17" x14ac:dyDescent="0.2">
      <c r="A235" s="10"/>
      <c r="B235" s="11"/>
      <c r="C235" s="20"/>
      <c r="D235" s="20"/>
      <c r="E235" s="20"/>
      <c r="F235" s="12"/>
      <c r="G235" s="57"/>
      <c r="H235" s="14"/>
      <c r="I235" s="14"/>
      <c r="J235" s="14"/>
      <c r="K235" s="14"/>
      <c r="L235" s="49"/>
      <c r="M235" s="37"/>
      <c r="N235" s="38"/>
      <c r="O235" s="35"/>
      <c r="P235" s="46"/>
    </row>
    <row r="236" spans="1:17" ht="13.5" customHeight="1" x14ac:dyDescent="0.2">
      <c r="A236" s="10"/>
      <c r="B236" s="11"/>
      <c r="C236" s="11"/>
      <c r="D236" s="11"/>
      <c r="E236" s="11"/>
      <c r="G236" s="13"/>
      <c r="I236" s="14"/>
      <c r="J236" s="14"/>
      <c r="K236" s="14"/>
      <c r="L236" s="45"/>
      <c r="M236" s="37"/>
      <c r="N236" s="38"/>
      <c r="O236" s="35"/>
      <c r="P236" s="46"/>
    </row>
    <row r="237" spans="1:17" ht="13.5" customHeight="1" x14ac:dyDescent="0.2">
      <c r="A237" s="55" t="s">
        <v>24</v>
      </c>
      <c r="B237" s="11">
        <v>31</v>
      </c>
      <c r="C237" s="20"/>
      <c r="D237" s="11"/>
      <c r="E237" s="11"/>
      <c r="F237" s="12"/>
      <c r="G237" s="13"/>
      <c r="H237" s="14"/>
      <c r="I237" s="14"/>
      <c r="J237" s="14"/>
      <c r="K237" s="14"/>
      <c r="L237" s="45"/>
      <c r="M237" s="37">
        <f>SUM(M227:M236)-M231</f>
        <v>108500</v>
      </c>
      <c r="N237" s="38">
        <f>+N229</f>
        <v>2.0550000000000002</v>
      </c>
      <c r="O237" s="35"/>
      <c r="P237" s="46"/>
    </row>
    <row r="238" spans="1:17" ht="13.5" customHeight="1" x14ac:dyDescent="0.2">
      <c r="A238" s="55"/>
      <c r="B238" s="11"/>
      <c r="C238" s="20"/>
      <c r="D238" s="11"/>
      <c r="E238" s="11"/>
      <c r="F238" s="12"/>
      <c r="G238" s="13"/>
      <c r="H238" s="14"/>
      <c r="I238" s="14"/>
      <c r="J238" s="14"/>
      <c r="K238" s="14"/>
      <c r="L238" s="45"/>
      <c r="M238" s="37">
        <f>+M232</f>
        <v>0</v>
      </c>
      <c r="N238" s="38">
        <f>+N232</f>
        <v>0</v>
      </c>
      <c r="O238" s="35"/>
      <c r="P238" s="46"/>
    </row>
    <row r="239" spans="1:17" ht="13.5" customHeight="1" x14ac:dyDescent="0.2">
      <c r="A239" s="55" t="s">
        <v>25</v>
      </c>
      <c r="B239" s="11">
        <v>3500</v>
      </c>
      <c r="C239" s="11"/>
      <c r="D239" s="11"/>
      <c r="E239" s="11"/>
      <c r="F239" s="12"/>
      <c r="G239" s="13"/>
      <c r="H239" s="14"/>
      <c r="I239" s="14"/>
      <c r="J239" s="14"/>
      <c r="K239" s="14"/>
      <c r="L239" s="45"/>
      <c r="M239" s="39">
        <f>+M231</f>
        <v>16464</v>
      </c>
      <c r="N239" s="38">
        <f>+N231</f>
        <v>2.61</v>
      </c>
      <c r="O239" s="35"/>
      <c r="P239" s="46"/>
    </row>
    <row r="240" spans="1:17" ht="13.5" customHeight="1" x14ac:dyDescent="0.2">
      <c r="A240" s="55" t="s">
        <v>26</v>
      </c>
      <c r="B240" s="22">
        <f>+B239*B237</f>
        <v>108500</v>
      </c>
      <c r="C240" s="11"/>
      <c r="D240" s="11"/>
      <c r="E240" s="11"/>
      <c r="F240" s="12">
        <f>SUM(F227:F232)</f>
        <v>121522</v>
      </c>
      <c r="G240" s="13"/>
      <c r="H240" s="14">
        <f>SUM(H227:H235)</f>
        <v>270484.06</v>
      </c>
      <c r="I240" s="14"/>
      <c r="J240" s="14"/>
      <c r="K240" s="14"/>
      <c r="L240" s="45"/>
      <c r="M240" s="37">
        <f>SUM(M237:M239)</f>
        <v>124964</v>
      </c>
      <c r="N240" s="38"/>
      <c r="O240" s="77">
        <f>SUM(O227:O231)</f>
        <v>265938.53999999998</v>
      </c>
      <c r="P240" s="81">
        <f>+H241-O240</f>
        <v>11684.590000000026</v>
      </c>
      <c r="Q240" s="61"/>
    </row>
    <row r="241" spans="1:16" ht="13.5" customHeight="1" x14ac:dyDescent="0.2">
      <c r="A241" s="10"/>
      <c r="B241" s="11"/>
      <c r="C241" s="11"/>
      <c r="D241" s="11"/>
      <c r="E241" s="11"/>
      <c r="F241" s="12"/>
      <c r="G241" s="13"/>
      <c r="H241" s="77">
        <v>277623.13</v>
      </c>
      <c r="I241" s="14"/>
      <c r="J241" s="14"/>
      <c r="K241" s="14"/>
      <c r="L241" s="45"/>
      <c r="M241" s="37"/>
      <c r="N241" s="38"/>
      <c r="O241" s="35"/>
      <c r="P241" s="46"/>
    </row>
    <row r="242" spans="1:16" ht="13.5" thickBot="1" x14ac:dyDescent="0.25">
      <c r="A242" s="15"/>
      <c r="B242" s="16"/>
      <c r="C242" s="16"/>
      <c r="D242" s="16"/>
      <c r="E242" s="16"/>
      <c r="F242" s="17"/>
      <c r="G242" s="18"/>
      <c r="H242" s="19"/>
      <c r="I242" s="19"/>
      <c r="J242" s="19"/>
      <c r="K242" s="19"/>
      <c r="L242" s="50"/>
      <c r="M242" s="51"/>
      <c r="N242" s="52"/>
      <c r="O242" s="53"/>
      <c r="P242" s="54"/>
    </row>
    <row r="243" spans="1:16" ht="13.5" thickBot="1" x14ac:dyDescent="0.25"/>
    <row r="244" spans="1:16" x14ac:dyDescent="0.2">
      <c r="A244" s="21" t="s">
        <v>37</v>
      </c>
      <c r="L244" s="40" t="s">
        <v>22</v>
      </c>
      <c r="M244" s="41"/>
      <c r="N244" s="42"/>
      <c r="O244" s="43"/>
      <c r="P244" s="44"/>
    </row>
    <row r="245" spans="1:16" x14ac:dyDescent="0.2">
      <c r="B245" t="s">
        <v>0</v>
      </c>
      <c r="J245" s="2" t="s">
        <v>12</v>
      </c>
      <c r="K245" s="2" t="s">
        <v>15</v>
      </c>
      <c r="L245" s="45"/>
      <c r="M245" s="37"/>
      <c r="N245" s="38"/>
      <c r="O245" s="35"/>
      <c r="P245" s="56" t="s">
        <v>27</v>
      </c>
    </row>
    <row r="246" spans="1:16" x14ac:dyDescent="0.2">
      <c r="A246" t="s">
        <v>7</v>
      </c>
      <c r="B246" t="s">
        <v>1</v>
      </c>
      <c r="C246" t="s">
        <v>2</v>
      </c>
      <c r="D246" t="s">
        <v>3</v>
      </c>
      <c r="E246" t="s">
        <v>4</v>
      </c>
      <c r="F246" s="1" t="s">
        <v>5</v>
      </c>
      <c r="G246" s="3" t="s">
        <v>6</v>
      </c>
      <c r="H246" s="2" t="s">
        <v>8</v>
      </c>
      <c r="I246" s="2" t="s">
        <v>9</v>
      </c>
      <c r="J246" s="2" t="s">
        <v>19</v>
      </c>
      <c r="K246" s="2" t="s">
        <v>19</v>
      </c>
      <c r="L246" s="45" t="s">
        <v>4</v>
      </c>
      <c r="M246" s="37" t="s">
        <v>5</v>
      </c>
      <c r="N246" s="38" t="s">
        <v>6</v>
      </c>
      <c r="O246" s="35" t="s">
        <v>23</v>
      </c>
      <c r="P246" s="56" t="s">
        <v>10</v>
      </c>
    </row>
    <row r="247" spans="1:16" ht="13.5" thickBot="1" x14ac:dyDescent="0.25">
      <c r="D247" s="16"/>
      <c r="L247" s="45"/>
      <c r="M247" s="37"/>
      <c r="N247" s="38"/>
      <c r="O247" s="31"/>
      <c r="P247" s="46"/>
    </row>
    <row r="248" spans="1:16" x14ac:dyDescent="0.2">
      <c r="A248" s="60" t="s">
        <v>11</v>
      </c>
      <c r="B248" s="5">
        <v>36678</v>
      </c>
      <c r="C248" s="6">
        <v>133509</v>
      </c>
      <c r="D248" s="11" t="s">
        <v>15</v>
      </c>
      <c r="E248" s="6" t="s">
        <v>16</v>
      </c>
      <c r="F248" s="7">
        <v>38391</v>
      </c>
      <c r="G248" s="26">
        <v>2.0525000000000002</v>
      </c>
      <c r="H248" s="9">
        <v>78797.53</v>
      </c>
      <c r="I248" s="9">
        <v>0</v>
      </c>
      <c r="J248" s="9">
        <v>3.41</v>
      </c>
      <c r="K248" s="9">
        <v>3.62</v>
      </c>
      <c r="L248" s="49" t="s">
        <v>16</v>
      </c>
      <c r="M248" s="33">
        <f>38391-8743</f>
        <v>29648</v>
      </c>
      <c r="N248" s="64">
        <v>2.0550000000000002</v>
      </c>
      <c r="O248" s="43">
        <f>+M248*N248</f>
        <v>60926.640000000007</v>
      </c>
      <c r="P248" s="44"/>
    </row>
    <row r="249" spans="1:16" x14ac:dyDescent="0.2">
      <c r="A249" s="10"/>
      <c r="B249" s="11"/>
      <c r="C249" s="20">
        <v>133509</v>
      </c>
      <c r="D249" s="11" t="s">
        <v>13</v>
      </c>
      <c r="E249" s="11" t="s">
        <v>14</v>
      </c>
      <c r="F249" s="12">
        <v>38382</v>
      </c>
      <c r="G249" s="29">
        <v>2.0525000000000002</v>
      </c>
      <c r="H249" s="14">
        <v>78779.06</v>
      </c>
      <c r="I249" s="14">
        <v>0</v>
      </c>
      <c r="J249" s="14"/>
      <c r="K249" s="14"/>
      <c r="L249" s="49" t="s">
        <v>16</v>
      </c>
      <c r="M249" s="37">
        <v>8743</v>
      </c>
      <c r="N249" s="38">
        <v>3.62</v>
      </c>
      <c r="O249" s="35">
        <f t="shared" ref="O249:O254" si="9">+M249*N249</f>
        <v>31649.66</v>
      </c>
      <c r="P249" s="46"/>
    </row>
    <row r="250" spans="1:16" x14ac:dyDescent="0.2">
      <c r="A250" s="10"/>
      <c r="B250" s="11"/>
      <c r="C250" s="11">
        <v>133509</v>
      </c>
      <c r="D250" s="11" t="s">
        <v>13</v>
      </c>
      <c r="E250" s="11" t="s">
        <v>17</v>
      </c>
      <c r="F250" s="12">
        <v>24446</v>
      </c>
      <c r="G250" s="29">
        <v>2.0525000000000002</v>
      </c>
      <c r="H250" s="14">
        <v>50175.42</v>
      </c>
      <c r="I250" s="14">
        <v>0</v>
      </c>
      <c r="J250" s="14"/>
      <c r="K250" s="14"/>
      <c r="L250" s="49" t="s">
        <v>14</v>
      </c>
      <c r="M250" s="37">
        <v>38382</v>
      </c>
      <c r="N250" s="38">
        <v>2.0550000000000002</v>
      </c>
      <c r="O250" s="35">
        <f t="shared" si="9"/>
        <v>78875.010000000009</v>
      </c>
      <c r="P250" s="46"/>
    </row>
    <row r="251" spans="1:16" x14ac:dyDescent="0.2">
      <c r="A251" s="59"/>
      <c r="B251" s="11"/>
      <c r="C251" s="20">
        <v>133509</v>
      </c>
      <c r="D251" s="20" t="s">
        <v>13</v>
      </c>
      <c r="E251" s="20" t="s">
        <v>29</v>
      </c>
      <c r="F251" s="12">
        <v>12524</v>
      </c>
      <c r="G251" s="29">
        <v>2.0525000000000002</v>
      </c>
      <c r="H251" s="14">
        <v>25705.51</v>
      </c>
      <c r="I251" s="14">
        <v>0</v>
      </c>
      <c r="J251" s="14"/>
      <c r="K251" s="14"/>
      <c r="L251" s="49" t="s">
        <v>17</v>
      </c>
      <c r="M251" s="37">
        <v>24446</v>
      </c>
      <c r="N251" s="38">
        <v>2.0550000000000002</v>
      </c>
      <c r="O251" s="35">
        <f t="shared" si="9"/>
        <v>50236.530000000006</v>
      </c>
      <c r="P251" s="46"/>
    </row>
    <row r="252" spans="1:16" x14ac:dyDescent="0.2">
      <c r="A252" s="59"/>
      <c r="B252" s="11"/>
      <c r="C252" s="20"/>
      <c r="D252" s="20"/>
      <c r="E252" s="20"/>
      <c r="F252" s="12"/>
      <c r="G252" s="29"/>
      <c r="H252" s="14"/>
      <c r="I252" s="14"/>
      <c r="J252" s="14"/>
      <c r="K252" s="14"/>
      <c r="L252" s="49" t="s">
        <v>29</v>
      </c>
      <c r="M252" s="37">
        <v>12524</v>
      </c>
      <c r="N252" s="38">
        <v>2.0550000000000002</v>
      </c>
      <c r="O252" s="35">
        <f t="shared" si="9"/>
        <v>25736.820000000003</v>
      </c>
      <c r="P252" s="46"/>
    </row>
    <row r="253" spans="1:16" x14ac:dyDescent="0.2">
      <c r="A253" s="10"/>
      <c r="B253" s="11"/>
      <c r="C253" s="20"/>
      <c r="D253" s="20"/>
      <c r="E253" s="20"/>
      <c r="F253" s="12"/>
      <c r="G253" s="29"/>
      <c r="H253" s="14"/>
      <c r="I253" s="14"/>
      <c r="J253" s="14"/>
      <c r="K253" s="14"/>
      <c r="L253" s="49"/>
      <c r="M253" s="37"/>
      <c r="N253" s="38"/>
      <c r="O253" s="35">
        <f t="shared" si="9"/>
        <v>0</v>
      </c>
      <c r="P253" s="46"/>
    </row>
    <row r="254" spans="1:16" x14ac:dyDescent="0.2">
      <c r="A254" s="10"/>
      <c r="B254" s="11"/>
      <c r="C254" s="20"/>
      <c r="D254" s="20"/>
      <c r="E254" s="20"/>
      <c r="F254" s="12"/>
      <c r="G254" s="57"/>
      <c r="H254" s="14"/>
      <c r="I254" s="14"/>
      <c r="J254" s="14"/>
      <c r="K254" s="14"/>
      <c r="L254" s="49"/>
      <c r="M254" s="37"/>
      <c r="N254" s="38"/>
      <c r="O254" s="31">
        <f t="shared" si="9"/>
        <v>0</v>
      </c>
      <c r="P254" s="46"/>
    </row>
    <row r="255" spans="1:16" x14ac:dyDescent="0.2">
      <c r="A255" s="10"/>
      <c r="B255" s="11"/>
      <c r="C255" s="20"/>
      <c r="D255" s="20"/>
      <c r="E255" s="20"/>
      <c r="F255" s="12"/>
      <c r="G255" s="57"/>
      <c r="H255" s="14"/>
      <c r="I255" s="14"/>
      <c r="J255" s="14"/>
      <c r="K255" s="14"/>
      <c r="L255" s="49"/>
      <c r="M255" s="37"/>
      <c r="N255" s="38"/>
      <c r="O255" s="35"/>
      <c r="P255" s="46"/>
    </row>
    <row r="256" spans="1:16" x14ac:dyDescent="0.2">
      <c r="A256" s="10"/>
      <c r="B256" s="11"/>
      <c r="C256" s="20"/>
      <c r="D256" s="20"/>
      <c r="E256" s="20"/>
      <c r="F256" s="12"/>
      <c r="G256" s="57"/>
      <c r="H256" s="14"/>
      <c r="I256" s="14"/>
      <c r="J256" s="14"/>
      <c r="K256" s="14"/>
      <c r="L256" s="49"/>
      <c r="M256" s="37"/>
      <c r="N256" s="38"/>
      <c r="O256" s="35"/>
      <c r="P256" s="46"/>
    </row>
    <row r="257" spans="1:17" ht="13.5" customHeight="1" x14ac:dyDescent="0.2">
      <c r="A257" s="10"/>
      <c r="B257" s="11"/>
      <c r="C257" s="11"/>
      <c r="D257" s="11"/>
      <c r="E257" s="11"/>
      <c r="G257" s="13"/>
      <c r="I257" s="14"/>
      <c r="J257" s="14"/>
      <c r="K257" s="14"/>
      <c r="L257" s="45"/>
      <c r="M257" s="37"/>
      <c r="N257" s="38"/>
      <c r="O257" s="35"/>
      <c r="P257" s="46"/>
    </row>
    <row r="258" spans="1:17" ht="13.5" customHeight="1" x14ac:dyDescent="0.2">
      <c r="A258" s="55" t="s">
        <v>24</v>
      </c>
      <c r="B258" s="11">
        <v>30</v>
      </c>
      <c r="C258" s="20"/>
      <c r="D258" s="11"/>
      <c r="E258" s="11"/>
      <c r="F258" s="12"/>
      <c r="G258" s="13"/>
      <c r="H258" s="14"/>
      <c r="I258" s="14"/>
      <c r="J258" s="14"/>
      <c r="K258" s="14"/>
      <c r="L258" s="45"/>
      <c r="M258" s="37">
        <f>SUM(M248:M257)-M249</f>
        <v>105000</v>
      </c>
      <c r="N258" s="38">
        <f>+N250</f>
        <v>2.0550000000000002</v>
      </c>
      <c r="O258" s="35"/>
      <c r="P258" s="46"/>
    </row>
    <row r="259" spans="1:17" ht="13.5" customHeight="1" x14ac:dyDescent="0.2">
      <c r="A259" s="55"/>
      <c r="B259" s="11"/>
      <c r="C259" s="20"/>
      <c r="D259" s="11"/>
      <c r="E259" s="11"/>
      <c r="F259" s="12"/>
      <c r="G259" s="13"/>
      <c r="H259" s="14"/>
      <c r="I259" s="14"/>
      <c r="J259" s="14"/>
      <c r="K259" s="14"/>
      <c r="L259" s="45"/>
      <c r="M259" s="37">
        <f>+M253</f>
        <v>0</v>
      </c>
      <c r="N259" s="38">
        <f>+N253</f>
        <v>0</v>
      </c>
      <c r="O259" s="35"/>
      <c r="P259" s="46"/>
    </row>
    <row r="260" spans="1:17" ht="13.5" customHeight="1" x14ac:dyDescent="0.2">
      <c r="A260" s="55" t="s">
        <v>25</v>
      </c>
      <c r="B260" s="11">
        <v>3500</v>
      </c>
      <c r="C260" s="11"/>
      <c r="D260" s="11"/>
      <c r="E260" s="11"/>
      <c r="F260" s="12"/>
      <c r="G260" s="13"/>
      <c r="H260" s="14"/>
      <c r="I260" s="14"/>
      <c r="J260" s="14"/>
      <c r="K260" s="14"/>
      <c r="L260" s="45"/>
      <c r="M260" s="39">
        <f>+M249</f>
        <v>8743</v>
      </c>
      <c r="N260" s="38">
        <f>+N249</f>
        <v>3.62</v>
      </c>
      <c r="O260" s="35"/>
      <c r="P260" s="46"/>
    </row>
    <row r="261" spans="1:17" ht="13.5" customHeight="1" x14ac:dyDescent="0.2">
      <c r="A261" s="55" t="s">
        <v>26</v>
      </c>
      <c r="B261" s="22">
        <f>+B260*B258</f>
        <v>105000</v>
      </c>
      <c r="C261" s="11"/>
      <c r="D261" s="11"/>
      <c r="E261" s="11"/>
      <c r="F261" s="12">
        <f>SUM(F248:F253)</f>
        <v>113743</v>
      </c>
      <c r="G261" s="13"/>
      <c r="H261" s="14">
        <f>SUM(H248:H256)</f>
        <v>233457.52000000002</v>
      </c>
      <c r="I261" s="14"/>
      <c r="J261" s="14"/>
      <c r="K261" s="14"/>
      <c r="L261" s="45"/>
      <c r="M261" s="37">
        <f>SUM(M258:M260)</f>
        <v>113743</v>
      </c>
      <c r="N261" s="38"/>
      <c r="O261" s="35">
        <f>SUM(O248:O253)</f>
        <v>247424.66</v>
      </c>
      <c r="P261" s="46">
        <f>+H261-O261</f>
        <v>-13967.139999999985</v>
      </c>
      <c r="Q261" s="61"/>
    </row>
    <row r="262" spans="1:17" ht="13.5" customHeight="1" thickBot="1" x14ac:dyDescent="0.25">
      <c r="A262" s="10"/>
      <c r="B262" s="11"/>
      <c r="C262" s="11"/>
      <c r="D262" s="11"/>
      <c r="E262" s="11"/>
      <c r="F262" s="12"/>
      <c r="G262" s="13"/>
      <c r="H262" s="14"/>
      <c r="I262" s="14"/>
      <c r="J262" s="14"/>
      <c r="K262" s="14"/>
      <c r="L262" s="50"/>
      <c r="M262" s="51"/>
      <c r="N262" s="52"/>
      <c r="O262" s="53"/>
      <c r="P262" s="54"/>
    </row>
    <row r="263" spans="1:17" ht="13.5" thickBot="1" x14ac:dyDescent="0.25"/>
    <row r="264" spans="1:17" x14ac:dyDescent="0.2">
      <c r="A264" s="21" t="s">
        <v>38</v>
      </c>
      <c r="L264" s="40" t="s">
        <v>22</v>
      </c>
      <c r="M264" s="41"/>
      <c r="N264" s="42"/>
      <c r="O264" s="43"/>
      <c r="P264" s="44"/>
    </row>
    <row r="265" spans="1:17" x14ac:dyDescent="0.2">
      <c r="B265" t="s">
        <v>0</v>
      </c>
      <c r="J265" s="2" t="s">
        <v>12</v>
      </c>
      <c r="K265" s="2" t="s">
        <v>15</v>
      </c>
      <c r="L265" s="45"/>
      <c r="M265" s="37"/>
      <c r="N265" s="38"/>
      <c r="O265" s="35"/>
      <c r="P265" s="56" t="s">
        <v>27</v>
      </c>
    </row>
    <row r="266" spans="1:17" x14ac:dyDescent="0.2">
      <c r="A266" t="s">
        <v>7</v>
      </c>
      <c r="B266" t="s">
        <v>1</v>
      </c>
      <c r="C266" t="s">
        <v>2</v>
      </c>
      <c r="D266" t="s">
        <v>3</v>
      </c>
      <c r="E266" t="s">
        <v>4</v>
      </c>
      <c r="F266" s="1" t="s">
        <v>5</v>
      </c>
      <c r="G266" s="3" t="s">
        <v>6</v>
      </c>
      <c r="H266" s="2" t="s">
        <v>8</v>
      </c>
      <c r="I266" s="2" t="s">
        <v>9</v>
      </c>
      <c r="J266" s="2" t="s">
        <v>19</v>
      </c>
      <c r="K266" s="2" t="s">
        <v>19</v>
      </c>
      <c r="L266" s="45" t="s">
        <v>4</v>
      </c>
      <c r="M266" s="37" t="s">
        <v>5</v>
      </c>
      <c r="N266" s="38" t="s">
        <v>6</v>
      </c>
      <c r="O266" s="35" t="s">
        <v>23</v>
      </c>
      <c r="P266" s="56" t="s">
        <v>10</v>
      </c>
    </row>
    <row r="267" spans="1:17" ht="13.5" thickBot="1" x14ac:dyDescent="0.25">
      <c r="D267" s="16"/>
      <c r="L267" s="45"/>
      <c r="M267" s="37"/>
      <c r="N267" s="38"/>
      <c r="O267" s="31"/>
      <c r="P267" s="46"/>
    </row>
    <row r="268" spans="1:17" x14ac:dyDescent="0.2">
      <c r="A268" s="58" t="s">
        <v>11</v>
      </c>
      <c r="B268" s="5">
        <v>36708</v>
      </c>
      <c r="C268" s="6">
        <v>133509</v>
      </c>
      <c r="D268" s="6" t="s">
        <v>13</v>
      </c>
      <c r="E268" s="6" t="s">
        <v>14</v>
      </c>
      <c r="F268" s="7">
        <v>48546</v>
      </c>
      <c r="G268" s="26">
        <v>2.0525000000000002</v>
      </c>
      <c r="H268" s="9">
        <v>99640.67</v>
      </c>
      <c r="I268" s="9">
        <v>0</v>
      </c>
      <c r="J268" s="9" t="s">
        <v>39</v>
      </c>
      <c r="K268" s="23">
        <v>3.86</v>
      </c>
      <c r="L268" s="32" t="s">
        <v>14</v>
      </c>
      <c r="M268" s="33">
        <v>48546</v>
      </c>
      <c r="N268" s="64">
        <v>2.0550000000000002</v>
      </c>
      <c r="O268" s="43">
        <f>+M268*N268</f>
        <v>99762.030000000013</v>
      </c>
      <c r="P268" s="44"/>
    </row>
    <row r="269" spans="1:17" x14ac:dyDescent="0.2">
      <c r="A269" s="10"/>
      <c r="B269" s="11"/>
      <c r="C269" s="20">
        <v>133509</v>
      </c>
      <c r="D269" s="11" t="s">
        <v>13</v>
      </c>
      <c r="E269" s="11" t="s">
        <v>17</v>
      </c>
      <c r="F269" s="12">
        <v>26174</v>
      </c>
      <c r="G269" s="29">
        <v>2.0525000000000002</v>
      </c>
      <c r="H269" s="14">
        <v>53722.14</v>
      </c>
      <c r="I269" s="14">
        <v>0</v>
      </c>
      <c r="J269" s="14"/>
      <c r="K269" s="24"/>
      <c r="L269" s="36" t="s">
        <v>17</v>
      </c>
      <c r="M269" s="37">
        <v>26174</v>
      </c>
      <c r="N269" s="38">
        <v>2.0550000000000002</v>
      </c>
      <c r="O269" s="35">
        <f t="shared" ref="O269:O274" si="10">+M269*N269</f>
        <v>53787.570000000007</v>
      </c>
      <c r="P269" s="46"/>
    </row>
    <row r="270" spans="1:17" x14ac:dyDescent="0.2">
      <c r="A270" s="10"/>
      <c r="B270" s="11"/>
      <c r="C270" s="11">
        <v>133509</v>
      </c>
      <c r="D270" s="11" t="s">
        <v>13</v>
      </c>
      <c r="E270" s="11" t="s">
        <v>29</v>
      </c>
      <c r="F270" s="12">
        <v>14415</v>
      </c>
      <c r="G270" s="29">
        <v>2.0525000000000002</v>
      </c>
      <c r="H270" s="14">
        <v>29586.79</v>
      </c>
      <c r="I270" s="14">
        <v>0</v>
      </c>
      <c r="J270" s="14"/>
      <c r="K270" s="24"/>
      <c r="L270" s="36" t="s">
        <v>29</v>
      </c>
      <c r="M270" s="37">
        <v>14415</v>
      </c>
      <c r="N270" s="38">
        <v>2.0550000000000002</v>
      </c>
      <c r="O270" s="35">
        <f t="shared" si="10"/>
        <v>29622.825000000001</v>
      </c>
      <c r="P270" s="46"/>
    </row>
    <row r="271" spans="1:17" x14ac:dyDescent="0.2">
      <c r="A271" s="59"/>
      <c r="B271" s="11"/>
      <c r="C271" s="20">
        <v>133509</v>
      </c>
      <c r="D271" s="20" t="s">
        <v>15</v>
      </c>
      <c r="E271" s="20" t="s">
        <v>16</v>
      </c>
      <c r="F271" s="12">
        <v>19365</v>
      </c>
      <c r="G271" s="29">
        <v>2.0525000000000002</v>
      </c>
      <c r="H271" s="14">
        <v>39746.660000000003</v>
      </c>
      <c r="I271" s="14">
        <v>0</v>
      </c>
      <c r="J271" s="14"/>
      <c r="K271" s="24"/>
      <c r="L271" s="36" t="s">
        <v>16</v>
      </c>
      <c r="M271" s="37">
        <v>19365</v>
      </c>
      <c r="N271" s="38">
        <v>2.0550000000000002</v>
      </c>
      <c r="O271" s="35">
        <f t="shared" si="10"/>
        <v>39795.075000000004</v>
      </c>
      <c r="P271" s="46"/>
    </row>
    <row r="272" spans="1:17" x14ac:dyDescent="0.2">
      <c r="A272" s="59"/>
      <c r="B272" s="11"/>
      <c r="C272" s="20"/>
      <c r="D272" s="20"/>
      <c r="E272" s="20"/>
      <c r="F272" s="12"/>
      <c r="G272" s="29"/>
      <c r="H272" s="14"/>
      <c r="I272" s="14"/>
      <c r="J272" s="14"/>
      <c r="K272" s="24"/>
      <c r="L272" s="36"/>
      <c r="M272" s="37"/>
      <c r="N272" s="38"/>
      <c r="O272" s="35">
        <f t="shared" si="10"/>
        <v>0</v>
      </c>
      <c r="P272" s="46"/>
    </row>
    <row r="273" spans="1:17" x14ac:dyDescent="0.2">
      <c r="A273" s="59" t="s">
        <v>33</v>
      </c>
      <c r="B273" s="11"/>
      <c r="C273" s="20">
        <v>318194</v>
      </c>
      <c r="D273" s="20" t="s">
        <v>15</v>
      </c>
      <c r="E273" s="20" t="s">
        <v>16</v>
      </c>
      <c r="F273" s="12">
        <v>15837</v>
      </c>
      <c r="G273" s="29">
        <v>3.86</v>
      </c>
      <c r="H273" s="14">
        <v>61130.82</v>
      </c>
      <c r="I273" s="14"/>
      <c r="J273" s="14"/>
      <c r="K273" s="24"/>
      <c r="L273" s="36" t="s">
        <v>16</v>
      </c>
      <c r="M273" s="37">
        <v>15837</v>
      </c>
      <c r="N273" s="38">
        <v>3.86</v>
      </c>
      <c r="O273" s="35">
        <f t="shared" si="10"/>
        <v>61130.82</v>
      </c>
      <c r="P273" s="46"/>
    </row>
    <row r="274" spans="1:17" x14ac:dyDescent="0.2">
      <c r="A274" s="10"/>
      <c r="B274" s="11"/>
      <c r="C274" s="20"/>
      <c r="D274" s="20"/>
      <c r="E274" s="20"/>
      <c r="F274" s="12"/>
      <c r="G274" s="57"/>
      <c r="H274" s="14"/>
      <c r="I274" s="14"/>
      <c r="J274" s="14"/>
      <c r="K274" s="24"/>
      <c r="L274" s="36"/>
      <c r="M274" s="37"/>
      <c r="N274" s="38"/>
      <c r="O274" s="31">
        <f t="shared" si="10"/>
        <v>0</v>
      </c>
      <c r="P274" s="46"/>
    </row>
    <row r="275" spans="1:17" x14ac:dyDescent="0.2">
      <c r="A275" s="10"/>
      <c r="B275" s="11"/>
      <c r="C275" s="20"/>
      <c r="D275" s="20"/>
      <c r="E275" s="20"/>
      <c r="F275" s="12"/>
      <c r="G275" s="57"/>
      <c r="H275" s="14"/>
      <c r="I275" s="14"/>
      <c r="J275" s="14"/>
      <c r="K275" s="24"/>
      <c r="L275" s="36"/>
      <c r="M275" s="37"/>
      <c r="N275" s="38"/>
      <c r="O275" s="35"/>
      <c r="P275" s="46"/>
    </row>
    <row r="276" spans="1:17" x14ac:dyDescent="0.2">
      <c r="A276" s="10"/>
      <c r="B276" s="11"/>
      <c r="C276" s="20"/>
      <c r="D276" s="20"/>
      <c r="E276" s="20"/>
      <c r="F276" s="12"/>
      <c r="G276" s="57"/>
      <c r="H276" s="14"/>
      <c r="I276" s="14"/>
      <c r="J276" s="14"/>
      <c r="K276" s="24"/>
      <c r="L276" s="36"/>
      <c r="M276" s="37"/>
      <c r="N276" s="38"/>
      <c r="O276" s="35"/>
      <c r="P276" s="46"/>
    </row>
    <row r="277" spans="1:17" ht="13.5" customHeight="1" x14ac:dyDescent="0.2">
      <c r="A277" s="10"/>
      <c r="B277" s="11"/>
      <c r="C277" s="11"/>
      <c r="D277" s="11"/>
      <c r="E277" s="11"/>
      <c r="F277" s="12"/>
      <c r="G277" s="13"/>
      <c r="H277" s="14"/>
      <c r="I277" s="14"/>
      <c r="J277" s="14"/>
      <c r="K277" s="24"/>
      <c r="L277" s="35"/>
      <c r="M277" s="37"/>
      <c r="N277" s="38"/>
      <c r="O277" s="35"/>
      <c r="P277" s="46"/>
    </row>
    <row r="278" spans="1:17" ht="13.5" customHeight="1" x14ac:dyDescent="0.2">
      <c r="A278" s="55" t="s">
        <v>24</v>
      </c>
      <c r="B278" s="11">
        <v>31</v>
      </c>
      <c r="C278" s="20"/>
      <c r="D278" s="11"/>
      <c r="E278" s="11"/>
      <c r="F278" s="12"/>
      <c r="G278" s="13"/>
      <c r="H278" s="14"/>
      <c r="I278" s="14"/>
      <c r="J278" s="14"/>
      <c r="K278" s="24"/>
      <c r="L278" s="35"/>
      <c r="M278" s="37">
        <f>SUM(M268:M277)-M273</f>
        <v>108500</v>
      </c>
      <c r="N278" s="38">
        <f>+N270</f>
        <v>2.0550000000000002</v>
      </c>
      <c r="O278" s="35"/>
      <c r="P278" s="46"/>
    </row>
    <row r="279" spans="1:17" ht="13.5" customHeight="1" x14ac:dyDescent="0.2">
      <c r="A279" s="55"/>
      <c r="B279" s="11"/>
      <c r="C279" s="20"/>
      <c r="D279" s="11"/>
      <c r="E279" s="11"/>
      <c r="F279" s="12"/>
      <c r="G279" s="13"/>
      <c r="H279" s="14"/>
      <c r="I279" s="14"/>
      <c r="J279" s="14"/>
      <c r="K279" s="24"/>
      <c r="L279" s="35"/>
      <c r="M279" s="37">
        <f>+M273</f>
        <v>15837</v>
      </c>
      <c r="N279" s="38">
        <f>+N273</f>
        <v>3.86</v>
      </c>
      <c r="O279" s="35"/>
      <c r="P279" s="46"/>
    </row>
    <row r="280" spans="1:17" ht="13.5" customHeight="1" x14ac:dyDescent="0.2">
      <c r="A280" s="55" t="s">
        <v>25</v>
      </c>
      <c r="B280" s="11">
        <v>3500</v>
      </c>
      <c r="C280" s="11"/>
      <c r="D280" s="11"/>
      <c r="E280" s="11"/>
      <c r="F280" s="12"/>
      <c r="G280" s="13"/>
      <c r="H280" s="14"/>
      <c r="I280" s="14"/>
      <c r="J280" s="14"/>
      <c r="K280" s="24"/>
      <c r="L280" s="35"/>
      <c r="M280" s="39"/>
      <c r="N280" s="38"/>
      <c r="O280" s="35"/>
      <c r="P280" s="46"/>
    </row>
    <row r="281" spans="1:17" ht="13.5" customHeight="1" x14ac:dyDescent="0.2">
      <c r="A281" s="55" t="s">
        <v>26</v>
      </c>
      <c r="B281" s="22">
        <f>+B280*B278</f>
        <v>108500</v>
      </c>
      <c r="C281" s="11"/>
      <c r="D281" s="11"/>
      <c r="E281" s="11"/>
      <c r="F281" s="12">
        <f>SUM(F268:F273)</f>
        <v>124337</v>
      </c>
      <c r="G281" s="13"/>
      <c r="H281" s="14">
        <f>SUM(H268:H276)</f>
        <v>283827.08</v>
      </c>
      <c r="I281" s="14"/>
      <c r="J281" s="14"/>
      <c r="K281" s="24"/>
      <c r="L281" s="35"/>
      <c r="M281" s="37">
        <f>SUM(M278:M280)</f>
        <v>124337</v>
      </c>
      <c r="N281" s="38"/>
      <c r="O281" s="35">
        <f>SUM(O268:O273)</f>
        <v>284098.32000000007</v>
      </c>
      <c r="P281" s="46">
        <f>+H281-O281</f>
        <v>-271.24000000004889</v>
      </c>
      <c r="Q281" s="61"/>
    </row>
    <row r="282" spans="1:17" ht="13.5" customHeight="1" thickBot="1" x14ac:dyDescent="0.25">
      <c r="A282" s="15"/>
      <c r="B282" s="16"/>
      <c r="C282" s="16"/>
      <c r="D282" s="16"/>
      <c r="E282" s="16"/>
      <c r="F282" s="17"/>
      <c r="G282" s="18"/>
      <c r="H282" s="19"/>
      <c r="I282" s="19"/>
      <c r="J282" s="19"/>
      <c r="K282" s="25"/>
      <c r="L282" s="53"/>
      <c r="M282" s="51"/>
      <c r="N282" s="52"/>
      <c r="O282" s="53"/>
      <c r="P282" s="54"/>
    </row>
    <row r="286" spans="1:17" x14ac:dyDescent="0.2">
      <c r="N286" s="28" t="s">
        <v>48</v>
      </c>
      <c r="P286" s="86">
        <f>SUM(P24:P281)</f>
        <v>-102562.01500000019</v>
      </c>
    </row>
    <row r="287" spans="1:17" x14ac:dyDescent="0.2">
      <c r="N287" s="85" t="s">
        <v>51</v>
      </c>
      <c r="O287" s="86"/>
      <c r="P287" s="87">
        <v>-780.44</v>
      </c>
    </row>
    <row r="288" spans="1:17" ht="13.5" thickBot="1" x14ac:dyDescent="0.25">
      <c r="N288" s="88"/>
      <c r="O288" s="89"/>
      <c r="P288" s="90">
        <f>SUM(P286:P287)</f>
        <v>-103342.45500000019</v>
      </c>
    </row>
    <row r="289" ht="13.5" thickTop="1" x14ac:dyDescent="0.2"/>
  </sheetData>
  <phoneticPr fontId="0" type="noConversion"/>
  <pageMargins left="0.75" right="0.75" top="0.5" bottom="0.5" header="0.5" footer="0.5"/>
  <pageSetup paperSize="5" scale="82" orientation="landscape" r:id="rId1"/>
  <headerFooter alignWithMargins="0"/>
  <rowBreaks count="5" manualBreakCount="5">
    <brk id="26" max="16383" man="1"/>
    <brk id="80" max="16383" man="1"/>
    <brk id="126" max="16383" man="1"/>
    <brk id="170" max="16383" man="1"/>
    <brk id="2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cp:lastPrinted>2001-09-14T16:28:27Z</cp:lastPrinted>
  <dcterms:created xsi:type="dcterms:W3CDTF">2000-09-28T20:04:35Z</dcterms:created>
  <dcterms:modified xsi:type="dcterms:W3CDTF">2023-09-17T11:19:18Z</dcterms:modified>
</cp:coreProperties>
</file>