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8CEABD-CCDC-4115-9FA0-3E862E1B717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TF-1 Variable Rate" sheetId="2" r:id="rId2"/>
    <sheet name="Fuel Rates" sheetId="3" r:id="rId3"/>
    <sheet name="Receipt Volume Adj." sheetId="4" r:id="rId4"/>
  </sheets>
  <definedNames>
    <definedName name="_xlnm.Print_Area" localSheetId="2">'Fuel Rates'!$A$1:$L$13</definedName>
    <definedName name="_xlnm.Print_Area" localSheetId="0">Summary!$A$1:$N$42</definedName>
  </definedNames>
  <calcPr calcId="0"/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C8" i="4"/>
  <c r="E8" i="4"/>
  <c r="G8" i="4"/>
  <c r="H8" i="4"/>
  <c r="I8" i="4"/>
  <c r="L8" i="4"/>
  <c r="M8" i="4"/>
  <c r="N8" i="4"/>
  <c r="O8" i="4"/>
  <c r="C9" i="4"/>
  <c r="E9" i="4"/>
  <c r="G9" i="4"/>
  <c r="H9" i="4"/>
  <c r="I9" i="4"/>
  <c r="L9" i="4"/>
  <c r="M9" i="4"/>
  <c r="N9" i="4"/>
  <c r="O9" i="4"/>
  <c r="C10" i="4"/>
  <c r="E10" i="4"/>
  <c r="G10" i="4"/>
  <c r="H10" i="4"/>
  <c r="I10" i="4"/>
  <c r="L10" i="4"/>
  <c r="M10" i="4"/>
  <c r="N10" i="4"/>
  <c r="O10" i="4"/>
  <c r="C11" i="4"/>
  <c r="E11" i="4"/>
  <c r="G11" i="4"/>
  <c r="H11" i="4"/>
  <c r="I11" i="4"/>
  <c r="L11" i="4"/>
  <c r="M11" i="4"/>
  <c r="N11" i="4"/>
  <c r="O11" i="4"/>
  <c r="C12" i="4"/>
  <c r="E12" i="4"/>
  <c r="G12" i="4"/>
  <c r="H12" i="4"/>
  <c r="I12" i="4"/>
  <c r="L12" i="4"/>
  <c r="M12" i="4"/>
  <c r="N12" i="4"/>
  <c r="O12" i="4"/>
  <c r="F14" i="1"/>
  <c r="H14" i="1"/>
  <c r="J14" i="1"/>
  <c r="L14" i="1"/>
  <c r="M14" i="1"/>
  <c r="F15" i="1"/>
  <c r="H15" i="1"/>
  <c r="J15" i="1"/>
  <c r="L15" i="1"/>
  <c r="M15" i="1"/>
  <c r="F16" i="1"/>
  <c r="H16" i="1"/>
  <c r="J16" i="1"/>
  <c r="L16" i="1"/>
  <c r="M16" i="1"/>
  <c r="F17" i="1"/>
  <c r="H17" i="1"/>
  <c r="J17" i="1"/>
  <c r="L17" i="1"/>
  <c r="M17" i="1"/>
  <c r="F18" i="1"/>
  <c r="H18" i="1"/>
  <c r="J18" i="1"/>
  <c r="L18" i="1"/>
  <c r="M18" i="1"/>
  <c r="F19" i="1"/>
  <c r="H19" i="1"/>
  <c r="J19" i="1"/>
  <c r="L19" i="1"/>
  <c r="M19" i="1"/>
  <c r="F20" i="1"/>
  <c r="H20" i="1"/>
  <c r="J20" i="1"/>
  <c r="L20" i="1"/>
  <c r="M20" i="1"/>
  <c r="F21" i="1"/>
  <c r="H21" i="1"/>
  <c r="J21" i="1"/>
  <c r="L21" i="1"/>
  <c r="M21" i="1"/>
  <c r="C22" i="1"/>
  <c r="M22" i="1"/>
  <c r="M24" i="1"/>
  <c r="F29" i="1"/>
  <c r="G29" i="1"/>
  <c r="H29" i="1"/>
  <c r="K29" i="1"/>
  <c r="L29" i="1"/>
  <c r="M29" i="1"/>
  <c r="F30" i="1"/>
  <c r="G30" i="1"/>
  <c r="H30" i="1"/>
  <c r="K30" i="1"/>
  <c r="L30" i="1"/>
  <c r="M30" i="1"/>
  <c r="F31" i="1"/>
  <c r="G31" i="1"/>
  <c r="H31" i="1"/>
  <c r="K31" i="1"/>
  <c r="L31" i="1"/>
  <c r="M31" i="1"/>
  <c r="F32" i="1"/>
  <c r="G32" i="1"/>
  <c r="H32" i="1"/>
  <c r="K32" i="1"/>
  <c r="L32" i="1"/>
  <c r="M32" i="1"/>
  <c r="F33" i="1"/>
  <c r="G33" i="1"/>
  <c r="H33" i="1"/>
  <c r="K33" i="1"/>
  <c r="L33" i="1"/>
  <c r="M33" i="1"/>
  <c r="F34" i="1"/>
  <c r="G34" i="1"/>
  <c r="H34" i="1"/>
  <c r="K34" i="1"/>
  <c r="L34" i="1"/>
  <c r="M34" i="1"/>
  <c r="M37" i="1"/>
  <c r="M40" i="1"/>
  <c r="B12" i="2"/>
  <c r="C12" i="2"/>
  <c r="D12" i="2"/>
  <c r="E12" i="2"/>
  <c r="F12" i="2"/>
  <c r="G12" i="2"/>
  <c r="H12" i="2"/>
  <c r="I12" i="2"/>
  <c r="J12" i="2"/>
  <c r="K12" i="2"/>
</calcChain>
</file>

<file path=xl/sharedStrings.xml><?xml version="1.0" encoding="utf-8"?>
<sst xmlns="http://schemas.openxmlformats.org/spreadsheetml/2006/main" count="89" uniqueCount="62">
  <si>
    <t>Term</t>
  </si>
  <si>
    <t>10/2000 - 9/2001</t>
  </si>
  <si>
    <t>Location</t>
  </si>
  <si>
    <t>CIG/South of DJ Basin/991008000</t>
  </si>
  <si>
    <t>Month/Year</t>
  </si>
  <si>
    <t>Invoice No.</t>
  </si>
  <si>
    <t>Volume</t>
  </si>
  <si>
    <t>Price</t>
  </si>
  <si>
    <t>Amount</t>
  </si>
  <si>
    <t>20185SA</t>
  </si>
  <si>
    <t>21704SA</t>
  </si>
  <si>
    <t>22977SA</t>
  </si>
  <si>
    <t>24079SA</t>
  </si>
  <si>
    <t>25823SA</t>
  </si>
  <si>
    <t>26984SA</t>
  </si>
  <si>
    <t>28373SA</t>
  </si>
  <si>
    <t>29933SA</t>
  </si>
  <si>
    <t>Sitara Deal</t>
  </si>
  <si>
    <t>CIG,RM</t>
  </si>
  <si>
    <t>Premium</t>
  </si>
  <si>
    <t>Total</t>
  </si>
  <si>
    <t>CIG</t>
  </si>
  <si>
    <t>Fuel Rate</t>
  </si>
  <si>
    <t>Adj.</t>
  </si>
  <si>
    <t>Fuel</t>
  </si>
  <si>
    <t>TF-1</t>
  </si>
  <si>
    <t>Var. Charge</t>
  </si>
  <si>
    <t>Deliverd</t>
  </si>
  <si>
    <t>Capacity</t>
  </si>
  <si>
    <t>Release</t>
  </si>
  <si>
    <t>Refund</t>
  </si>
  <si>
    <t xml:space="preserve">  Total</t>
  </si>
  <si>
    <t>Total Due Citizens</t>
  </si>
  <si>
    <t>Colorado Interstate Gas Company</t>
  </si>
  <si>
    <t>TF-1 Transportation Service</t>
  </si>
  <si>
    <t>Variable Commodity Rate</t>
  </si>
  <si>
    <t>Commodity</t>
  </si>
  <si>
    <t>Gas Quality Surcharge</t>
  </si>
  <si>
    <t>Annual Charge Adj.</t>
  </si>
  <si>
    <t>Hourly Flexibility</t>
  </si>
  <si>
    <t>GRI</t>
  </si>
  <si>
    <t xml:space="preserve">    Total </t>
  </si>
  <si>
    <t>Enron North America</t>
  </si>
  <si>
    <t>Citizens Utilities Company Reconciliation</t>
  </si>
  <si>
    <t>Colorado Gas Division</t>
  </si>
  <si>
    <t>Fuel &amp; L&amp;U Rates</t>
  </si>
  <si>
    <t>L&amp;U</t>
  </si>
  <si>
    <t>Rate</t>
  </si>
  <si>
    <t>Deliveries Sourece</t>
  </si>
  <si>
    <t>Norht</t>
  </si>
  <si>
    <t>South</t>
  </si>
  <si>
    <t>North</t>
  </si>
  <si>
    <t xml:space="preserve">North </t>
  </si>
  <si>
    <t>Receipt Volume Adj.</t>
  </si>
  <si>
    <t>Purchase Cost Adjustment</t>
  </si>
  <si>
    <t>Total Due Enron</t>
  </si>
  <si>
    <t>Net Total Due Citizens</t>
  </si>
  <si>
    <t>Gross Receipt Settlement</t>
  </si>
  <si>
    <t>Delivery Settlement</t>
  </si>
  <si>
    <t>Citizens Gross Receipts Adjustment</t>
  </si>
  <si>
    <t>Actual Receipt Invoiced</t>
  </si>
  <si>
    <t>Gross Up For Fuel &amp; L&amp;U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</si>
</sst>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.0000_);_(&quot;$&quot;* \(#,##0.0000\);_(&quot;$&quot;* &quot;-&quot;??_);_(@_)"/>
    <numFmt numFmtId="171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8" fontId="0" fillId="0" borderId="0" xfId="0" applyNumberFormat="1"/>
    <xf numFmtId="38" fontId="0" fillId="0" borderId="0" xfId="0" applyNumberFormat="1"/>
    <xf numFmtId="38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44" fontId="0" fillId="0" borderId="0" xfId="2" applyFont="1"/>
    <xf numFmtId="10" fontId="0" fillId="0" borderId="0" xfId="0" applyNumberFormat="1"/>
    <xf numFmtId="168" fontId="0" fillId="0" borderId="0" xfId="2" applyNumberFormat="1" applyFont="1"/>
    <xf numFmtId="38" fontId="0" fillId="0" borderId="1" xfId="0" applyNumberFormat="1" applyBorder="1"/>
    <xf numFmtId="0" fontId="0" fillId="0" borderId="1" xfId="0" applyBorder="1"/>
    <xf numFmtId="44" fontId="0" fillId="0" borderId="1" xfId="2" applyFont="1" applyBorder="1"/>
    <xf numFmtId="168" fontId="0" fillId="0" borderId="1" xfId="2" applyNumberFormat="1" applyFont="1" applyBorder="1"/>
    <xf numFmtId="8" fontId="0" fillId="0" borderId="1" xfId="0" applyNumberFormat="1" applyBorder="1"/>
    <xf numFmtId="0" fontId="0" fillId="1" borderId="0" xfId="0" applyFill="1"/>
    <xf numFmtId="17" fontId="0" fillId="0" borderId="0" xfId="0" applyNumberFormat="1"/>
    <xf numFmtId="168" fontId="0" fillId="0" borderId="0" xfId="2" applyNumberFormat="1" applyFont="1" applyFill="1" applyProtection="1"/>
    <xf numFmtId="168" fontId="3" fillId="0" borderId="2" xfId="2" applyNumberFormat="1" applyFont="1" applyFill="1" applyBorder="1" applyProtection="1">
      <protection locked="0"/>
    </xf>
    <xf numFmtId="0" fontId="2" fillId="0" borderId="0" xfId="0" applyFont="1" applyBorder="1"/>
    <xf numFmtId="8" fontId="2" fillId="0" borderId="0" xfId="0" applyNumberFormat="1" applyFont="1" applyBorder="1"/>
    <xf numFmtId="8" fontId="0" fillId="0" borderId="0" xfId="0" applyNumberFormat="1" applyBorder="1"/>
    <xf numFmtId="15" fontId="2" fillId="0" borderId="0" xfId="0" applyNumberFormat="1" applyFont="1" applyAlignment="1">
      <alignment horizontal="left"/>
    </xf>
    <xf numFmtId="10" fontId="0" fillId="0" borderId="0" xfId="3" applyNumberFormat="1" applyFont="1" applyFill="1" applyProtection="1"/>
    <xf numFmtId="10" fontId="0" fillId="0" borderId="1" xfId="3" applyNumberFormat="1" applyFont="1" applyFill="1" applyBorder="1" applyProtection="1"/>
    <xf numFmtId="10" fontId="0" fillId="0" borderId="0" xfId="3" applyNumberFormat="1" applyFont="1"/>
    <xf numFmtId="171" fontId="0" fillId="0" borderId="0" xfId="1" applyNumberFormat="1" applyFont="1"/>
    <xf numFmtId="38" fontId="0" fillId="1" borderId="0" xfId="0" applyNumberFormat="1" applyFill="1"/>
    <xf numFmtId="8" fontId="2" fillId="0" borderId="0" xfId="0" applyNumberFormat="1" applyFont="1" applyAlignment="1">
      <alignment horizontal="center"/>
    </xf>
    <xf numFmtId="0" fontId="2" fillId="0" borderId="0" xfId="0" applyFont="1" applyAlignment="1"/>
    <xf numFmtId="44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8" fontId="2" fillId="0" borderId="5" xfId="0" applyNumberFormat="1" applyFont="1" applyBorder="1"/>
    <xf numFmtId="171" fontId="0" fillId="0" borderId="0" xfId="1" applyNumberFormat="1" applyFont="1" applyFill="1"/>
    <xf numFmtId="44" fontId="0" fillId="0" borderId="0" xfId="2" applyFont="1" applyFill="1"/>
    <xf numFmtId="3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75" workbookViewId="0">
      <selection activeCell="A5" sqref="A5"/>
    </sheetView>
  </sheetViews>
  <sheetFormatPr defaultRowHeight="12.75" x14ac:dyDescent="0.2"/>
  <cols>
    <col min="1" max="1" width="14.5703125" style="6" customWidth="1"/>
    <col min="2" max="2" width="11.42578125" customWidth="1"/>
    <col min="3" max="3" width="9.28515625" style="4" bestFit="1" customWidth="1"/>
    <col min="4" max="8" width="9.28515625" bestFit="1" customWidth="1"/>
    <col min="9" max="12" width="12.5703125" customWidth="1"/>
    <col min="13" max="13" width="14.140625" style="3" customWidth="1"/>
  </cols>
  <sheetData>
    <row r="1" spans="1:13" x14ac:dyDescent="0.2">
      <c r="A1" s="7" t="s">
        <v>42</v>
      </c>
    </row>
    <row r="2" spans="1:13" x14ac:dyDescent="0.2">
      <c r="A2" s="7" t="s">
        <v>43</v>
      </c>
    </row>
    <row r="3" spans="1:13" x14ac:dyDescent="0.2">
      <c r="A3" s="7" t="s">
        <v>44</v>
      </c>
    </row>
    <row r="4" spans="1:13" x14ac:dyDescent="0.2">
      <c r="A4" s="25">
        <v>37174</v>
      </c>
    </row>
    <row r="7" spans="1:13" x14ac:dyDescent="0.2">
      <c r="A7" s="7" t="s">
        <v>17</v>
      </c>
      <c r="B7" s="6">
        <v>417568</v>
      </c>
    </row>
    <row r="8" spans="1:13" x14ac:dyDescent="0.2">
      <c r="A8" s="7" t="s">
        <v>0</v>
      </c>
      <c r="B8" t="s">
        <v>1</v>
      </c>
    </row>
    <row r="9" spans="1:13" x14ac:dyDescent="0.2">
      <c r="A9" s="7" t="s">
        <v>2</v>
      </c>
      <c r="B9" t="s">
        <v>3</v>
      </c>
    </row>
    <row r="10" spans="1:13" x14ac:dyDescent="0.2">
      <c r="A10" s="7"/>
    </row>
    <row r="11" spans="1:13" x14ac:dyDescent="0.2">
      <c r="C11" s="5" t="s">
        <v>58</v>
      </c>
      <c r="H11" s="9" t="s">
        <v>24</v>
      </c>
      <c r="I11" s="9" t="s">
        <v>21</v>
      </c>
      <c r="J11" s="9"/>
      <c r="K11" s="9"/>
      <c r="L11" s="9"/>
    </row>
    <row r="12" spans="1:13" x14ac:dyDescent="0.2">
      <c r="C12" s="5"/>
      <c r="G12" s="9" t="s">
        <v>21</v>
      </c>
      <c r="H12" s="9" t="s">
        <v>23</v>
      </c>
      <c r="I12" s="9" t="s">
        <v>25</v>
      </c>
      <c r="J12" s="9" t="s">
        <v>27</v>
      </c>
      <c r="K12" s="9" t="s">
        <v>28</v>
      </c>
      <c r="L12" s="9" t="s">
        <v>30</v>
      </c>
    </row>
    <row r="13" spans="1:13" s="2" customFormat="1" x14ac:dyDescent="0.2">
      <c r="A13" s="7" t="s">
        <v>4</v>
      </c>
      <c r="B13" s="2" t="s">
        <v>5</v>
      </c>
      <c r="C13" s="5" t="s">
        <v>6</v>
      </c>
      <c r="D13" s="2" t="s">
        <v>18</v>
      </c>
      <c r="E13" s="2" t="s">
        <v>19</v>
      </c>
      <c r="F13" s="2" t="s">
        <v>20</v>
      </c>
      <c r="G13" s="2" t="s">
        <v>22</v>
      </c>
      <c r="H13" s="9" t="s">
        <v>7</v>
      </c>
      <c r="I13" s="9" t="s">
        <v>26</v>
      </c>
      <c r="J13" s="9" t="s">
        <v>7</v>
      </c>
      <c r="K13" s="9" t="s">
        <v>29</v>
      </c>
      <c r="L13" s="9" t="s">
        <v>7</v>
      </c>
      <c r="M13" s="31" t="s">
        <v>8</v>
      </c>
    </row>
    <row r="14" spans="1:13" x14ac:dyDescent="0.2">
      <c r="A14" s="8">
        <v>36861</v>
      </c>
      <c r="B14" s="1" t="s">
        <v>9</v>
      </c>
      <c r="C14" s="4">
        <v>4240</v>
      </c>
      <c r="D14">
        <v>5.95</v>
      </c>
      <c r="E14" s="10">
        <v>0.01</v>
      </c>
      <c r="F14" s="10">
        <f t="shared" ref="F14:F21" si="0">D14+E14</f>
        <v>5.96</v>
      </c>
      <c r="G14" s="11">
        <v>3.3700000000000001E-2</v>
      </c>
      <c r="H14" s="12">
        <f t="shared" ref="H14:H21" si="1">ROUND(F14/(1-G14),4)</f>
        <v>6.1679000000000004</v>
      </c>
      <c r="I14" s="12">
        <v>6.8400000000000002E-2</v>
      </c>
      <c r="J14" s="12">
        <f t="shared" ref="J14:J21" si="2">H14+I14</f>
        <v>6.2363</v>
      </c>
      <c r="K14" s="12">
        <v>0.06</v>
      </c>
      <c r="L14" s="12">
        <f t="shared" ref="L14:L21" si="3">J14+K14</f>
        <v>6.2962999999999996</v>
      </c>
      <c r="M14" s="3">
        <f t="shared" ref="M14:M21" si="4">ROUND(C14*L14,2)</f>
        <v>26696.31</v>
      </c>
    </row>
    <row r="15" spans="1:13" x14ac:dyDescent="0.2">
      <c r="A15" s="8">
        <v>36892</v>
      </c>
      <c r="B15" s="1" t="s">
        <v>10</v>
      </c>
      <c r="C15" s="4">
        <v>5983</v>
      </c>
      <c r="D15">
        <v>8.6300000000000008</v>
      </c>
      <c r="E15" s="10">
        <v>0.01</v>
      </c>
      <c r="F15" s="10">
        <f t="shared" si="0"/>
        <v>8.64</v>
      </c>
      <c r="G15" s="11">
        <v>3.3700000000000001E-2</v>
      </c>
      <c r="H15" s="12">
        <f t="shared" si="1"/>
        <v>8.9413</v>
      </c>
      <c r="I15" s="12">
        <v>6.8199999999999997E-2</v>
      </c>
      <c r="J15" s="12">
        <f t="shared" si="2"/>
        <v>9.0094999999999992</v>
      </c>
      <c r="K15" s="12">
        <v>0.06</v>
      </c>
      <c r="L15" s="12">
        <f t="shared" si="3"/>
        <v>9.0694999999999997</v>
      </c>
      <c r="M15" s="3">
        <f t="shared" si="4"/>
        <v>54262.82</v>
      </c>
    </row>
    <row r="16" spans="1:13" x14ac:dyDescent="0.2">
      <c r="A16" s="8">
        <v>36923</v>
      </c>
      <c r="B16" s="1" t="s">
        <v>11</v>
      </c>
      <c r="C16" s="4">
        <v>5404</v>
      </c>
      <c r="D16">
        <v>6.31</v>
      </c>
      <c r="E16" s="10">
        <v>0.01</v>
      </c>
      <c r="F16" s="10">
        <f t="shared" si="0"/>
        <v>6.3199999999999994</v>
      </c>
      <c r="G16" s="11">
        <v>3.3700000000000001E-2</v>
      </c>
      <c r="H16" s="12">
        <f t="shared" si="1"/>
        <v>6.5404</v>
      </c>
      <c r="I16" s="12">
        <v>6.8199999999999997E-2</v>
      </c>
      <c r="J16" s="12">
        <f t="shared" si="2"/>
        <v>6.6086</v>
      </c>
      <c r="K16" s="12">
        <v>0.06</v>
      </c>
      <c r="L16" s="12">
        <f t="shared" si="3"/>
        <v>6.6685999999999996</v>
      </c>
      <c r="M16" s="3">
        <f t="shared" si="4"/>
        <v>36037.11</v>
      </c>
    </row>
    <row r="17" spans="1:13" x14ac:dyDescent="0.2">
      <c r="A17" s="8">
        <v>36951</v>
      </c>
      <c r="B17" s="1" t="s">
        <v>12</v>
      </c>
      <c r="C17" s="4">
        <v>4371</v>
      </c>
      <c r="D17">
        <v>4.72</v>
      </c>
      <c r="E17" s="10">
        <v>0.01</v>
      </c>
      <c r="F17" s="10">
        <f t="shared" si="0"/>
        <v>4.7299999999999995</v>
      </c>
      <c r="G17" s="11">
        <v>3.3700000000000001E-2</v>
      </c>
      <c r="H17" s="12">
        <f t="shared" si="1"/>
        <v>4.8949999999999996</v>
      </c>
      <c r="I17" s="12">
        <v>6.8199999999999997E-2</v>
      </c>
      <c r="J17" s="12">
        <f t="shared" si="2"/>
        <v>4.9631999999999996</v>
      </c>
      <c r="K17" s="12">
        <v>0.06</v>
      </c>
      <c r="L17" s="12">
        <f t="shared" si="3"/>
        <v>5.0231999999999992</v>
      </c>
      <c r="M17" s="3">
        <f t="shared" si="4"/>
        <v>21956.41</v>
      </c>
    </row>
    <row r="18" spans="1:13" x14ac:dyDescent="0.2">
      <c r="A18" s="8">
        <v>36982</v>
      </c>
      <c r="B18" s="1" t="s">
        <v>13</v>
      </c>
      <c r="C18" s="4">
        <v>3720</v>
      </c>
      <c r="D18">
        <v>4.49</v>
      </c>
      <c r="E18" s="10">
        <v>0.01</v>
      </c>
      <c r="F18" s="10">
        <f t="shared" si="0"/>
        <v>4.5</v>
      </c>
      <c r="G18" s="11">
        <v>3.6600000000000001E-2</v>
      </c>
      <c r="H18" s="12">
        <f t="shared" si="1"/>
        <v>4.6710000000000003</v>
      </c>
      <c r="I18" s="12">
        <v>6.8199999999999997E-2</v>
      </c>
      <c r="J18" s="12">
        <f t="shared" si="2"/>
        <v>4.7392000000000003</v>
      </c>
      <c r="K18" s="12">
        <v>0.06</v>
      </c>
      <c r="L18" s="12">
        <f t="shared" si="3"/>
        <v>4.7991999999999999</v>
      </c>
      <c r="M18" s="3">
        <f t="shared" si="4"/>
        <v>17853.02</v>
      </c>
    </row>
    <row r="19" spans="1:13" x14ac:dyDescent="0.2">
      <c r="A19" s="8">
        <v>37012</v>
      </c>
      <c r="B19" s="1" t="s">
        <v>14</v>
      </c>
      <c r="C19" s="4">
        <v>4805</v>
      </c>
      <c r="D19">
        <v>3.91</v>
      </c>
      <c r="E19" s="10">
        <v>0.01</v>
      </c>
      <c r="F19" s="10">
        <f t="shared" si="0"/>
        <v>3.92</v>
      </c>
      <c r="G19" s="11">
        <v>3.6600000000000001E-2</v>
      </c>
      <c r="H19" s="12">
        <f t="shared" si="1"/>
        <v>4.0689000000000002</v>
      </c>
      <c r="I19" s="12">
        <v>6.8199999999999997E-2</v>
      </c>
      <c r="J19" s="12">
        <f t="shared" si="2"/>
        <v>4.1371000000000002</v>
      </c>
      <c r="K19" s="12">
        <v>0.06</v>
      </c>
      <c r="L19" s="12">
        <f t="shared" si="3"/>
        <v>4.1970999999999998</v>
      </c>
      <c r="M19" s="3">
        <f t="shared" si="4"/>
        <v>20167.07</v>
      </c>
    </row>
    <row r="20" spans="1:13" x14ac:dyDescent="0.2">
      <c r="A20" s="8">
        <v>37043</v>
      </c>
      <c r="B20" s="1" t="s">
        <v>15</v>
      </c>
      <c r="C20" s="4">
        <v>4640</v>
      </c>
      <c r="D20">
        <v>2.4300000000000002</v>
      </c>
      <c r="E20" s="10">
        <v>0.01</v>
      </c>
      <c r="F20" s="10">
        <f t="shared" si="0"/>
        <v>2.44</v>
      </c>
      <c r="G20" s="11">
        <v>3.6600000000000001E-2</v>
      </c>
      <c r="H20" s="12">
        <f t="shared" si="1"/>
        <v>2.5327000000000002</v>
      </c>
      <c r="I20" s="12">
        <v>6.8199999999999997E-2</v>
      </c>
      <c r="J20" s="12">
        <f t="shared" si="2"/>
        <v>2.6009000000000002</v>
      </c>
      <c r="K20" s="12">
        <v>0.06</v>
      </c>
      <c r="L20" s="12">
        <f t="shared" si="3"/>
        <v>2.6609000000000003</v>
      </c>
      <c r="M20" s="3">
        <f t="shared" si="4"/>
        <v>12346.58</v>
      </c>
    </row>
    <row r="21" spans="1:13" x14ac:dyDescent="0.2">
      <c r="A21" s="8">
        <v>37073</v>
      </c>
      <c r="B21" s="1" t="s">
        <v>16</v>
      </c>
      <c r="C21" s="13">
        <v>4805</v>
      </c>
      <c r="D21" s="14">
        <v>1.75</v>
      </c>
      <c r="E21" s="15">
        <v>0.01</v>
      </c>
      <c r="F21" s="15">
        <f t="shared" si="0"/>
        <v>1.76</v>
      </c>
      <c r="G21" s="11">
        <v>3.6600000000000001E-2</v>
      </c>
      <c r="H21" s="16">
        <f t="shared" si="1"/>
        <v>1.8269</v>
      </c>
      <c r="I21" s="16">
        <v>6.8199999999999997E-2</v>
      </c>
      <c r="J21" s="16">
        <f t="shared" si="2"/>
        <v>1.8951</v>
      </c>
      <c r="K21" s="16">
        <v>0.06</v>
      </c>
      <c r="L21" s="16">
        <f t="shared" si="3"/>
        <v>1.9551000000000001</v>
      </c>
      <c r="M21" s="17">
        <f t="shared" si="4"/>
        <v>9394.26</v>
      </c>
    </row>
    <row r="22" spans="1:13" x14ac:dyDescent="0.2">
      <c r="A22" s="8" t="s">
        <v>31</v>
      </c>
      <c r="B22" s="18"/>
      <c r="C22" s="4">
        <f>SUM(C14:C21)</f>
        <v>37968</v>
      </c>
      <c r="D22" s="18"/>
      <c r="E22" s="18"/>
      <c r="F22" s="18"/>
      <c r="G22" s="18"/>
      <c r="H22" s="18"/>
      <c r="I22" s="18"/>
      <c r="J22" s="18"/>
      <c r="K22" s="18"/>
      <c r="L22" s="18"/>
      <c r="M22" s="3">
        <f>SUM(M14:M21)</f>
        <v>198713.58</v>
      </c>
    </row>
    <row r="23" spans="1:13" x14ac:dyDescent="0.2">
      <c r="A23" s="8"/>
    </row>
    <row r="24" spans="1:13" x14ac:dyDescent="0.2">
      <c r="A24" s="8"/>
      <c r="K24" s="22" t="s">
        <v>32</v>
      </c>
      <c r="L24" s="23"/>
      <c r="M24" s="24">
        <f>M22</f>
        <v>198713.58</v>
      </c>
    </row>
    <row r="25" spans="1:13" x14ac:dyDescent="0.2">
      <c r="A25" s="8"/>
      <c r="K25" s="22"/>
      <c r="L25" s="23"/>
      <c r="M25" s="24"/>
    </row>
    <row r="26" spans="1:13" x14ac:dyDescent="0.2">
      <c r="A26" s="8"/>
      <c r="C26" s="2" t="s">
        <v>57</v>
      </c>
      <c r="K26" s="22"/>
      <c r="L26" s="23"/>
      <c r="M26" s="24"/>
    </row>
    <row r="27" spans="1:13" x14ac:dyDescent="0.2">
      <c r="A27" s="8"/>
      <c r="F27" s="40" t="s">
        <v>53</v>
      </c>
      <c r="G27" s="40"/>
      <c r="H27" s="40"/>
      <c r="I27" s="40" t="s">
        <v>7</v>
      </c>
      <c r="J27" s="40"/>
      <c r="K27" s="32" t="s">
        <v>54</v>
      </c>
      <c r="L27" s="9"/>
      <c r="M27" s="9"/>
    </row>
    <row r="28" spans="1:13" x14ac:dyDescent="0.2">
      <c r="A28" s="8"/>
      <c r="F28" s="9" t="s">
        <v>52</v>
      </c>
      <c r="G28" s="9" t="s">
        <v>50</v>
      </c>
      <c r="H28" s="9" t="s">
        <v>20</v>
      </c>
      <c r="I28" s="9" t="s">
        <v>52</v>
      </c>
      <c r="J28" s="9" t="s">
        <v>50</v>
      </c>
      <c r="K28" s="9" t="s">
        <v>52</v>
      </c>
      <c r="L28" s="9" t="s">
        <v>50</v>
      </c>
      <c r="M28" s="9" t="s">
        <v>20</v>
      </c>
    </row>
    <row r="29" spans="1:13" x14ac:dyDescent="0.2">
      <c r="A29" s="8">
        <v>36951</v>
      </c>
      <c r="B29" s="18"/>
      <c r="C29" s="30"/>
      <c r="D29" s="18"/>
      <c r="E29" s="18"/>
      <c r="F29">
        <f>'Receipt Volume Adj.'!M8</f>
        <v>1043</v>
      </c>
      <c r="G29">
        <f>'Receipt Volume Adj.'!N8</f>
        <v>0</v>
      </c>
      <c r="H29">
        <f>F29+G29</f>
        <v>1043</v>
      </c>
      <c r="I29" s="12">
        <v>4.7300000000000004</v>
      </c>
      <c r="J29" s="12">
        <v>4.82</v>
      </c>
      <c r="K29" s="10">
        <f t="shared" ref="K29:L33" si="5">ROUND(F29*I29,2)</f>
        <v>4933.3900000000003</v>
      </c>
      <c r="L29" s="10">
        <f t="shared" si="5"/>
        <v>0</v>
      </c>
      <c r="M29" s="10">
        <f>K29+L29</f>
        <v>4933.3900000000003</v>
      </c>
    </row>
    <row r="30" spans="1:13" x14ac:dyDescent="0.2">
      <c r="A30" s="8">
        <v>36982</v>
      </c>
      <c r="B30" s="18"/>
      <c r="C30" s="30"/>
      <c r="D30" s="18"/>
      <c r="E30" s="18"/>
      <c r="F30">
        <f>'Receipt Volume Adj.'!M9</f>
        <v>328</v>
      </c>
      <c r="G30">
        <f>'Receipt Volume Adj.'!N9</f>
        <v>0</v>
      </c>
      <c r="H30">
        <f>F30+G30</f>
        <v>328</v>
      </c>
      <c r="I30" s="12">
        <v>4.5</v>
      </c>
      <c r="J30" s="12">
        <v>4.59</v>
      </c>
      <c r="K30" s="10">
        <f t="shared" si="5"/>
        <v>1476</v>
      </c>
      <c r="L30" s="10">
        <f t="shared" si="5"/>
        <v>0</v>
      </c>
      <c r="M30" s="10">
        <f>K30+L30</f>
        <v>1476</v>
      </c>
    </row>
    <row r="31" spans="1:13" x14ac:dyDescent="0.2">
      <c r="A31" s="8">
        <v>37012</v>
      </c>
      <c r="B31" s="18"/>
      <c r="C31" s="30"/>
      <c r="D31" s="18"/>
      <c r="E31" s="18"/>
      <c r="F31">
        <f>'Receipt Volume Adj.'!M10</f>
        <v>821</v>
      </c>
      <c r="G31">
        <f>'Receipt Volume Adj.'!N10</f>
        <v>91</v>
      </c>
      <c r="H31">
        <f>F31+G31</f>
        <v>912</v>
      </c>
      <c r="I31" s="12">
        <v>3.92</v>
      </c>
      <c r="J31" s="12">
        <v>4.01</v>
      </c>
      <c r="K31" s="10">
        <f t="shared" si="5"/>
        <v>3218.32</v>
      </c>
      <c r="L31" s="10">
        <f t="shared" si="5"/>
        <v>364.91</v>
      </c>
      <c r="M31" s="10">
        <f>K31+L31</f>
        <v>3583.23</v>
      </c>
    </row>
    <row r="32" spans="1:13" x14ac:dyDescent="0.2">
      <c r="A32" s="8">
        <v>37043</v>
      </c>
      <c r="B32" s="18"/>
      <c r="C32" s="30"/>
      <c r="D32" s="18"/>
      <c r="E32" s="18"/>
      <c r="F32">
        <f>'Receipt Volume Adj.'!M11</f>
        <v>883</v>
      </c>
      <c r="G32">
        <f>'Receipt Volume Adj.'!N11</f>
        <v>0</v>
      </c>
      <c r="H32">
        <f>F32+G32</f>
        <v>883</v>
      </c>
      <c r="I32" s="12">
        <v>2.44</v>
      </c>
      <c r="J32" s="12">
        <v>2.5299999999999998</v>
      </c>
      <c r="K32" s="10">
        <f t="shared" si="5"/>
        <v>2154.52</v>
      </c>
      <c r="L32" s="10">
        <f t="shared" si="5"/>
        <v>0</v>
      </c>
      <c r="M32" s="10">
        <f>K32+L32</f>
        <v>2154.52</v>
      </c>
    </row>
    <row r="33" spans="1:13" x14ac:dyDescent="0.2">
      <c r="A33" s="8">
        <v>37073</v>
      </c>
      <c r="B33" s="18"/>
      <c r="C33" s="30"/>
      <c r="D33" s="18"/>
      <c r="E33" s="18"/>
      <c r="F33" s="14">
        <f>'Receipt Volume Adj.'!M12</f>
        <v>518</v>
      </c>
      <c r="G33" s="14">
        <f>'Receipt Volume Adj.'!N12</f>
        <v>170</v>
      </c>
      <c r="H33" s="14">
        <f>F33+G33</f>
        <v>688</v>
      </c>
      <c r="I33" s="16">
        <v>1.76</v>
      </c>
      <c r="J33" s="16">
        <v>1.85</v>
      </c>
      <c r="K33" s="15">
        <f t="shared" si="5"/>
        <v>911.68</v>
      </c>
      <c r="L33" s="15">
        <f t="shared" si="5"/>
        <v>314.5</v>
      </c>
      <c r="M33" s="15">
        <f>K33+L33</f>
        <v>1226.1799999999998</v>
      </c>
    </row>
    <row r="34" spans="1:13" x14ac:dyDescent="0.2">
      <c r="A34" s="8" t="s">
        <v>31</v>
      </c>
      <c r="B34" s="18"/>
      <c r="C34" s="30"/>
      <c r="D34" s="18"/>
      <c r="E34" s="18"/>
      <c r="F34" s="37">
        <f>SUM(F29:F33)</f>
        <v>3593</v>
      </c>
      <c r="G34" s="37">
        <f>SUM(G29:G33)</f>
        <v>261</v>
      </c>
      <c r="H34" s="37">
        <f>SUM(H29:H33)</f>
        <v>3854</v>
      </c>
      <c r="I34" s="18"/>
      <c r="J34" s="18"/>
      <c r="K34" s="38">
        <f>SUM(K29:K33)</f>
        <v>12693.910000000002</v>
      </c>
      <c r="L34" s="38">
        <f>SUM(L29:L33)</f>
        <v>679.41000000000008</v>
      </c>
      <c r="M34" s="33">
        <f>SUM(M29:M33)</f>
        <v>13373.320000000002</v>
      </c>
    </row>
    <row r="37" spans="1:13" x14ac:dyDescent="0.2">
      <c r="K37" s="2" t="s">
        <v>55</v>
      </c>
      <c r="M37" s="33">
        <f>M34</f>
        <v>13373.320000000002</v>
      </c>
    </row>
    <row r="40" spans="1:13" x14ac:dyDescent="0.2">
      <c r="K40" s="34" t="s">
        <v>56</v>
      </c>
      <c r="L40" s="35"/>
      <c r="M40" s="36">
        <f>M24-M37</f>
        <v>185340.25999999998</v>
      </c>
    </row>
  </sheetData>
  <mergeCells count="2">
    <mergeCell ref="F27:H27"/>
    <mergeCell ref="I27:J27"/>
  </mergeCells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sqref="A1:IV65536"/>
    </sheetView>
  </sheetViews>
  <sheetFormatPr defaultRowHeight="12.75" x14ac:dyDescent="0.2"/>
  <cols>
    <col min="1" max="1" width="21.5703125" customWidth="1"/>
    <col min="2" max="11" width="11.28515625" bestFit="1" customWidth="1"/>
  </cols>
  <sheetData>
    <row r="1" spans="1:12" x14ac:dyDescent="0.2">
      <c r="A1" s="2" t="s">
        <v>33</v>
      </c>
    </row>
    <row r="2" spans="1:12" x14ac:dyDescent="0.2">
      <c r="A2" s="2" t="s">
        <v>34</v>
      </c>
    </row>
    <row r="3" spans="1:12" x14ac:dyDescent="0.2">
      <c r="A3" s="2" t="s">
        <v>35</v>
      </c>
    </row>
    <row r="6" spans="1:12" x14ac:dyDescent="0.2">
      <c r="B6" s="19">
        <v>36800</v>
      </c>
      <c r="C6" s="19">
        <v>36831</v>
      </c>
      <c r="D6" s="19">
        <v>36861</v>
      </c>
      <c r="E6" s="19">
        <v>36892</v>
      </c>
      <c r="F6" s="19">
        <v>36923</v>
      </c>
      <c r="G6" s="19">
        <v>36951</v>
      </c>
      <c r="H6" s="19">
        <v>36982</v>
      </c>
      <c r="I6" s="19">
        <v>37012</v>
      </c>
      <c r="J6" s="19">
        <v>37043</v>
      </c>
      <c r="K6" s="19">
        <v>37073</v>
      </c>
      <c r="L6" s="19"/>
    </row>
    <row r="7" spans="1:12" x14ac:dyDescent="0.2">
      <c r="A7" t="s">
        <v>36</v>
      </c>
      <c r="B7" s="20">
        <v>2.4500000000000001E-2</v>
      </c>
      <c r="C7" s="20">
        <v>2.4500000000000001E-2</v>
      </c>
      <c r="D7" s="20">
        <v>2.4500000000000001E-2</v>
      </c>
      <c r="E7" s="20">
        <v>2.4500000000000001E-2</v>
      </c>
      <c r="F7" s="20">
        <v>2.4500000000000001E-2</v>
      </c>
      <c r="G7" s="20">
        <v>2.4500000000000001E-2</v>
      </c>
      <c r="H7" s="20">
        <v>2.4500000000000001E-2</v>
      </c>
      <c r="I7" s="20">
        <v>2.4500000000000001E-2</v>
      </c>
      <c r="J7" s="20">
        <v>2.4500000000000001E-2</v>
      </c>
      <c r="K7" s="20">
        <v>2.4500000000000001E-2</v>
      </c>
    </row>
    <row r="8" spans="1:12" x14ac:dyDescent="0.2">
      <c r="A8" t="s">
        <v>37</v>
      </c>
      <c r="B8" s="20">
        <v>2.06E-2</v>
      </c>
      <c r="C8" s="20">
        <v>2.06E-2</v>
      </c>
      <c r="D8" s="20">
        <v>2.06E-2</v>
      </c>
      <c r="E8" s="20">
        <v>2.06E-2</v>
      </c>
      <c r="F8" s="20">
        <v>2.06E-2</v>
      </c>
      <c r="G8" s="20">
        <v>2.06E-2</v>
      </c>
      <c r="H8" s="20">
        <v>2.06E-2</v>
      </c>
      <c r="I8" s="20">
        <v>2.06E-2</v>
      </c>
      <c r="J8" s="20">
        <v>2.06E-2</v>
      </c>
      <c r="K8" s="20">
        <v>2.06E-2</v>
      </c>
    </row>
    <row r="9" spans="1:12" x14ac:dyDescent="0.2">
      <c r="A9" t="s">
        <v>38</v>
      </c>
      <c r="B9" s="20">
        <v>2.2000000000000001E-3</v>
      </c>
      <c r="C9" s="20">
        <v>2.2000000000000001E-3</v>
      </c>
      <c r="D9" s="20">
        <v>2.2000000000000001E-3</v>
      </c>
      <c r="E9" s="20">
        <v>2.2000000000000001E-3</v>
      </c>
      <c r="F9" s="20">
        <v>2.2000000000000001E-3</v>
      </c>
      <c r="G9" s="20">
        <v>2.2000000000000001E-3</v>
      </c>
      <c r="H9" s="20">
        <v>2.2000000000000001E-3</v>
      </c>
      <c r="I9" s="20">
        <v>2.2000000000000001E-3</v>
      </c>
      <c r="J9" s="20">
        <v>2.2000000000000001E-3</v>
      </c>
      <c r="K9" s="20">
        <v>2.2000000000000001E-3</v>
      </c>
    </row>
    <row r="10" spans="1:12" x14ac:dyDescent="0.2">
      <c r="A10" t="s">
        <v>39</v>
      </c>
      <c r="B10" s="20">
        <v>1.3900000000000001E-2</v>
      </c>
      <c r="C10" s="20">
        <v>1.3900000000000001E-2</v>
      </c>
      <c r="D10" s="20">
        <v>1.3900000000000001E-2</v>
      </c>
      <c r="E10" s="20">
        <v>1.3900000000000001E-2</v>
      </c>
      <c r="F10" s="20">
        <v>1.3900000000000001E-2</v>
      </c>
      <c r="G10" s="20">
        <v>1.3900000000000001E-2</v>
      </c>
      <c r="H10" s="20">
        <v>1.3900000000000001E-2</v>
      </c>
      <c r="I10" s="20">
        <v>1.3900000000000001E-2</v>
      </c>
      <c r="J10" s="20">
        <v>1.3900000000000001E-2</v>
      </c>
      <c r="K10" s="20">
        <v>1.3900000000000001E-2</v>
      </c>
    </row>
    <row r="11" spans="1:12" x14ac:dyDescent="0.2">
      <c r="A11" t="s">
        <v>40</v>
      </c>
      <c r="B11" s="21">
        <v>7.1999999999999998E-3</v>
      </c>
      <c r="C11" s="21">
        <v>7.1999999999999998E-3</v>
      </c>
      <c r="D11" s="21">
        <v>7.1999999999999998E-3</v>
      </c>
      <c r="E11" s="21">
        <v>7.0000000000000001E-3</v>
      </c>
      <c r="F11" s="21">
        <v>7.0000000000000001E-3</v>
      </c>
      <c r="G11" s="21">
        <v>7.0000000000000001E-3</v>
      </c>
      <c r="H11" s="21">
        <v>7.0000000000000001E-3</v>
      </c>
      <c r="I11" s="21">
        <v>7.0000000000000001E-3</v>
      </c>
      <c r="J11" s="21">
        <v>7.0000000000000001E-3</v>
      </c>
      <c r="K11" s="21">
        <v>7.0000000000000001E-3</v>
      </c>
    </row>
    <row r="12" spans="1:12" x14ac:dyDescent="0.2">
      <c r="A12" t="s">
        <v>41</v>
      </c>
      <c r="B12" s="20">
        <f>SUM(B7:B11)</f>
        <v>6.8400000000000002E-2</v>
      </c>
      <c r="C12" s="20">
        <f t="shared" ref="C12:K12" si="0">SUM(C7:C11)</f>
        <v>6.8400000000000002E-2</v>
      </c>
      <c r="D12" s="20">
        <f t="shared" si="0"/>
        <v>6.8400000000000002E-2</v>
      </c>
      <c r="E12" s="20">
        <f t="shared" si="0"/>
        <v>6.8200000000000011E-2</v>
      </c>
      <c r="F12" s="20">
        <f t="shared" si="0"/>
        <v>6.8200000000000011E-2</v>
      </c>
      <c r="G12" s="20">
        <f t="shared" si="0"/>
        <v>6.8200000000000011E-2</v>
      </c>
      <c r="H12" s="20">
        <f t="shared" si="0"/>
        <v>6.8200000000000011E-2</v>
      </c>
      <c r="I12" s="20">
        <f t="shared" si="0"/>
        <v>6.8200000000000011E-2</v>
      </c>
      <c r="J12" s="20">
        <f t="shared" si="0"/>
        <v>6.8200000000000011E-2</v>
      </c>
      <c r="K12" s="20">
        <f t="shared" si="0"/>
        <v>6.8200000000000011E-2</v>
      </c>
    </row>
  </sheetData>
  <pageMargins left="0.75" right="0.75" top="1" bottom="1" header="0.5" footer="0.5"/>
  <pageSetup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L13"/>
    </sheetView>
  </sheetViews>
  <sheetFormatPr defaultRowHeight="12.75" x14ac:dyDescent="0.2"/>
  <cols>
    <col min="1" max="1" width="21.5703125" customWidth="1"/>
    <col min="2" max="11" width="11.28515625" bestFit="1" customWidth="1"/>
  </cols>
  <sheetData>
    <row r="1" spans="1:12" x14ac:dyDescent="0.2">
      <c r="A1" s="2" t="s">
        <v>33</v>
      </c>
    </row>
    <row r="2" spans="1:12" x14ac:dyDescent="0.2">
      <c r="A2" s="2" t="s">
        <v>34</v>
      </c>
    </row>
    <row r="3" spans="1:12" x14ac:dyDescent="0.2">
      <c r="A3" s="2" t="s">
        <v>45</v>
      </c>
    </row>
    <row r="6" spans="1:12" x14ac:dyDescent="0.2">
      <c r="B6" s="19">
        <v>36800</v>
      </c>
      <c r="C6" s="19">
        <v>36831</v>
      </c>
      <c r="D6" s="19">
        <v>36861</v>
      </c>
      <c r="E6" s="19">
        <v>36892</v>
      </c>
      <c r="F6" s="19">
        <v>36923</v>
      </c>
      <c r="G6" s="19">
        <v>36951</v>
      </c>
      <c r="H6" s="19">
        <v>36982</v>
      </c>
      <c r="I6" s="19">
        <v>37012</v>
      </c>
      <c r="J6" s="19">
        <v>37043</v>
      </c>
      <c r="K6" s="19">
        <v>37073</v>
      </c>
      <c r="L6" s="19"/>
    </row>
    <row r="7" spans="1:12" x14ac:dyDescent="0.2">
      <c r="A7" t="s">
        <v>24</v>
      </c>
      <c r="B7" s="26">
        <v>2.5899999999999999E-2</v>
      </c>
      <c r="C7" s="26">
        <v>2.5899999999999999E-2</v>
      </c>
      <c r="D7" s="26">
        <v>2.5899999999999999E-2</v>
      </c>
      <c r="E7" s="26">
        <v>2.5899999999999999E-2</v>
      </c>
      <c r="F7" s="26">
        <v>2.5899999999999999E-2</v>
      </c>
      <c r="G7" s="26">
        <v>2.5899999999999999E-2</v>
      </c>
      <c r="H7" s="26">
        <v>2.5899999999999999E-2</v>
      </c>
      <c r="I7" s="26">
        <v>2.5899999999999999E-2</v>
      </c>
      <c r="J7" s="26">
        <v>2.5899999999999999E-2</v>
      </c>
      <c r="K7" s="26">
        <v>2.5899999999999999E-2</v>
      </c>
    </row>
    <row r="8" spans="1:12" x14ac:dyDescent="0.2">
      <c r="A8" t="s">
        <v>46</v>
      </c>
      <c r="B8" s="27">
        <v>7.7999999999999996E-3</v>
      </c>
      <c r="C8" s="27">
        <v>7.7999999999999996E-3</v>
      </c>
      <c r="D8" s="27">
        <v>7.7999999999999996E-3</v>
      </c>
      <c r="E8" s="27">
        <v>7.7999999999999996E-3</v>
      </c>
      <c r="F8" s="27">
        <v>7.7999999999999996E-3</v>
      </c>
      <c r="G8" s="27">
        <v>7.7999999999999996E-3</v>
      </c>
      <c r="H8" s="27">
        <v>1.0699999999999999E-2</v>
      </c>
      <c r="I8" s="27">
        <v>1.0699999999999999E-2</v>
      </c>
      <c r="J8" s="27">
        <v>1.0699999999999999E-2</v>
      </c>
      <c r="K8" s="27">
        <v>1.0699999999999999E-2</v>
      </c>
    </row>
    <row r="9" spans="1:12" x14ac:dyDescent="0.2">
      <c r="A9" t="s">
        <v>41</v>
      </c>
      <c r="B9" s="26">
        <f t="shared" ref="B9:K9" si="0">SUM(B7:B8)</f>
        <v>3.3700000000000001E-2</v>
      </c>
      <c r="C9" s="26">
        <f t="shared" si="0"/>
        <v>3.3700000000000001E-2</v>
      </c>
      <c r="D9" s="26">
        <f t="shared" si="0"/>
        <v>3.3700000000000001E-2</v>
      </c>
      <c r="E9" s="26">
        <f t="shared" si="0"/>
        <v>3.3700000000000001E-2</v>
      </c>
      <c r="F9" s="26">
        <f t="shared" si="0"/>
        <v>3.3700000000000001E-2</v>
      </c>
      <c r="G9" s="26">
        <f t="shared" si="0"/>
        <v>3.3700000000000001E-2</v>
      </c>
      <c r="H9" s="26">
        <f t="shared" si="0"/>
        <v>3.6600000000000001E-2</v>
      </c>
      <c r="I9" s="26">
        <f t="shared" si="0"/>
        <v>3.6600000000000001E-2</v>
      </c>
      <c r="J9" s="26">
        <f t="shared" si="0"/>
        <v>3.6600000000000001E-2</v>
      </c>
      <c r="K9" s="26">
        <f t="shared" si="0"/>
        <v>3.6600000000000001E-2</v>
      </c>
    </row>
  </sheetData>
  <pageMargins left="0.75" right="0.75" top="1" bottom="1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12"/>
  <sheetViews>
    <sheetView zoomScale="75" workbookViewId="0">
      <selection activeCell="G12" sqref="G12"/>
    </sheetView>
  </sheetViews>
  <sheetFormatPr defaultRowHeight="12.75" x14ac:dyDescent="0.2"/>
  <sheetData>
    <row r="2" spans="2:15" x14ac:dyDescent="0.2">
      <c r="B2" s="2" t="s">
        <v>59</v>
      </c>
    </row>
    <row r="5" spans="2:15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">
      <c r="C6" s="40" t="s">
        <v>48</v>
      </c>
      <c r="D6" s="40"/>
      <c r="E6" s="40"/>
      <c r="F6" s="9" t="s">
        <v>24</v>
      </c>
      <c r="G6" s="40" t="s">
        <v>61</v>
      </c>
      <c r="H6" s="40"/>
      <c r="I6" s="40"/>
      <c r="J6" s="40" t="s">
        <v>60</v>
      </c>
      <c r="K6" s="40"/>
      <c r="L6" s="40"/>
      <c r="M6" s="40" t="s">
        <v>53</v>
      </c>
      <c r="N6" s="40"/>
      <c r="O6" s="40"/>
    </row>
    <row r="7" spans="2:15" x14ac:dyDescent="0.2">
      <c r="C7" s="9" t="s">
        <v>49</v>
      </c>
      <c r="D7" s="39" t="s">
        <v>50</v>
      </c>
      <c r="E7" s="9" t="s">
        <v>20</v>
      </c>
      <c r="F7" s="9" t="s">
        <v>47</v>
      </c>
      <c r="G7" s="9" t="s">
        <v>51</v>
      </c>
      <c r="H7" s="9" t="s">
        <v>50</v>
      </c>
      <c r="I7" s="9" t="s">
        <v>20</v>
      </c>
      <c r="J7" s="9" t="s">
        <v>52</v>
      </c>
      <c r="K7" s="9" t="s">
        <v>50</v>
      </c>
      <c r="L7" s="9" t="s">
        <v>20</v>
      </c>
      <c r="M7" s="9" t="s">
        <v>52</v>
      </c>
      <c r="N7" s="9" t="s">
        <v>50</v>
      </c>
      <c r="O7" s="9" t="s">
        <v>20</v>
      </c>
    </row>
    <row r="8" spans="2:15" x14ac:dyDescent="0.2">
      <c r="B8" s="19">
        <v>36951</v>
      </c>
      <c r="C8" s="29">
        <f>63843+61980</f>
        <v>125823</v>
      </c>
      <c r="D8" s="29">
        <v>0</v>
      </c>
      <c r="E8" s="29">
        <f>C8+D8</f>
        <v>125823</v>
      </c>
      <c r="F8" s="28">
        <v>3.3700000000000001E-2</v>
      </c>
      <c r="G8" s="29">
        <f>ROUND(C8/(1-F8),0)</f>
        <v>130211</v>
      </c>
      <c r="H8" s="29">
        <f>ROUND(D8/(1-F8),0)</f>
        <v>0</v>
      </c>
      <c r="I8" s="29">
        <f>G8+H8</f>
        <v>130211</v>
      </c>
      <c r="J8" s="29">
        <v>129168</v>
      </c>
      <c r="K8" s="29"/>
      <c r="L8" s="29">
        <f>J8+K8</f>
        <v>129168</v>
      </c>
      <c r="M8" s="29">
        <f t="shared" ref="M8:N12" si="0">G8-J8</f>
        <v>1043</v>
      </c>
      <c r="N8" s="29">
        <f t="shared" si="0"/>
        <v>0</v>
      </c>
      <c r="O8" s="29">
        <f>M8+N8</f>
        <v>1043</v>
      </c>
    </row>
    <row r="9" spans="2:15" x14ac:dyDescent="0.2">
      <c r="B9" s="19">
        <v>36982</v>
      </c>
      <c r="C9" s="29">
        <f>17875+10845</f>
        <v>28720</v>
      </c>
      <c r="D9" s="29">
        <v>0</v>
      </c>
      <c r="E9" s="29">
        <f>C9+D9</f>
        <v>28720</v>
      </c>
      <c r="F9" s="28">
        <v>3.6600000000000001E-2</v>
      </c>
      <c r="G9" s="29">
        <f>ROUND(C9/(1-F9),0)</f>
        <v>29811</v>
      </c>
      <c r="H9" s="29">
        <f>ROUND(D9/(1-F9),0)</f>
        <v>0</v>
      </c>
      <c r="I9" s="29">
        <f>G9+H9</f>
        <v>29811</v>
      </c>
      <c r="J9" s="29">
        <v>29483</v>
      </c>
      <c r="K9" s="29"/>
      <c r="L9" s="29">
        <f>J9+K9</f>
        <v>29483</v>
      </c>
      <c r="M9" s="29">
        <f t="shared" si="0"/>
        <v>328</v>
      </c>
      <c r="N9" s="29">
        <f t="shared" si="0"/>
        <v>0</v>
      </c>
      <c r="O9" s="29">
        <f>M9+N9</f>
        <v>328</v>
      </c>
    </row>
    <row r="10" spans="2:15" x14ac:dyDescent="0.2">
      <c r="B10" s="19">
        <v>37012</v>
      </c>
      <c r="C10" s="29">
        <f>55055+17001</f>
        <v>72056</v>
      </c>
      <c r="D10" s="29">
        <v>7984</v>
      </c>
      <c r="E10" s="29">
        <f>C10+D10</f>
        <v>80040</v>
      </c>
      <c r="F10" s="28">
        <v>3.6600000000000001E-2</v>
      </c>
      <c r="G10" s="29">
        <f>ROUND(C10/(1-F10),0)</f>
        <v>74793</v>
      </c>
      <c r="H10" s="29">
        <f>ROUND(D10/(1-F10),0)</f>
        <v>8287</v>
      </c>
      <c r="I10" s="29">
        <f>G10+H10</f>
        <v>83080</v>
      </c>
      <c r="J10" s="29">
        <v>73972</v>
      </c>
      <c r="K10" s="29">
        <v>8196</v>
      </c>
      <c r="L10" s="29">
        <f>J10+K10</f>
        <v>82168</v>
      </c>
      <c r="M10" s="29">
        <f t="shared" si="0"/>
        <v>821</v>
      </c>
      <c r="N10" s="29">
        <f t="shared" si="0"/>
        <v>91</v>
      </c>
      <c r="O10" s="29">
        <f>M10+N10</f>
        <v>912</v>
      </c>
    </row>
    <row r="11" spans="2:15" x14ac:dyDescent="0.2">
      <c r="B11" s="19">
        <v>37043</v>
      </c>
      <c r="C11" s="29">
        <f>65104+12357</f>
        <v>77461</v>
      </c>
      <c r="D11" s="29">
        <v>0</v>
      </c>
      <c r="E11" s="29">
        <f>C11+D11</f>
        <v>77461</v>
      </c>
      <c r="F11" s="28">
        <v>3.6600000000000001E-2</v>
      </c>
      <c r="G11" s="29">
        <f>ROUND(C11/(1-F11),0)</f>
        <v>80404</v>
      </c>
      <c r="H11" s="29">
        <f>ROUND(D11/(1-F11),0)</f>
        <v>0</v>
      </c>
      <c r="I11" s="29">
        <f>G11+H11</f>
        <v>80404</v>
      </c>
      <c r="J11" s="29">
        <v>79521</v>
      </c>
      <c r="K11" s="29"/>
      <c r="L11" s="29">
        <f>J11+K11</f>
        <v>79521</v>
      </c>
      <c r="M11" s="29">
        <f t="shared" si="0"/>
        <v>883</v>
      </c>
      <c r="N11" s="29">
        <f t="shared" si="0"/>
        <v>0</v>
      </c>
      <c r="O11" s="29">
        <f>M11+N11</f>
        <v>883</v>
      </c>
    </row>
    <row r="12" spans="2:15" x14ac:dyDescent="0.2">
      <c r="B12" s="19">
        <v>37073</v>
      </c>
      <c r="C12" s="29">
        <f>45495</f>
        <v>45495</v>
      </c>
      <c r="D12" s="29">
        <v>14911</v>
      </c>
      <c r="E12" s="29">
        <f>C12+D12</f>
        <v>60406</v>
      </c>
      <c r="F12" s="28">
        <v>3.6600000000000001E-2</v>
      </c>
      <c r="G12" s="29">
        <f>ROUND(C12/(1-F12),0)</f>
        <v>47223</v>
      </c>
      <c r="H12" s="29">
        <f>ROUND(D12/(1-F12),0)</f>
        <v>15477</v>
      </c>
      <c r="I12" s="29">
        <f>G12+H12</f>
        <v>62700</v>
      </c>
      <c r="J12" s="29">
        <v>46705</v>
      </c>
      <c r="K12" s="29">
        <v>15307</v>
      </c>
      <c r="L12" s="29">
        <f>J12+K12</f>
        <v>62012</v>
      </c>
      <c r="M12" s="29">
        <f t="shared" si="0"/>
        <v>518</v>
      </c>
      <c r="N12" s="29">
        <f t="shared" si="0"/>
        <v>170</v>
      </c>
      <c r="O12" s="29">
        <f>M12+N12</f>
        <v>688</v>
      </c>
    </row>
  </sheetData>
  <mergeCells count="4">
    <mergeCell ref="J6:L6"/>
    <mergeCell ref="G6:I6"/>
    <mergeCell ref="C6:E6"/>
    <mergeCell ref="M6:O6"/>
  </mergeCells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TF-1 Variable Rate</vt:lpstr>
      <vt:lpstr>Fuel Rates</vt:lpstr>
      <vt:lpstr>Receipt Volume Adj.</vt:lpstr>
      <vt:lpstr>'Fuel Rates'!Print_Area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cp:lastPrinted>2001-10-09T20:35:51Z</cp:lastPrinted>
  <dcterms:created xsi:type="dcterms:W3CDTF">2001-10-02T14:25:02Z</dcterms:created>
  <dcterms:modified xsi:type="dcterms:W3CDTF">2023-09-17T11:19:49Z</dcterms:modified>
</cp:coreProperties>
</file>