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drawings/drawing3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41ADED-766A-4408-86B0-65D3BBD620C7}" xr6:coauthVersionLast="47" xr6:coauthVersionMax="47" xr10:uidLastSave="{00000000-0000-0000-0000-000000000000}"/>
  <bookViews>
    <workbookView xWindow="-120" yWindow="-120" windowWidth="38640" windowHeight="15720" activeTab="3"/>
  </bookViews>
  <sheets>
    <sheet name="Enron Detail" sheetId="1" r:id="rId1"/>
    <sheet name="Enron Summary" sheetId="2" r:id="rId2"/>
    <sheet name="Enron Imbalance" sheetId="3" r:id="rId3"/>
    <sheet name="Enron Fuel Sale" sheetId="4" r:id="rId4"/>
  </sheets>
  <externalReferences>
    <externalReference r:id="rId5"/>
    <externalReference r:id="rId6"/>
    <externalReference r:id="rId7"/>
    <externalReference r:id="rId8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6" i="4"/>
  <c r="A14" i="4"/>
  <c r="A19" i="4"/>
  <c r="B19" i="4"/>
  <c r="E19" i="4"/>
  <c r="F19" i="4"/>
  <c r="H19" i="4"/>
  <c r="I20" i="4"/>
  <c r="E23" i="4"/>
  <c r="F23" i="4"/>
  <c r="H23" i="4"/>
  <c r="I24" i="4"/>
  <c r="I31" i="4"/>
  <c r="L31" i="4"/>
  <c r="G3" i="2"/>
  <c r="A12" i="2"/>
  <c r="A14" i="2"/>
  <c r="C17" i="2"/>
  <c r="D17" i="2"/>
  <c r="G17" i="2"/>
  <c r="C18" i="2"/>
  <c r="D18" i="2"/>
  <c r="G18" i="2"/>
  <c r="C19" i="2"/>
  <c r="D19" i="2"/>
  <c r="G19" i="2"/>
  <c r="G20" i="2"/>
  <c r="C21" i="2"/>
  <c r="D21" i="2"/>
  <c r="G21" i="2"/>
  <c r="G22" i="2"/>
  <c r="G23" i="2"/>
  <c r="C24" i="2"/>
  <c r="D24" i="2"/>
  <c r="G24" i="2"/>
  <c r="C25" i="2"/>
  <c r="D25" i="2"/>
  <c r="G25" i="2"/>
  <c r="C26" i="2"/>
  <c r="D26" i="2"/>
  <c r="G26" i="2"/>
  <c r="C27" i="2"/>
  <c r="D27" i="2"/>
  <c r="G27" i="2"/>
  <c r="C28" i="2"/>
  <c r="D28" i="2"/>
  <c r="G28" i="2"/>
  <c r="G30" i="2"/>
</calcChain>
</file>

<file path=xl/comments1.xml><?xml version="1.0" encoding="utf-8"?>
<comments xmlns="http://schemas.openxmlformats.org/spreadsheetml/2006/main">
  <authors>
    <author>ssitter</author>
  </authors>
  <commentList>
    <comment ref="C17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19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1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3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5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31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</commentList>
</comments>
</file>

<file path=xl/sharedStrings.xml><?xml version="1.0" encoding="utf-8"?>
<sst xmlns="http://schemas.openxmlformats.org/spreadsheetml/2006/main" count="194" uniqueCount="115">
  <si>
    <t>ENA</t>
  </si>
  <si>
    <t>Contact:</t>
  </si>
  <si>
    <t>Theresa Staab</t>
  </si>
  <si>
    <t>Gathering Volume Detail</t>
  </si>
  <si>
    <t>Scott Sitter</t>
  </si>
  <si>
    <t>PH:</t>
  </si>
  <si>
    <t>FAX:</t>
  </si>
  <si>
    <t>303-534-0552</t>
  </si>
  <si>
    <t>Days</t>
  </si>
  <si>
    <t>Btu Factor:</t>
  </si>
  <si>
    <t>Kennedy</t>
  </si>
  <si>
    <t>MTG</t>
  </si>
  <si>
    <t>Independent</t>
  </si>
  <si>
    <t>Phillips</t>
  </si>
  <si>
    <t>Quantum</t>
  </si>
  <si>
    <t>Wellstar</t>
  </si>
  <si>
    <t>North Finn</t>
  </si>
  <si>
    <t>Box Draw</t>
  </si>
  <si>
    <t>South Kitty</t>
  </si>
  <si>
    <t>Clydesdale &amp; Palomino</t>
  </si>
  <si>
    <t>Mustang</t>
  </si>
  <si>
    <t>Meter Volume Mcf</t>
  </si>
  <si>
    <t>Meter Volume Mmbtu</t>
  </si>
  <si>
    <t>Fuel / LUAF Mmbtu</t>
  </si>
  <si>
    <t>Total</t>
  </si>
  <si>
    <t>Daily Avg.</t>
  </si>
  <si>
    <t>Gathered</t>
  </si>
  <si>
    <t>Total Gathered</t>
  </si>
  <si>
    <t>Fuel</t>
  </si>
  <si>
    <t>Total Fuel</t>
  </si>
  <si>
    <t>Net Purchase</t>
  </si>
  <si>
    <t xml:space="preserve">Bill To:  </t>
  </si>
  <si>
    <t>Remit To:</t>
  </si>
  <si>
    <t xml:space="preserve">Verification Date: </t>
  </si>
  <si>
    <t>Enron North America Corp.</t>
  </si>
  <si>
    <t>Due Date:</t>
  </si>
  <si>
    <t>Payment Method:</t>
  </si>
  <si>
    <t>Contact:  Theresa Staab</t>
  </si>
  <si>
    <t>Wire</t>
  </si>
  <si>
    <t>Tel:  (303) 575-6485</t>
  </si>
  <si>
    <t>Terms:</t>
  </si>
  <si>
    <t>Fax: (303) 534-0552</t>
  </si>
  <si>
    <t>Last Day of Month</t>
  </si>
  <si>
    <t xml:space="preserve">Delivery Period: </t>
  </si>
  <si>
    <t>Contract #</t>
  </si>
  <si>
    <t>Producer</t>
  </si>
  <si>
    <t>Meter Name</t>
  </si>
  <si>
    <t>Mmbtu</t>
  </si>
  <si>
    <t>Mcf</t>
  </si>
  <si>
    <t>$/Mmbtu</t>
  </si>
  <si>
    <t>$/Mcf</t>
  </si>
  <si>
    <t>Total Charge</t>
  </si>
  <si>
    <t>Box Draw #1,#2,#3,#4</t>
  </si>
  <si>
    <t>S. Kitty #1,#2,#4,#5</t>
  </si>
  <si>
    <t>Hannover Compression Charge Adjustment</t>
  </si>
  <si>
    <t>Palamino, Clydesdale</t>
  </si>
  <si>
    <t>NorthFinn</t>
  </si>
  <si>
    <t>Palamino</t>
  </si>
  <si>
    <t>TOTAL PAYMENT</t>
  </si>
  <si>
    <t>Contact:  Scott Sitter</t>
  </si>
  <si>
    <t>Tel:  (303) 575-6465</t>
  </si>
  <si>
    <t>Crestone Gathering Services, L.L.C.</t>
  </si>
  <si>
    <t>PR-G-999</t>
  </si>
  <si>
    <t>Contact: Scott Sitter</t>
  </si>
  <si>
    <t xml:space="preserve">Fax: (720) 946-3640 </t>
  </si>
  <si>
    <t>Supply Verification</t>
  </si>
  <si>
    <t>NET OUT SETTLEMENT</t>
  </si>
  <si>
    <t>Crestone Gathering Services</t>
  </si>
  <si>
    <t>Supply</t>
  </si>
  <si>
    <t>Price/MMBtu</t>
  </si>
  <si>
    <t>Amount Due</t>
  </si>
  <si>
    <t>ENA Sale to Crestone Gathering Services</t>
  </si>
  <si>
    <t>Sub Total:</t>
  </si>
  <si>
    <t>Imbalance Sale</t>
  </si>
  <si>
    <t>Crestone Gathering Services Sale to ENA</t>
  </si>
  <si>
    <t>TOTAL DUE:</t>
  </si>
  <si>
    <t>303-575-6485</t>
  </si>
  <si>
    <t>720-946-3692</t>
  </si>
  <si>
    <t>Tel: (720) 946-3692</t>
  </si>
  <si>
    <t>Citibank, Delaware</t>
  </si>
  <si>
    <t>Account # 38638026</t>
  </si>
  <si>
    <t>ABA #  031 100 209</t>
  </si>
  <si>
    <t xml:space="preserve">Hannover Compression Charge </t>
  </si>
  <si>
    <t>Facility Fee</t>
  </si>
  <si>
    <t xml:space="preserve">         Imbalance Statement</t>
  </si>
  <si>
    <t>To:</t>
  </si>
  <si>
    <t>Date:</t>
  </si>
  <si>
    <t>Crestone Gathering Services, L. L. C.</t>
  </si>
  <si>
    <t>Enron North America</t>
  </si>
  <si>
    <t>1400 16th Street</t>
  </si>
  <si>
    <t>1200 17th Street, Suite 2750</t>
  </si>
  <si>
    <t>Suite 310</t>
  </si>
  <si>
    <t>Denver, CO  80202</t>
  </si>
  <si>
    <t>Delivery</t>
  </si>
  <si>
    <t>Net Receipts</t>
  </si>
  <si>
    <t>Deliveries</t>
  </si>
  <si>
    <t>Prior Month</t>
  </si>
  <si>
    <t xml:space="preserve">Current Month </t>
  </si>
  <si>
    <t>Cumulative</t>
  </si>
  <si>
    <t>Month</t>
  </si>
  <si>
    <t>MMBtu</t>
  </si>
  <si>
    <t>Adjustments</t>
  </si>
  <si>
    <t>Imbalance</t>
  </si>
  <si>
    <t>* positive balance =  gas due Crestone Gathering Services, L.L.C.</t>
  </si>
  <si>
    <t>* negative balance = gas owed by Crestone Gathering Services, L.L.C.</t>
  </si>
  <si>
    <t>________________</t>
  </si>
  <si>
    <t>Agree</t>
  </si>
  <si>
    <t>Disagree, we show _________________________________ imbalance (MMBtu)</t>
  </si>
  <si>
    <t>Signed</t>
  </si>
  <si>
    <t>Title</t>
  </si>
  <si>
    <t>Phone</t>
  </si>
  <si>
    <t>Date</t>
  </si>
  <si>
    <t>Citation</t>
  </si>
  <si>
    <t>Bear Paw</t>
  </si>
  <si>
    <t>Palomino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</si>
</sst>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_);_(@_)"/>
    <numFmt numFmtId="168" formatCode="_(&quot;$&quot;* #,##0.0000_);_(&quot;$&quot;* \(#,##0.0000\);_(&quot;$&quot;* &quot;-&quot;??_);_(@_)"/>
    <numFmt numFmtId="169" formatCode="dd\-mmm\-yy"/>
    <numFmt numFmtId="170" formatCode="_(&quot;$&quot;* #,##0.000_);_(&quot;$&quot;* \(#,##0.000\);_(&quot;$&quot;* &quot;-&quot;??_);_(@_)"/>
    <numFmt numFmtId="171" formatCode="mmmm\-yy"/>
    <numFmt numFmtId="172" formatCode="_(* #,##0.000_);_(* \(#,##0.000\);_(* &quot;-&quot;??_);_(@_)"/>
    <numFmt numFmtId="173" formatCode="_(&quot;$&quot;* #,##0.0000_);_(&quot;$&quot;* \(#,##0.0000\);_(&quot;$&quot;* &quot;-&quot;?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0" fontId="3" fillId="0" borderId="0" xfId="0" applyFont="1"/>
    <xf numFmtId="164" fontId="1" fillId="0" borderId="0" xfId="2" applyNumberFormat="1"/>
    <xf numFmtId="17" fontId="2" fillId="0" borderId="0" xfId="0" applyNumberFormat="1" applyFont="1" applyAlignment="1">
      <alignment horizontal="left"/>
    </xf>
    <xf numFmtId="17" fontId="2" fillId="0" borderId="0" xfId="0" applyNumberFormat="1" applyFont="1"/>
    <xf numFmtId="0" fontId="4" fillId="0" borderId="0" xfId="0" applyFont="1"/>
    <xf numFmtId="165" fontId="4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166" fontId="5" fillId="0" borderId="0" xfId="0" applyNumberFormat="1" applyFont="1"/>
    <xf numFmtId="167" fontId="5" fillId="0" borderId="0" xfId="0" applyNumberFormat="1" applyFont="1"/>
    <xf numFmtId="0" fontId="0" fillId="0" borderId="1" xfId="0" applyBorder="1"/>
    <xf numFmtId="43" fontId="2" fillId="0" borderId="2" xfId="1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43" fontId="2" fillId="0" borderId="0" xfId="1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4" xfId="0" applyBorder="1" applyAlignment="1">
      <alignment horizontal="center" wrapText="1"/>
    </xf>
    <xf numFmtId="168" fontId="0" fillId="0" borderId="0" xfId="2" applyNumberFormat="1" applyFon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8" fontId="0" fillId="0" borderId="0" xfId="2" applyNumberFormat="1" applyFont="1" applyFill="1" applyBorder="1"/>
    <xf numFmtId="16" fontId="0" fillId="0" borderId="0" xfId="0" applyNumberFormat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41" fontId="1" fillId="0" borderId="4" xfId="1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6" fontId="2" fillId="0" borderId="0" xfId="0" applyNumberFormat="1" applyFont="1"/>
    <xf numFmtId="3" fontId="0" fillId="0" borderId="0" xfId="0" applyNumberFormat="1"/>
    <xf numFmtId="1" fontId="0" fillId="0" borderId="0" xfId="0" applyNumberFormat="1"/>
    <xf numFmtId="41" fontId="1" fillId="0" borderId="0" xfId="1" applyNumberFormat="1"/>
    <xf numFmtId="43" fontId="0" fillId="0" borderId="0" xfId="0" applyNumberForma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4" xfId="0" applyFont="1" applyBorder="1"/>
    <xf numFmtId="169" fontId="7" fillId="0" borderId="14" xfId="0" quotePrefix="1" applyNumberFormat="1" applyFont="1" applyBorder="1" applyAlignment="1">
      <alignment horizontal="center"/>
    </xf>
    <xf numFmtId="15" fontId="6" fillId="0" borderId="14" xfId="0" quotePrefix="1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164" fontId="1" fillId="0" borderId="7" xfId="2" applyNumberFormat="1" applyBorder="1"/>
    <xf numFmtId="0" fontId="0" fillId="0" borderId="7" xfId="0" applyBorder="1"/>
    <xf numFmtId="17" fontId="2" fillId="0" borderId="0" xfId="0" quotePrefix="1" applyNumberFormat="1" applyFont="1" applyAlignment="1">
      <alignment horizontal="left"/>
    </xf>
    <xf numFmtId="14" fontId="2" fillId="0" borderId="0" xfId="0" applyNumberFormat="1" applyFont="1"/>
    <xf numFmtId="168" fontId="2" fillId="0" borderId="0" xfId="2" applyNumberFormat="1" applyFont="1"/>
    <xf numFmtId="165" fontId="2" fillId="0" borderId="0" xfId="1" applyNumberFormat="1" applyFont="1"/>
    <xf numFmtId="44" fontId="2" fillId="0" borderId="0" xfId="0" applyNumberFormat="1" applyFont="1"/>
    <xf numFmtId="44" fontId="1" fillId="0" borderId="0" xfId="2"/>
    <xf numFmtId="170" fontId="1" fillId="0" borderId="0" xfId="2" applyNumberFormat="1"/>
    <xf numFmtId="44" fontId="0" fillId="0" borderId="0" xfId="0" applyNumberFormat="1"/>
    <xf numFmtId="165" fontId="1" fillId="0" borderId="0" xfId="1" applyNumberFormat="1"/>
    <xf numFmtId="44" fontId="2" fillId="0" borderId="0" xfId="2" quotePrefix="1" applyFont="1" applyAlignment="1">
      <alignment horizontal="right"/>
    </xf>
    <xf numFmtId="171" fontId="0" fillId="0" borderId="0" xfId="0" applyNumberFormat="1"/>
    <xf numFmtId="172" fontId="1" fillId="0" borderId="0" xfId="1" quotePrefix="1" applyNumberFormat="1"/>
    <xf numFmtId="165" fontId="1" fillId="0" borderId="0" xfId="1" quotePrefix="1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0" fillId="0" borderId="9" xfId="0" applyBorder="1"/>
    <xf numFmtId="0" fontId="0" fillId="0" borderId="10" xfId="0" applyBorder="1"/>
    <xf numFmtId="0" fontId="3" fillId="0" borderId="9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4" fontId="0" fillId="0" borderId="13" xfId="0" applyNumberForma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/>
    <xf numFmtId="41" fontId="1" fillId="0" borderId="10" xfId="1" applyNumberFormat="1" applyBorder="1"/>
    <xf numFmtId="17" fontId="0" fillId="0" borderId="12" xfId="0" quotePrefix="1" applyNumberFormat="1" applyBorder="1"/>
    <xf numFmtId="165" fontId="1" fillId="0" borderId="0" xfId="1" applyNumberFormat="1" applyBorder="1"/>
    <xf numFmtId="165" fontId="1" fillId="0" borderId="13" xfId="1" applyNumberFormat="1" applyBorder="1"/>
    <xf numFmtId="0" fontId="0" fillId="0" borderId="12" xfId="0" quotePrefix="1" applyBorder="1"/>
    <xf numFmtId="0" fontId="0" fillId="0" borderId="19" xfId="0" applyBorder="1"/>
    <xf numFmtId="1" fontId="7" fillId="0" borderId="0" xfId="0" applyNumberFormat="1" applyFont="1" applyBorder="1"/>
    <xf numFmtId="0" fontId="3" fillId="0" borderId="18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0" fillId="0" borderId="14" xfId="0" applyBorder="1" applyAlignment="1">
      <alignment horizontal="left"/>
    </xf>
    <xf numFmtId="0" fontId="2" fillId="0" borderId="0" xfId="0" applyFont="1" applyBorder="1"/>
    <xf numFmtId="169" fontId="6" fillId="0" borderId="14" xfId="0" applyNumberFormat="1" applyFont="1" applyBorder="1" applyAlignment="1">
      <alignment horizontal="center"/>
    </xf>
    <xf numFmtId="0" fontId="0" fillId="0" borderId="12" xfId="0" applyBorder="1" applyAlignment="1">
      <alignment horizontal="left"/>
    </xf>
    <xf numFmtId="0" fontId="2" fillId="0" borderId="19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Border="1" applyAlignment="1">
      <alignment horizontal="right"/>
    </xf>
    <xf numFmtId="168" fontId="1" fillId="0" borderId="0" xfId="2" applyNumberFormat="1"/>
    <xf numFmtId="43" fontId="1" fillId="0" borderId="0" xfId="1" applyNumberFormat="1" applyAlignment="1">
      <alignment horizontal="right"/>
    </xf>
    <xf numFmtId="165" fontId="2" fillId="0" borderId="0" xfId="1" applyNumberFormat="1" applyFont="1" applyAlignment="1">
      <alignment horizontal="right"/>
    </xf>
    <xf numFmtId="171" fontId="7" fillId="0" borderId="0" xfId="0" applyNumberFormat="1" applyFont="1"/>
    <xf numFmtId="44" fontId="7" fillId="0" borderId="0" xfId="0" applyNumberFormat="1" applyFont="1"/>
    <xf numFmtId="41" fontId="0" fillId="0" borderId="0" xfId="0" applyNumberFormat="1"/>
    <xf numFmtId="173" fontId="2" fillId="0" borderId="0" xfId="2" applyNumberFormat="1" applyFont="1"/>
    <xf numFmtId="173" fontId="7" fillId="0" borderId="0" xfId="2" applyNumberFormat="1" applyFont="1"/>
    <xf numFmtId="44" fontId="2" fillId="0" borderId="0" xfId="2" applyFont="1"/>
    <xf numFmtId="171" fontId="2" fillId="0" borderId="0" xfId="0" applyNumberFormat="1" applyFont="1"/>
    <xf numFmtId="165" fontId="1" fillId="0" borderId="0" xfId="1" applyNumberFormat="1" applyAlignment="1">
      <alignment horizontal="right"/>
    </xf>
    <xf numFmtId="1" fontId="2" fillId="0" borderId="0" xfId="0" applyNumberFormat="1" applyFont="1"/>
    <xf numFmtId="41" fontId="1" fillId="0" borderId="6" xfId="1" applyNumberFormat="1" applyBorder="1"/>
    <xf numFmtId="1" fontId="6" fillId="0" borderId="7" xfId="0" applyNumberFormat="1" applyFont="1" applyBorder="1"/>
    <xf numFmtId="1" fontId="7" fillId="0" borderId="7" xfId="0" applyNumberFormat="1" applyFont="1" applyBorder="1"/>
    <xf numFmtId="0" fontId="2" fillId="0" borderId="2" xfId="0" applyFont="1" applyBorder="1" applyAlignment="1">
      <alignment horizontal="center"/>
    </xf>
    <xf numFmtId="1" fontId="11" fillId="0" borderId="0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1123950</xdr:colOff>
          <xdr:row>0</xdr:row>
          <xdr:rowOff>28575</xdr:rowOff>
        </xdr:from>
        <xdr:to>
          <xdr:col>28</xdr:col>
          <xdr:colOff>0</xdr:colOff>
          <xdr:row>5</xdr:row>
          <xdr:rowOff>47625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6BF73B40-6434-6EEE-BCF5-B51577AD00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47625</xdr:rowOff>
        </xdr:from>
        <xdr:to>
          <xdr:col>0</xdr:col>
          <xdr:colOff>1133475</xdr:colOff>
          <xdr:row>6</xdr:row>
          <xdr:rowOff>85725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1E6E8DF-8882-AEC0-29F3-D369C5152A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47625</xdr:rowOff>
        </xdr:from>
        <xdr:to>
          <xdr:col>0</xdr:col>
          <xdr:colOff>1133475</xdr:colOff>
          <xdr:row>6</xdr:row>
          <xdr:rowOff>85725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76F65988-24DF-1407-BC5D-E824516550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47625</xdr:rowOff>
        </xdr:from>
        <xdr:to>
          <xdr:col>0</xdr:col>
          <xdr:colOff>1133475</xdr:colOff>
          <xdr:row>6</xdr:row>
          <xdr:rowOff>85725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7D74D437-05E3-EC6E-82A9-9FACD3D14D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47625</xdr:rowOff>
        </xdr:from>
        <xdr:to>
          <xdr:col>0</xdr:col>
          <xdr:colOff>1133475</xdr:colOff>
          <xdr:row>6</xdr:row>
          <xdr:rowOff>85725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258933B1-D766-4DE2-D961-7BF153FFB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47625</xdr:rowOff>
        </xdr:from>
        <xdr:to>
          <xdr:col>0</xdr:col>
          <xdr:colOff>1133475</xdr:colOff>
          <xdr:row>6</xdr:row>
          <xdr:rowOff>85725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287A6F0-B9D0-FBBB-66D4-5E2FB96292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0</xdr:row>
          <xdr:rowOff>0</xdr:rowOff>
        </xdr:from>
        <xdr:to>
          <xdr:col>0</xdr:col>
          <xdr:colOff>1466850</xdr:colOff>
          <xdr:row>6</xdr:row>
          <xdr:rowOff>38100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C141C6F5-79C7-9145-CCFC-EA9D5363A5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1</xdr:row>
          <xdr:rowOff>19050</xdr:rowOff>
        </xdr:from>
        <xdr:to>
          <xdr:col>1</xdr:col>
          <xdr:colOff>704850</xdr:colOff>
          <xdr:row>7</xdr:row>
          <xdr:rowOff>104775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53FE1D4A-AA6D-D84F-1C4E-33ED9623E1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1</xdr:row>
          <xdr:rowOff>19050</xdr:rowOff>
        </xdr:from>
        <xdr:to>
          <xdr:col>1</xdr:col>
          <xdr:colOff>704850</xdr:colOff>
          <xdr:row>7</xdr:row>
          <xdr:rowOff>104775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3B5B6470-9DDE-65E2-3B2E-A8582C77B5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1</xdr:row>
          <xdr:rowOff>19050</xdr:rowOff>
        </xdr:from>
        <xdr:to>
          <xdr:col>1</xdr:col>
          <xdr:colOff>704850</xdr:colOff>
          <xdr:row>7</xdr:row>
          <xdr:rowOff>104775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F0D3152B-A5B8-C025-E183-A1D0CFE9EF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1</xdr:row>
          <xdr:rowOff>19050</xdr:rowOff>
        </xdr:from>
        <xdr:to>
          <xdr:col>1</xdr:col>
          <xdr:colOff>704850</xdr:colOff>
          <xdr:row>7</xdr:row>
          <xdr:rowOff>104775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94A25666-BDBD-9232-BD18-7422D2E5ED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161925</xdr:rowOff>
    </xdr:from>
    <xdr:to>
      <xdr:col>0</xdr:col>
      <xdr:colOff>1676400</xdr:colOff>
      <xdr:row>8</xdr:row>
      <xdr:rowOff>47625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B1E45153-6718-C5BD-9B08-362521DFB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61950"/>
          <a:ext cx="13335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</xdr:row>
      <xdr:rowOff>161925</xdr:rowOff>
    </xdr:from>
    <xdr:to>
      <xdr:col>0</xdr:col>
      <xdr:colOff>1676400</xdr:colOff>
      <xdr:row>8</xdr:row>
      <xdr:rowOff>47625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A14702E-7F85-5EEA-FB4D-E2EB3AAC0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61950"/>
          <a:ext cx="13335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</xdr:row>
      <xdr:rowOff>161925</xdr:rowOff>
    </xdr:from>
    <xdr:to>
      <xdr:col>0</xdr:col>
      <xdr:colOff>1676400</xdr:colOff>
      <xdr:row>8</xdr:row>
      <xdr:rowOff>47625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FFD6AF0A-37D8-04FE-1E1B-D15ED8693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61950"/>
          <a:ext cx="13335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</xdr:row>
      <xdr:rowOff>161925</xdr:rowOff>
    </xdr:from>
    <xdr:to>
      <xdr:col>0</xdr:col>
      <xdr:colOff>1676400</xdr:colOff>
      <xdr:row>8</xdr:row>
      <xdr:rowOff>47625</xdr:rowOff>
    </xdr:to>
    <xdr:pic>
      <xdr:nvPicPr>
        <xdr:cNvPr id="4100" name="Picture 4">
          <a:extLst>
            <a:ext uri="{FF2B5EF4-FFF2-40B4-BE49-F238E27FC236}">
              <a16:creationId xmlns:a16="http://schemas.microsoft.com/office/drawing/2014/main" id="{C080086D-165D-B698-645F-8F801356B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61950"/>
          <a:ext cx="13335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nternal%20Transfer%20September%2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ttlement%20Detail%20September%20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pt%20OBA%20Balan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llocation%20Meter%20Scheme%20Sep%20'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A - Service Verification"/>
      <sheetName val="ENA - Sales Invoice"/>
      <sheetName val="EMS - Service Invoice"/>
      <sheetName val="EMS - Supply Verification"/>
    </sheetNames>
    <sheetDataSet>
      <sheetData sheetId="0">
        <row r="14">
          <cell r="A14">
            <v>37135</v>
          </cell>
        </row>
      </sheetData>
      <sheetData sheetId="1">
        <row r="32">
          <cell r="I32">
            <v>33051.94952866152</v>
          </cell>
        </row>
      </sheetData>
      <sheetData sheetId="2">
        <row r="19">
          <cell r="A19" t="str">
            <v>9/1/01 - 9/30/01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Pricing"/>
      <sheetName val="Anadarko Summary"/>
      <sheetName val="Anadarko Detail"/>
      <sheetName val="Anadarko Imbalance"/>
      <sheetName val="Citation Detail"/>
      <sheetName val="Citation Summary"/>
      <sheetName val="Independent Detail"/>
      <sheetName val="Independent Summary"/>
      <sheetName val="Kennedy Detail"/>
      <sheetName val="Kennedy Summary"/>
      <sheetName val="MTG Detail"/>
      <sheetName val="MTG Summary"/>
      <sheetName val="Pennaco Barker Draw"/>
      <sheetName val="Pennaco S. Kitty 2"/>
      <sheetName val="Pennaco Imbalance"/>
      <sheetName val="Phillips Detail"/>
      <sheetName val="Phillips Summary"/>
      <sheetName val="Phillips Imbalance"/>
      <sheetName val="Quantum Detail"/>
      <sheetName val="Quantum Summary"/>
      <sheetName val="Wellstar Detail"/>
      <sheetName val="Wellstar Summary"/>
      <sheetName val="Wellstar Imbalance"/>
      <sheetName val="North Finn Detail"/>
      <sheetName val="North Finn Summary"/>
      <sheetName val="Yates Summary"/>
      <sheetName val="Yates Detail"/>
      <sheetName val="Westport Imbalance"/>
      <sheetName val=" Westport Detail"/>
      <sheetName val="ENA IMBAL"/>
      <sheetName val="Enron Detail"/>
      <sheetName val="ENA Summary"/>
      <sheetName val="ENA Fuel Purch"/>
      <sheetName val="Invoice Summary"/>
    </sheetNames>
    <sheetDataSet>
      <sheetData sheetId="0">
        <row r="1">
          <cell r="A1">
            <v>37135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9">
          <cell r="G19">
            <v>61679.85</v>
          </cell>
        </row>
        <row r="28">
          <cell r="G28">
            <v>9233.8799999999992</v>
          </cell>
        </row>
      </sheetData>
      <sheetData sheetId="8"/>
      <sheetData sheetId="9"/>
      <sheetData sheetId="10"/>
      <sheetData sheetId="11">
        <row r="17">
          <cell r="G17">
            <v>32741.980000000003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45">
          <cell r="B45">
            <v>404664</v>
          </cell>
          <cell r="C45">
            <v>386629</v>
          </cell>
          <cell r="E45">
            <v>840907</v>
          </cell>
          <cell r="F45">
            <v>803488</v>
          </cell>
          <cell r="H45">
            <v>12840</v>
          </cell>
          <cell r="I45">
            <v>11913</v>
          </cell>
          <cell r="K45">
            <v>411199</v>
          </cell>
          <cell r="L45">
            <v>385294</v>
          </cell>
          <cell r="N45">
            <v>354561</v>
          </cell>
          <cell r="O45">
            <v>334365</v>
          </cell>
          <cell r="Q45">
            <v>21771</v>
          </cell>
          <cell r="R45">
            <v>21050</v>
          </cell>
          <cell r="T45">
            <v>65587</v>
          </cell>
          <cell r="U45">
            <v>60883</v>
          </cell>
          <cell r="W45">
            <v>16950</v>
          </cell>
          <cell r="X45">
            <v>16188.70769999999</v>
          </cell>
          <cell r="Z45">
            <v>17827</v>
          </cell>
          <cell r="AA45">
            <v>16722</v>
          </cell>
        </row>
      </sheetData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/>
      <sheetData sheetId="3">
        <row r="47">
          <cell r="I47">
            <v>16188.70769999999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FUGG vols"/>
      <sheetName val="Border"/>
      <sheetName val="Data"/>
      <sheetName val="Clydesdale"/>
      <sheetName val="Caballo alloc"/>
      <sheetName val="S. Kitty"/>
      <sheetName val="S. Kitty 2 Allocation"/>
      <sheetName val="Box Draw"/>
      <sheetName val="Maverick"/>
      <sheetName val="Barker Draw"/>
      <sheetName val="pathed allocation"/>
      <sheetName val="Pod Path Summary"/>
      <sheetName val="Net UA4 Calc"/>
      <sheetName val="Fuel&amp;UA4 Expense"/>
      <sheetName val="P&amp;L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6">
          <cell r="H46">
            <v>1.7634000000000001</v>
          </cell>
        </row>
      </sheetData>
      <sheetData sheetId="15">
        <row r="72">
          <cell r="B72" t="str">
            <v>Fuel / LUAF</v>
          </cell>
          <cell r="D72">
            <v>-18743.308114246069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oleObject" Target="../embeddings/oleObject2.bin"/><Relationship Id="rId7" Type="http://schemas.openxmlformats.org/officeDocument/2006/relationships/oleObject" Target="../embeddings/oleObject5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oleObject" Target="../embeddings/oleObject4.bin"/><Relationship Id="rId5" Type="http://schemas.openxmlformats.org/officeDocument/2006/relationships/oleObject" Target="../embeddings/oleObject3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7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oleObject" Target="../embeddings/oleObject8.bin"/><Relationship Id="rId7" Type="http://schemas.openxmlformats.org/officeDocument/2006/relationships/oleObject" Target="../embeddings/oleObject11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oleObject" Target="../embeddings/oleObject10.bin"/><Relationship Id="rId5" Type="http://schemas.openxmlformats.org/officeDocument/2006/relationships/oleObject" Target="../embeddings/oleObject9.bin"/><Relationship Id="rId4" Type="http://schemas.openxmlformats.org/officeDocument/2006/relationships/image" Target="../media/image1.w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7"/>
  <sheetViews>
    <sheetView workbookViewId="0">
      <selection activeCell="F6" sqref="F6"/>
    </sheetView>
  </sheetViews>
  <sheetFormatPr defaultRowHeight="12.75" x14ac:dyDescent="0.2"/>
  <cols>
    <col min="1" max="1" width="14.85546875" customWidth="1"/>
    <col min="2" max="2" width="9.42578125" customWidth="1"/>
    <col min="3" max="3" width="9" customWidth="1"/>
    <col min="4" max="4" width="7.7109375" customWidth="1"/>
    <col min="5" max="5" width="8.5703125" bestFit="1" customWidth="1"/>
    <col min="6" max="7" width="7.7109375" customWidth="1"/>
    <col min="8" max="8" width="10.28515625" customWidth="1"/>
    <col min="9" max="9" width="9.42578125" customWidth="1"/>
    <col min="10" max="10" width="9" customWidth="1"/>
    <col min="11" max="12" width="9.85546875" customWidth="1"/>
    <col min="13" max="13" width="8.7109375" customWidth="1"/>
    <col min="14" max="14" width="8.5703125" bestFit="1" customWidth="1"/>
    <col min="15" max="15" width="9" customWidth="1"/>
    <col min="16" max="16" width="7.28515625" customWidth="1"/>
    <col min="17" max="17" width="8.5703125" customWidth="1"/>
    <col min="18" max="18" width="9" customWidth="1"/>
    <col min="19" max="19" width="7.140625" customWidth="1"/>
    <col min="20" max="20" width="8.85546875" customWidth="1"/>
    <col min="21" max="21" width="7.85546875" customWidth="1"/>
    <col min="22" max="22" width="8" customWidth="1"/>
    <col min="23" max="23" width="11.5703125" customWidth="1"/>
    <col min="24" max="24" width="10.85546875" customWidth="1"/>
    <col min="25" max="25" width="7.7109375" customWidth="1"/>
    <col min="26" max="26" width="12.5703125" customWidth="1"/>
    <col min="29" max="29" width="14.7109375" bestFit="1" customWidth="1"/>
    <col min="30" max="30" width="10.28515625" bestFit="1" customWidth="1"/>
  </cols>
  <sheetData>
    <row r="1" spans="1:31" ht="15.75" x14ac:dyDescent="0.25">
      <c r="A1" s="1" t="s">
        <v>0</v>
      </c>
      <c r="B1" s="1" t="s">
        <v>1</v>
      </c>
      <c r="C1" s="1" t="s">
        <v>2</v>
      </c>
      <c r="K1" s="1"/>
      <c r="L1" s="2" t="s">
        <v>3</v>
      </c>
      <c r="N1" s="1"/>
      <c r="O1" s="1"/>
      <c r="AA1" s="3"/>
    </row>
    <row r="2" spans="1:31" x14ac:dyDescent="0.2">
      <c r="A2" s="4">
        <v>37135</v>
      </c>
      <c r="B2" s="1" t="s">
        <v>5</v>
      </c>
      <c r="C2" s="1" t="s">
        <v>76</v>
      </c>
      <c r="K2" s="1"/>
      <c r="L2" s="1"/>
      <c r="M2" s="1"/>
      <c r="N2" s="1"/>
      <c r="O2" s="1"/>
      <c r="Q2" s="1"/>
      <c r="X2" t="s">
        <v>4</v>
      </c>
    </row>
    <row r="3" spans="1:31" x14ac:dyDescent="0.2">
      <c r="A3" s="4"/>
      <c r="B3" s="1" t="s">
        <v>6</v>
      </c>
      <c r="C3" s="1" t="s">
        <v>7</v>
      </c>
      <c r="K3" s="1"/>
      <c r="L3" s="1"/>
      <c r="M3" s="1"/>
      <c r="N3" s="1"/>
      <c r="O3" s="1"/>
      <c r="P3" s="1"/>
      <c r="Q3" s="1"/>
      <c r="X3" t="s">
        <v>77</v>
      </c>
    </row>
    <row r="4" spans="1:31" x14ac:dyDescent="0.2">
      <c r="A4" s="4"/>
      <c r="B4" s="1"/>
      <c r="C4" s="1"/>
      <c r="K4" s="1"/>
      <c r="L4" s="1"/>
      <c r="M4" s="1"/>
      <c r="N4" s="1"/>
      <c r="O4" s="1"/>
      <c r="P4" s="1"/>
      <c r="Q4" s="1"/>
    </row>
    <row r="5" spans="1:31" x14ac:dyDescent="0.2">
      <c r="A5" s="5" t="s">
        <v>8</v>
      </c>
      <c r="B5" s="6">
        <v>30</v>
      </c>
      <c r="C5" s="7"/>
    </row>
    <row r="6" spans="1:31" x14ac:dyDescent="0.2">
      <c r="A6" s="5"/>
      <c r="C6" s="7"/>
    </row>
    <row r="7" spans="1:31" x14ac:dyDescent="0.2">
      <c r="A7" s="5"/>
      <c r="C7" s="7"/>
    </row>
    <row r="8" spans="1:31" x14ac:dyDescent="0.2">
      <c r="A8" s="5"/>
      <c r="C8" s="7"/>
    </row>
    <row r="9" spans="1:31" ht="13.5" thickBot="1" x14ac:dyDescent="0.25">
      <c r="A9" s="8"/>
      <c r="B9" s="9" t="s">
        <v>9</v>
      </c>
      <c r="C9" s="8">
        <v>0.95543216100270845</v>
      </c>
      <c r="D9" s="8"/>
      <c r="E9" s="9" t="s">
        <v>9</v>
      </c>
      <c r="F9" s="8">
        <v>0.95550161908510689</v>
      </c>
      <c r="G9" s="8"/>
      <c r="H9" s="9" t="s">
        <v>9</v>
      </c>
      <c r="I9" s="8">
        <v>0.92780373831775698</v>
      </c>
      <c r="J9" s="8"/>
      <c r="K9" s="9" t="s">
        <v>9</v>
      </c>
      <c r="L9" s="8">
        <v>0.93700130593702802</v>
      </c>
      <c r="M9" s="8"/>
      <c r="N9" s="9" t="s">
        <v>9</v>
      </c>
      <c r="O9" s="10">
        <v>0.943023340107639</v>
      </c>
      <c r="P9" s="8"/>
      <c r="Q9" s="9" t="s">
        <v>9</v>
      </c>
      <c r="R9" s="8">
        <v>0.96688255018143399</v>
      </c>
      <c r="S9" s="8"/>
      <c r="T9" s="9" t="s">
        <v>9</v>
      </c>
      <c r="U9" s="11">
        <v>0.92827846981871409</v>
      </c>
      <c r="V9" s="8"/>
      <c r="W9" s="8"/>
      <c r="X9" s="8"/>
      <c r="Y9" s="8"/>
      <c r="Z9" s="9" t="s">
        <v>9</v>
      </c>
      <c r="AA9" s="8">
        <v>0.93801536994446622</v>
      </c>
      <c r="AB9" s="8"/>
      <c r="AC9" s="8"/>
      <c r="AD9" s="8"/>
      <c r="AE9" s="8"/>
    </row>
    <row r="10" spans="1:31" x14ac:dyDescent="0.2">
      <c r="B10" s="12"/>
      <c r="C10" s="13" t="s">
        <v>10</v>
      </c>
      <c r="D10" s="14"/>
      <c r="E10" s="12"/>
      <c r="F10" s="13" t="s">
        <v>10</v>
      </c>
      <c r="G10" s="14"/>
      <c r="H10" s="15"/>
      <c r="I10" s="13" t="s">
        <v>11</v>
      </c>
      <c r="J10" s="15"/>
      <c r="K10" s="12"/>
      <c r="L10" s="13" t="s">
        <v>12</v>
      </c>
      <c r="M10" s="14"/>
      <c r="N10" s="12"/>
      <c r="O10" s="13" t="s">
        <v>13</v>
      </c>
      <c r="P10" s="14"/>
      <c r="Q10" s="12"/>
      <c r="R10" s="13" t="s">
        <v>14</v>
      </c>
      <c r="S10" s="14"/>
      <c r="T10" s="12"/>
      <c r="U10" s="13" t="s">
        <v>15</v>
      </c>
      <c r="V10" s="14"/>
      <c r="W10" s="15"/>
      <c r="X10" s="125" t="s">
        <v>112</v>
      </c>
      <c r="Y10" s="15"/>
      <c r="Z10" s="12"/>
      <c r="AA10" s="13" t="s">
        <v>16</v>
      </c>
      <c r="AB10" s="14"/>
    </row>
    <row r="11" spans="1:31" x14ac:dyDescent="0.2">
      <c r="B11" s="16"/>
      <c r="C11" s="17" t="s">
        <v>17</v>
      </c>
      <c r="D11" s="18"/>
      <c r="E11" s="16"/>
      <c r="F11" s="17" t="s">
        <v>18</v>
      </c>
      <c r="G11" s="18"/>
      <c r="H11" s="19"/>
      <c r="I11" s="17"/>
      <c r="J11" s="19"/>
      <c r="K11" s="16"/>
      <c r="L11" s="17"/>
      <c r="M11" s="18"/>
      <c r="N11" s="16"/>
      <c r="O11" s="17" t="s">
        <v>19</v>
      </c>
      <c r="P11" s="18"/>
      <c r="Q11" s="16"/>
      <c r="R11" s="17" t="s">
        <v>20</v>
      </c>
      <c r="S11" s="18"/>
      <c r="T11" s="16"/>
      <c r="U11" s="17" t="s">
        <v>17</v>
      </c>
      <c r="V11" s="18"/>
      <c r="W11" s="19"/>
      <c r="X11" s="98" t="s">
        <v>113</v>
      </c>
      <c r="Y11" s="19"/>
      <c r="Z11" s="16"/>
      <c r="AA11" s="17" t="s">
        <v>114</v>
      </c>
      <c r="AB11" s="18"/>
    </row>
    <row r="12" spans="1:31" ht="38.25" x14ac:dyDescent="0.2">
      <c r="A12" s="20"/>
      <c r="B12" s="21" t="s">
        <v>21</v>
      </c>
      <c r="C12" s="22" t="s">
        <v>22</v>
      </c>
      <c r="D12" s="23" t="s">
        <v>23</v>
      </c>
      <c r="E12" s="21" t="s">
        <v>21</v>
      </c>
      <c r="F12" s="22" t="s">
        <v>22</v>
      </c>
      <c r="G12" s="23" t="s">
        <v>23</v>
      </c>
      <c r="H12" s="24" t="s">
        <v>21</v>
      </c>
      <c r="I12" s="22" t="s">
        <v>22</v>
      </c>
      <c r="J12" s="24" t="s">
        <v>23</v>
      </c>
      <c r="K12" s="21" t="s">
        <v>21</v>
      </c>
      <c r="L12" s="22" t="s">
        <v>22</v>
      </c>
      <c r="M12" s="23" t="s">
        <v>23</v>
      </c>
      <c r="N12" s="21" t="s">
        <v>21</v>
      </c>
      <c r="O12" s="22" t="s">
        <v>22</v>
      </c>
      <c r="P12" s="23" t="s">
        <v>23</v>
      </c>
      <c r="Q12" s="21" t="s">
        <v>21</v>
      </c>
      <c r="R12" s="22" t="s">
        <v>22</v>
      </c>
      <c r="S12" s="23" t="s">
        <v>23</v>
      </c>
      <c r="T12" s="21" t="s">
        <v>21</v>
      </c>
      <c r="U12" s="22" t="s">
        <v>22</v>
      </c>
      <c r="V12" s="23" t="s">
        <v>23</v>
      </c>
      <c r="W12" s="21" t="s">
        <v>21</v>
      </c>
      <c r="X12" s="22" t="s">
        <v>22</v>
      </c>
      <c r="Y12" s="23" t="s">
        <v>23</v>
      </c>
      <c r="Z12" s="21" t="s">
        <v>21</v>
      </c>
      <c r="AA12" s="22" t="s">
        <v>22</v>
      </c>
      <c r="AB12" s="23" t="s">
        <v>23</v>
      </c>
      <c r="AC12" s="20"/>
      <c r="AD12" s="20"/>
      <c r="AE12" s="20"/>
    </row>
    <row r="13" spans="1:31" s="8" customFormat="1" x14ac:dyDescent="0.2">
      <c r="A13"/>
      <c r="B13" s="27"/>
      <c r="C13" s="25"/>
      <c r="D13" s="18"/>
      <c r="E13" s="16"/>
      <c r="F13" s="25"/>
      <c r="G13" s="18"/>
      <c r="H13" s="19"/>
      <c r="I13" s="25"/>
      <c r="J13" s="19"/>
      <c r="K13" s="16"/>
      <c r="L13" s="25"/>
      <c r="M13" s="18"/>
      <c r="N13" s="16"/>
      <c r="O13" s="25"/>
      <c r="P13" s="18"/>
      <c r="Q13" s="16"/>
      <c r="R13" s="25"/>
      <c r="S13" s="18"/>
      <c r="T13" s="16"/>
      <c r="U13" s="25"/>
      <c r="V13" s="18"/>
      <c r="W13" s="19"/>
      <c r="X13" s="19"/>
      <c r="Y13" s="19"/>
      <c r="Z13" s="16"/>
      <c r="AA13" s="25"/>
      <c r="AB13" s="18"/>
      <c r="AC13"/>
      <c r="AD13"/>
      <c r="AE13"/>
    </row>
    <row r="14" spans="1:31" x14ac:dyDescent="0.2">
      <c r="A14" s="26">
        <v>37135</v>
      </c>
      <c r="B14" s="27">
        <v>14034</v>
      </c>
      <c r="C14" s="28">
        <v>13408</v>
      </c>
      <c r="D14" s="29">
        <v>-1238</v>
      </c>
      <c r="E14" s="27">
        <v>31647</v>
      </c>
      <c r="F14" s="28">
        <v>30242</v>
      </c>
      <c r="G14" s="29">
        <v>-2425</v>
      </c>
      <c r="H14" s="28">
        <v>676</v>
      </c>
      <c r="I14" s="28">
        <v>627</v>
      </c>
      <c r="J14" s="28">
        <v>-3</v>
      </c>
      <c r="K14" s="27">
        <v>14057</v>
      </c>
      <c r="L14" s="28">
        <v>13173</v>
      </c>
      <c r="M14" s="29">
        <v>-707</v>
      </c>
      <c r="N14" s="30">
        <v>12553</v>
      </c>
      <c r="O14" s="126">
        <v>11838</v>
      </c>
      <c r="P14" s="29">
        <v>-803</v>
      </c>
      <c r="Q14" s="27">
        <v>1092</v>
      </c>
      <c r="R14" s="28">
        <v>1056</v>
      </c>
      <c r="S14" s="29">
        <v>-119</v>
      </c>
      <c r="T14" s="30">
        <v>2574</v>
      </c>
      <c r="U14" s="93">
        <v>2389</v>
      </c>
      <c r="V14" s="29">
        <v>-191</v>
      </c>
      <c r="W14" s="28">
        <v>565</v>
      </c>
      <c r="X14" s="28">
        <v>539.62358999999992</v>
      </c>
      <c r="Y14" s="28">
        <v>-1.0792471799999999</v>
      </c>
      <c r="Z14" s="27">
        <v>1132</v>
      </c>
      <c r="AA14" s="28">
        <v>1062</v>
      </c>
      <c r="AB14" s="29">
        <v>-102</v>
      </c>
    </row>
    <row r="15" spans="1:31" x14ac:dyDescent="0.2">
      <c r="A15" s="26">
        <v>37136</v>
      </c>
      <c r="B15" s="27">
        <v>13987</v>
      </c>
      <c r="C15" s="28">
        <v>13364</v>
      </c>
      <c r="D15" s="29">
        <v>-1293</v>
      </c>
      <c r="E15" s="27">
        <v>31430</v>
      </c>
      <c r="F15" s="28">
        <v>30032</v>
      </c>
      <c r="G15" s="29">
        <v>-2563</v>
      </c>
      <c r="H15" s="28">
        <v>689</v>
      </c>
      <c r="I15" s="28">
        <v>639</v>
      </c>
      <c r="J15" s="28">
        <v>-8</v>
      </c>
      <c r="K15" s="27">
        <v>13647</v>
      </c>
      <c r="L15" s="28">
        <v>12787</v>
      </c>
      <c r="M15" s="29">
        <v>-786</v>
      </c>
      <c r="N15" s="30">
        <v>12553</v>
      </c>
      <c r="O15" s="126">
        <v>11838</v>
      </c>
      <c r="P15" s="29">
        <v>-800</v>
      </c>
      <c r="Q15" s="27">
        <v>1088</v>
      </c>
      <c r="R15" s="28">
        <v>1052</v>
      </c>
      <c r="S15" s="29">
        <v>-126</v>
      </c>
      <c r="T15" s="30">
        <v>2550</v>
      </c>
      <c r="U15" s="93">
        <v>2367</v>
      </c>
      <c r="V15" s="29">
        <v>-190</v>
      </c>
      <c r="W15" s="28">
        <v>565</v>
      </c>
      <c r="X15" s="28">
        <v>539.62358999999992</v>
      </c>
      <c r="Y15" s="28">
        <v>-1.0792471799999999</v>
      </c>
      <c r="Z15" s="27">
        <v>1120</v>
      </c>
      <c r="AA15" s="28">
        <v>1051</v>
      </c>
      <c r="AB15" s="29">
        <v>-111</v>
      </c>
    </row>
    <row r="16" spans="1:31" s="20" customFormat="1" x14ac:dyDescent="0.2">
      <c r="A16" s="26">
        <v>37137</v>
      </c>
      <c r="B16" s="27">
        <v>13805</v>
      </c>
      <c r="C16" s="28">
        <v>13190</v>
      </c>
      <c r="D16" s="29">
        <v>-1360</v>
      </c>
      <c r="E16" s="27">
        <v>31408</v>
      </c>
      <c r="F16" s="28">
        <v>30010</v>
      </c>
      <c r="G16" s="29">
        <v>-3081</v>
      </c>
      <c r="H16" s="28">
        <v>581</v>
      </c>
      <c r="I16" s="28">
        <v>539</v>
      </c>
      <c r="J16" s="28">
        <v>-1</v>
      </c>
      <c r="K16" s="27">
        <v>14024</v>
      </c>
      <c r="L16" s="28">
        <v>13140</v>
      </c>
      <c r="M16" s="29">
        <v>-684</v>
      </c>
      <c r="N16" s="30">
        <v>12553</v>
      </c>
      <c r="O16" s="126">
        <v>11838</v>
      </c>
      <c r="P16" s="29">
        <v>-811</v>
      </c>
      <c r="Q16" s="27">
        <v>1089</v>
      </c>
      <c r="R16" s="28">
        <v>1053</v>
      </c>
      <c r="S16" s="29">
        <v>-116</v>
      </c>
      <c r="T16" s="30">
        <v>2552</v>
      </c>
      <c r="U16" s="93">
        <v>2369</v>
      </c>
      <c r="V16" s="29">
        <v>-189</v>
      </c>
      <c r="W16" s="28">
        <v>565</v>
      </c>
      <c r="X16" s="28">
        <v>539.62358999999992</v>
      </c>
      <c r="Y16" s="28">
        <v>-1.0792471799999999</v>
      </c>
      <c r="Z16" s="27">
        <v>1075</v>
      </c>
      <c r="AA16" s="28">
        <v>1008</v>
      </c>
      <c r="AB16" s="29">
        <v>-98</v>
      </c>
      <c r="AC16"/>
      <c r="AD16"/>
      <c r="AE16"/>
    </row>
    <row r="17" spans="1:28" x14ac:dyDescent="0.2">
      <c r="A17" s="26">
        <v>37138</v>
      </c>
      <c r="B17" s="27">
        <v>13186</v>
      </c>
      <c r="C17" s="28">
        <v>12598</v>
      </c>
      <c r="D17" s="29">
        <v>-1635</v>
      </c>
      <c r="E17" s="27">
        <v>30844</v>
      </c>
      <c r="F17" s="28">
        <v>29469</v>
      </c>
      <c r="G17" s="29">
        <v>-3118</v>
      </c>
      <c r="H17" s="28">
        <v>440</v>
      </c>
      <c r="I17" s="28">
        <v>408</v>
      </c>
      <c r="J17" s="28">
        <v>-3</v>
      </c>
      <c r="K17" s="27">
        <v>13983</v>
      </c>
      <c r="L17" s="28">
        <v>13102</v>
      </c>
      <c r="M17" s="29">
        <v>-734</v>
      </c>
      <c r="N17" s="30">
        <v>12553</v>
      </c>
      <c r="O17" s="126">
        <v>11838</v>
      </c>
      <c r="P17" s="29">
        <v>-824</v>
      </c>
      <c r="Q17" s="27">
        <v>1083</v>
      </c>
      <c r="R17" s="28">
        <v>1047</v>
      </c>
      <c r="S17" s="29">
        <v>-121</v>
      </c>
      <c r="T17" s="30">
        <v>2458</v>
      </c>
      <c r="U17" s="93">
        <v>2282</v>
      </c>
      <c r="V17" s="29">
        <v>-183</v>
      </c>
      <c r="W17" s="28">
        <v>565</v>
      </c>
      <c r="X17" s="28">
        <v>539.62358999999992</v>
      </c>
      <c r="Y17" s="28">
        <v>-1.0792471799999999</v>
      </c>
      <c r="Z17" s="27">
        <v>1005</v>
      </c>
      <c r="AA17" s="28">
        <v>943</v>
      </c>
      <c r="AB17" s="29">
        <v>-98</v>
      </c>
    </row>
    <row r="18" spans="1:28" x14ac:dyDescent="0.2">
      <c r="A18" s="26">
        <v>37139</v>
      </c>
      <c r="B18" s="27">
        <v>14017</v>
      </c>
      <c r="C18" s="28">
        <v>13392</v>
      </c>
      <c r="D18" s="29">
        <v>-1315</v>
      </c>
      <c r="E18" s="27">
        <v>30213</v>
      </c>
      <c r="F18" s="28">
        <v>28868</v>
      </c>
      <c r="G18" s="29">
        <v>-2810</v>
      </c>
      <c r="H18" s="28">
        <v>694</v>
      </c>
      <c r="I18" s="28">
        <v>644</v>
      </c>
      <c r="J18" s="28">
        <v>-1</v>
      </c>
      <c r="K18" s="27">
        <v>14349</v>
      </c>
      <c r="L18" s="28">
        <v>13445</v>
      </c>
      <c r="M18" s="29">
        <v>-664</v>
      </c>
      <c r="N18" s="30">
        <v>12553</v>
      </c>
      <c r="O18" s="126">
        <v>11838</v>
      </c>
      <c r="P18" s="29">
        <v>-806</v>
      </c>
      <c r="Q18" s="27">
        <v>970</v>
      </c>
      <c r="R18" s="28">
        <v>938</v>
      </c>
      <c r="S18" s="29">
        <v>-109</v>
      </c>
      <c r="T18" s="30">
        <v>2503</v>
      </c>
      <c r="U18" s="93">
        <v>2324</v>
      </c>
      <c r="V18" s="29">
        <v>-186</v>
      </c>
      <c r="W18" s="28">
        <v>565</v>
      </c>
      <c r="X18" s="28">
        <v>539.62358999999992</v>
      </c>
      <c r="Y18" s="28">
        <v>-1.0792471799999999</v>
      </c>
      <c r="Z18" s="27">
        <v>1068</v>
      </c>
      <c r="AA18" s="28">
        <v>1002</v>
      </c>
      <c r="AB18" s="29">
        <v>-96</v>
      </c>
    </row>
    <row r="19" spans="1:28" x14ac:dyDescent="0.2">
      <c r="A19" s="26">
        <v>37140</v>
      </c>
      <c r="B19" s="27">
        <v>13378</v>
      </c>
      <c r="C19" s="28">
        <v>12782</v>
      </c>
      <c r="D19" s="29">
        <v>-1298</v>
      </c>
      <c r="E19" s="27">
        <v>29183</v>
      </c>
      <c r="F19" s="28">
        <v>27888</v>
      </c>
      <c r="G19" s="29">
        <v>-2360</v>
      </c>
      <c r="H19" s="28">
        <v>251</v>
      </c>
      <c r="I19" s="28">
        <v>233</v>
      </c>
      <c r="J19" s="28">
        <v>-4</v>
      </c>
      <c r="K19" s="27">
        <v>14528</v>
      </c>
      <c r="L19" s="28">
        <v>13613</v>
      </c>
      <c r="M19" s="29">
        <v>-880</v>
      </c>
      <c r="N19" s="30">
        <v>12553</v>
      </c>
      <c r="O19" s="126">
        <v>11838</v>
      </c>
      <c r="P19" s="29">
        <v>-796</v>
      </c>
      <c r="Q19" s="27">
        <v>956</v>
      </c>
      <c r="R19" s="28">
        <v>924</v>
      </c>
      <c r="S19" s="29">
        <v>-120</v>
      </c>
      <c r="T19" s="30">
        <v>2359</v>
      </c>
      <c r="U19" s="93">
        <v>2190</v>
      </c>
      <c r="V19" s="29">
        <v>-175</v>
      </c>
      <c r="W19" s="28">
        <v>565</v>
      </c>
      <c r="X19" s="28">
        <v>539.62358999999992</v>
      </c>
      <c r="Y19" s="28">
        <v>-1.0792471799999999</v>
      </c>
      <c r="Z19" s="27">
        <v>893</v>
      </c>
      <c r="AA19" s="28">
        <v>838</v>
      </c>
      <c r="AB19" s="29">
        <v>-98</v>
      </c>
    </row>
    <row r="20" spans="1:28" x14ac:dyDescent="0.2">
      <c r="A20" s="26">
        <v>37141</v>
      </c>
      <c r="B20" s="27">
        <v>13764</v>
      </c>
      <c r="C20" s="28">
        <v>13151</v>
      </c>
      <c r="D20" s="29">
        <v>-1082</v>
      </c>
      <c r="E20" s="27">
        <v>30603</v>
      </c>
      <c r="F20" s="28">
        <v>29242</v>
      </c>
      <c r="G20" s="29">
        <v>-2459</v>
      </c>
      <c r="H20" s="28">
        <v>246</v>
      </c>
      <c r="I20" s="28">
        <v>228</v>
      </c>
      <c r="J20" s="28">
        <v>-2</v>
      </c>
      <c r="K20" s="27">
        <v>14022</v>
      </c>
      <c r="L20" s="28">
        <v>13139</v>
      </c>
      <c r="M20" s="29">
        <v>-751</v>
      </c>
      <c r="N20" s="30">
        <v>12553</v>
      </c>
      <c r="O20" s="126">
        <v>11838</v>
      </c>
      <c r="P20" s="29">
        <v>-797</v>
      </c>
      <c r="Q20" s="27">
        <v>935</v>
      </c>
      <c r="R20" s="28">
        <v>904</v>
      </c>
      <c r="S20" s="29">
        <v>-112</v>
      </c>
      <c r="T20" s="30">
        <v>2537</v>
      </c>
      <c r="U20" s="93">
        <v>2355</v>
      </c>
      <c r="V20" s="29">
        <v>-189</v>
      </c>
      <c r="W20" s="28">
        <v>565</v>
      </c>
      <c r="X20" s="28">
        <v>539.62358999999992</v>
      </c>
      <c r="Y20" s="28">
        <v>-1.0792471799999999</v>
      </c>
      <c r="Z20" s="27">
        <v>727</v>
      </c>
      <c r="AA20" s="28">
        <v>682</v>
      </c>
      <c r="AB20" s="29">
        <v>-68</v>
      </c>
    </row>
    <row r="21" spans="1:28" x14ac:dyDescent="0.2">
      <c r="A21" s="26">
        <v>37142</v>
      </c>
      <c r="B21" s="27">
        <v>14021</v>
      </c>
      <c r="C21" s="28">
        <v>13396</v>
      </c>
      <c r="D21" s="29">
        <v>-1246</v>
      </c>
      <c r="E21" s="27">
        <v>30250</v>
      </c>
      <c r="F21" s="28">
        <v>28903</v>
      </c>
      <c r="G21" s="29">
        <v>-2383</v>
      </c>
      <c r="H21" s="28">
        <v>0</v>
      </c>
      <c r="I21" s="28">
        <v>0</v>
      </c>
      <c r="J21" s="28">
        <v>0</v>
      </c>
      <c r="K21" s="27">
        <v>15188</v>
      </c>
      <c r="L21" s="28">
        <v>14231</v>
      </c>
      <c r="M21" s="29">
        <v>-711</v>
      </c>
      <c r="N21" s="30">
        <v>12553</v>
      </c>
      <c r="O21" s="126">
        <v>11838</v>
      </c>
      <c r="P21" s="29">
        <v>-804</v>
      </c>
      <c r="Q21" s="27">
        <v>895</v>
      </c>
      <c r="R21" s="28">
        <v>865</v>
      </c>
      <c r="S21" s="29">
        <v>-106</v>
      </c>
      <c r="T21" s="30">
        <v>2525</v>
      </c>
      <c r="U21" s="93">
        <v>2344</v>
      </c>
      <c r="V21" s="29">
        <v>-188</v>
      </c>
      <c r="W21" s="28">
        <v>565</v>
      </c>
      <c r="X21" s="28">
        <v>539.62358999999992</v>
      </c>
      <c r="Y21" s="28">
        <v>-1.0792471799999999</v>
      </c>
      <c r="Z21" s="27">
        <v>3</v>
      </c>
      <c r="AA21" s="28">
        <v>3</v>
      </c>
      <c r="AB21" s="29">
        <v>-1</v>
      </c>
    </row>
    <row r="22" spans="1:28" x14ac:dyDescent="0.2">
      <c r="A22" s="26">
        <v>37143</v>
      </c>
      <c r="B22" s="27">
        <v>13924</v>
      </c>
      <c r="C22" s="28">
        <v>13303</v>
      </c>
      <c r="D22" s="29">
        <v>-1449</v>
      </c>
      <c r="E22" s="27">
        <v>30896</v>
      </c>
      <c r="F22" s="28">
        <v>29520</v>
      </c>
      <c r="G22" s="29">
        <v>-2695</v>
      </c>
      <c r="H22" s="28">
        <v>0</v>
      </c>
      <c r="I22" s="28">
        <v>0</v>
      </c>
      <c r="J22" s="28">
        <v>0</v>
      </c>
      <c r="K22" s="27">
        <v>14959</v>
      </c>
      <c r="L22" s="28">
        <v>14017</v>
      </c>
      <c r="M22" s="29">
        <v>-714</v>
      </c>
      <c r="N22" s="30">
        <v>12553</v>
      </c>
      <c r="O22" s="126">
        <v>11838</v>
      </c>
      <c r="P22" s="29">
        <v>-806</v>
      </c>
      <c r="Q22" s="27">
        <v>896</v>
      </c>
      <c r="R22" s="28">
        <v>866</v>
      </c>
      <c r="S22" s="29">
        <v>-107</v>
      </c>
      <c r="T22" s="30">
        <v>2511</v>
      </c>
      <c r="U22" s="93">
        <v>2330</v>
      </c>
      <c r="V22" s="29">
        <v>-187</v>
      </c>
      <c r="W22" s="28">
        <v>565</v>
      </c>
      <c r="X22" s="28">
        <v>539.62358999999992</v>
      </c>
      <c r="Y22" s="28">
        <v>-1.0792471799999999</v>
      </c>
      <c r="Z22" s="27">
        <v>1</v>
      </c>
      <c r="AA22" s="28">
        <v>1</v>
      </c>
      <c r="AB22" s="29">
        <v>0</v>
      </c>
    </row>
    <row r="23" spans="1:28" x14ac:dyDescent="0.2">
      <c r="A23" s="26">
        <v>37144</v>
      </c>
      <c r="B23" s="27">
        <v>14137</v>
      </c>
      <c r="C23" s="28">
        <v>13507</v>
      </c>
      <c r="D23" s="29">
        <v>-1092</v>
      </c>
      <c r="E23" s="27">
        <v>31110</v>
      </c>
      <c r="F23" s="28">
        <v>29726</v>
      </c>
      <c r="G23" s="29">
        <v>-2109</v>
      </c>
      <c r="H23" s="28">
        <v>968</v>
      </c>
      <c r="I23" s="28">
        <v>898</v>
      </c>
      <c r="J23" s="28">
        <v>-2</v>
      </c>
      <c r="K23" s="27">
        <v>14167</v>
      </c>
      <c r="L23" s="28">
        <v>13274</v>
      </c>
      <c r="M23" s="29">
        <v>-673</v>
      </c>
      <c r="N23" s="30">
        <v>12553</v>
      </c>
      <c r="O23" s="126">
        <v>11838</v>
      </c>
      <c r="P23" s="29">
        <v>-792</v>
      </c>
      <c r="Q23" s="27">
        <v>881</v>
      </c>
      <c r="R23" s="28">
        <v>852</v>
      </c>
      <c r="S23" s="29">
        <v>-102</v>
      </c>
      <c r="T23" s="30">
        <v>2455</v>
      </c>
      <c r="U23" s="93">
        <v>2279</v>
      </c>
      <c r="V23" s="29">
        <v>-182</v>
      </c>
      <c r="W23" s="28">
        <v>565</v>
      </c>
      <c r="X23" s="28">
        <v>539.62358999999992</v>
      </c>
      <c r="Y23" s="28">
        <v>-1.0792471799999999</v>
      </c>
      <c r="Z23" s="27">
        <v>0</v>
      </c>
      <c r="AA23" s="28">
        <v>0</v>
      </c>
      <c r="AB23" s="29">
        <v>0</v>
      </c>
    </row>
    <row r="24" spans="1:28" x14ac:dyDescent="0.2">
      <c r="A24" s="26">
        <v>37145</v>
      </c>
      <c r="B24" s="27">
        <v>8811</v>
      </c>
      <c r="C24" s="28">
        <v>8422</v>
      </c>
      <c r="D24" s="29">
        <v>-590</v>
      </c>
      <c r="E24" s="27">
        <v>3308</v>
      </c>
      <c r="F24" s="28">
        <v>3170</v>
      </c>
      <c r="G24" s="29">
        <v>-196</v>
      </c>
      <c r="H24" s="28">
        <v>0</v>
      </c>
      <c r="I24" s="28">
        <v>0</v>
      </c>
      <c r="J24" s="28">
        <v>0</v>
      </c>
      <c r="K24" s="27">
        <v>6897</v>
      </c>
      <c r="L24" s="28">
        <v>6462</v>
      </c>
      <c r="M24" s="29">
        <v>-420</v>
      </c>
      <c r="N24" s="30">
        <v>3769</v>
      </c>
      <c r="O24" s="126">
        <v>3554</v>
      </c>
      <c r="P24" s="29">
        <v>-194</v>
      </c>
      <c r="Q24" s="27">
        <v>0</v>
      </c>
      <c r="R24" s="28">
        <v>0</v>
      </c>
      <c r="S24" s="29">
        <v>0</v>
      </c>
      <c r="T24" s="30">
        <v>0</v>
      </c>
      <c r="U24" s="93">
        <v>0</v>
      </c>
      <c r="V24" s="29">
        <v>0</v>
      </c>
      <c r="W24" s="28">
        <v>565</v>
      </c>
      <c r="X24" s="28">
        <v>539.62358999999992</v>
      </c>
      <c r="Y24" s="28">
        <v>-1.0792471799999999</v>
      </c>
      <c r="Z24" s="27">
        <v>0</v>
      </c>
      <c r="AA24" s="28">
        <v>0</v>
      </c>
      <c r="AB24" s="29">
        <v>0</v>
      </c>
    </row>
    <row r="25" spans="1:28" x14ac:dyDescent="0.2">
      <c r="A25" s="26">
        <v>37146</v>
      </c>
      <c r="B25" s="27">
        <v>13189</v>
      </c>
      <c r="C25" s="28">
        <v>12602</v>
      </c>
      <c r="D25" s="29">
        <v>-2418</v>
      </c>
      <c r="E25" s="27">
        <v>3454</v>
      </c>
      <c r="F25" s="28">
        <v>3316</v>
      </c>
      <c r="G25" s="29">
        <v>-609</v>
      </c>
      <c r="H25" s="28">
        <v>0</v>
      </c>
      <c r="I25" s="28">
        <v>0</v>
      </c>
      <c r="J25" s="28">
        <v>0</v>
      </c>
      <c r="K25" s="27">
        <v>7746</v>
      </c>
      <c r="L25" s="28">
        <v>7258</v>
      </c>
      <c r="M25" s="29">
        <v>-348</v>
      </c>
      <c r="N25" s="30">
        <v>5120</v>
      </c>
      <c r="O25" s="126">
        <v>4828</v>
      </c>
      <c r="P25" s="29">
        <v>-329</v>
      </c>
      <c r="Q25" s="27">
        <v>0</v>
      </c>
      <c r="R25" s="28">
        <v>0</v>
      </c>
      <c r="S25" s="29">
        <v>0</v>
      </c>
      <c r="T25" s="30">
        <v>0</v>
      </c>
      <c r="U25" s="93">
        <v>0</v>
      </c>
      <c r="V25" s="29">
        <v>0</v>
      </c>
      <c r="W25" s="28">
        <v>565</v>
      </c>
      <c r="X25" s="28">
        <v>539.62358999999992</v>
      </c>
      <c r="Y25" s="28">
        <v>-1.0792471799999999</v>
      </c>
      <c r="Z25" s="27">
        <v>0</v>
      </c>
      <c r="AA25" s="28">
        <v>0</v>
      </c>
      <c r="AB25" s="29">
        <v>0</v>
      </c>
    </row>
    <row r="26" spans="1:28" x14ac:dyDescent="0.2">
      <c r="A26" s="26">
        <v>37147</v>
      </c>
      <c r="B26" s="27">
        <v>13006</v>
      </c>
      <c r="C26" s="28">
        <v>12426</v>
      </c>
      <c r="D26" s="29">
        <v>-1280</v>
      </c>
      <c r="E26" s="27">
        <v>14917</v>
      </c>
      <c r="F26" s="28">
        <v>14226</v>
      </c>
      <c r="G26" s="29">
        <v>-1305</v>
      </c>
      <c r="H26" s="28">
        <v>0</v>
      </c>
      <c r="I26" s="28">
        <v>0</v>
      </c>
      <c r="J26" s="28">
        <v>0</v>
      </c>
      <c r="K26" s="27">
        <v>7755</v>
      </c>
      <c r="L26" s="28">
        <v>7266</v>
      </c>
      <c r="M26" s="29">
        <v>-348</v>
      </c>
      <c r="N26" s="30">
        <v>6741</v>
      </c>
      <c r="O26" s="126">
        <v>6357</v>
      </c>
      <c r="P26" s="29">
        <v>-437</v>
      </c>
      <c r="Q26" s="27">
        <v>40</v>
      </c>
      <c r="R26" s="28">
        <v>39</v>
      </c>
      <c r="S26" s="29">
        <v>-6</v>
      </c>
      <c r="T26" s="30">
        <v>0</v>
      </c>
      <c r="U26" s="93">
        <v>0</v>
      </c>
      <c r="V26" s="29">
        <v>0</v>
      </c>
      <c r="W26" s="28">
        <v>565</v>
      </c>
      <c r="X26" s="28">
        <v>539.62358999999992</v>
      </c>
      <c r="Y26" s="28">
        <v>-1.0792471799999999</v>
      </c>
      <c r="Z26" s="27">
        <v>0</v>
      </c>
      <c r="AA26" s="28">
        <v>0</v>
      </c>
      <c r="AB26" s="29">
        <v>0</v>
      </c>
    </row>
    <row r="27" spans="1:28" x14ac:dyDescent="0.2">
      <c r="A27" s="26">
        <v>37148</v>
      </c>
      <c r="B27" s="27">
        <v>13215</v>
      </c>
      <c r="C27" s="28">
        <v>12625</v>
      </c>
      <c r="D27" s="29">
        <v>-962</v>
      </c>
      <c r="E27" s="27">
        <v>26370</v>
      </c>
      <c r="F27" s="28">
        <v>25202</v>
      </c>
      <c r="G27" s="29">
        <v>1657</v>
      </c>
      <c r="H27" s="28">
        <v>436</v>
      </c>
      <c r="I27" s="28">
        <v>405</v>
      </c>
      <c r="J27" s="28">
        <v>-7</v>
      </c>
      <c r="K27" s="27">
        <v>14541</v>
      </c>
      <c r="L27" s="28">
        <v>13625</v>
      </c>
      <c r="M27" s="29">
        <v>-865</v>
      </c>
      <c r="N27" s="30">
        <v>12553</v>
      </c>
      <c r="O27" s="126">
        <v>11838</v>
      </c>
      <c r="P27" s="29">
        <v>-827</v>
      </c>
      <c r="Q27" s="27">
        <v>910</v>
      </c>
      <c r="R27" s="28">
        <v>880</v>
      </c>
      <c r="S27" s="29">
        <v>-124</v>
      </c>
      <c r="T27" s="30">
        <v>2326</v>
      </c>
      <c r="U27" s="93">
        <v>2159</v>
      </c>
      <c r="V27" s="29">
        <v>-173</v>
      </c>
      <c r="W27" s="28">
        <v>565</v>
      </c>
      <c r="X27" s="28">
        <v>539.62358999999992</v>
      </c>
      <c r="Y27" s="28">
        <v>-1.0792471799999999</v>
      </c>
      <c r="Z27" s="27">
        <v>549</v>
      </c>
      <c r="AA27" s="28">
        <v>515</v>
      </c>
      <c r="AB27" s="29">
        <v>-66</v>
      </c>
    </row>
    <row r="28" spans="1:28" x14ac:dyDescent="0.2">
      <c r="A28" s="26">
        <v>37149</v>
      </c>
      <c r="B28" s="27">
        <v>11955</v>
      </c>
      <c r="C28" s="28">
        <v>11420</v>
      </c>
      <c r="D28" s="29">
        <v>-1437</v>
      </c>
      <c r="E28" s="27">
        <v>30076</v>
      </c>
      <c r="F28" s="28">
        <v>28746</v>
      </c>
      <c r="G28" s="29">
        <v>-2469</v>
      </c>
      <c r="H28" s="28">
        <v>0</v>
      </c>
      <c r="I28" s="28">
        <v>0</v>
      </c>
      <c r="J28" s="28">
        <v>0</v>
      </c>
      <c r="K28" s="27">
        <v>14719</v>
      </c>
      <c r="L28" s="28">
        <v>13792</v>
      </c>
      <c r="M28" s="29">
        <v>-673</v>
      </c>
      <c r="N28" s="30">
        <v>12553</v>
      </c>
      <c r="O28" s="126">
        <v>11838</v>
      </c>
      <c r="P28" s="29">
        <v>-800</v>
      </c>
      <c r="Q28" s="27">
        <v>834</v>
      </c>
      <c r="R28" s="28">
        <v>806</v>
      </c>
      <c r="S28" s="29">
        <v>-107</v>
      </c>
      <c r="T28" s="30">
        <v>2530</v>
      </c>
      <c r="U28" s="93">
        <v>2348</v>
      </c>
      <c r="V28" s="29">
        <v>-188</v>
      </c>
      <c r="W28" s="28">
        <v>565</v>
      </c>
      <c r="X28" s="28">
        <v>539.62358999999992</v>
      </c>
      <c r="Y28" s="28">
        <v>-1.0792471799999999</v>
      </c>
      <c r="Z28" s="27">
        <v>1059</v>
      </c>
      <c r="AA28" s="28">
        <v>993</v>
      </c>
      <c r="AB28" s="29">
        <v>-101</v>
      </c>
    </row>
    <row r="29" spans="1:28" x14ac:dyDescent="0.2">
      <c r="A29" s="26">
        <v>37150</v>
      </c>
      <c r="B29" s="27">
        <v>13613</v>
      </c>
      <c r="C29" s="28">
        <v>13006</v>
      </c>
      <c r="D29" s="29">
        <v>-1105</v>
      </c>
      <c r="E29" s="27">
        <v>30479</v>
      </c>
      <c r="F29" s="28">
        <v>29131</v>
      </c>
      <c r="G29" s="29">
        <v>-1928</v>
      </c>
      <c r="H29" s="28">
        <v>1040</v>
      </c>
      <c r="I29" s="28">
        <v>965</v>
      </c>
      <c r="J29" s="28">
        <v>-3</v>
      </c>
      <c r="K29" s="27">
        <v>15060</v>
      </c>
      <c r="L29" s="28">
        <v>14111</v>
      </c>
      <c r="M29" s="29">
        <v>-693</v>
      </c>
      <c r="N29" s="30">
        <v>12553</v>
      </c>
      <c r="O29" s="126">
        <v>11838</v>
      </c>
      <c r="P29" s="29">
        <v>-792</v>
      </c>
      <c r="Q29" s="27">
        <v>844</v>
      </c>
      <c r="R29" s="28">
        <v>816</v>
      </c>
      <c r="S29" s="29">
        <v>-105</v>
      </c>
      <c r="T29" s="30">
        <v>2731</v>
      </c>
      <c r="U29" s="93">
        <v>2536</v>
      </c>
      <c r="V29" s="29">
        <v>-203</v>
      </c>
      <c r="W29" s="28">
        <v>565</v>
      </c>
      <c r="X29" s="28">
        <v>539.62358999999992</v>
      </c>
      <c r="Y29" s="28">
        <v>-1.0792471799999999</v>
      </c>
      <c r="Z29" s="27">
        <v>1041</v>
      </c>
      <c r="AA29" s="28">
        <v>976</v>
      </c>
      <c r="AB29" s="29">
        <v>-100</v>
      </c>
    </row>
    <row r="30" spans="1:28" x14ac:dyDescent="0.2">
      <c r="A30" s="26">
        <v>37151</v>
      </c>
      <c r="B30" s="27">
        <v>13119</v>
      </c>
      <c r="C30" s="28">
        <v>12532</v>
      </c>
      <c r="D30" s="29">
        <v>-929</v>
      </c>
      <c r="E30" s="27">
        <v>30096</v>
      </c>
      <c r="F30" s="28">
        <v>28758</v>
      </c>
      <c r="G30" s="29">
        <v>-1393</v>
      </c>
      <c r="H30" s="28">
        <v>750</v>
      </c>
      <c r="I30" s="28">
        <v>696</v>
      </c>
      <c r="J30" s="28">
        <v>-4</v>
      </c>
      <c r="K30" s="27">
        <v>15232</v>
      </c>
      <c r="L30" s="28">
        <v>14272</v>
      </c>
      <c r="M30" s="29">
        <v>-746</v>
      </c>
      <c r="N30" s="30">
        <v>12553</v>
      </c>
      <c r="O30" s="126">
        <v>11838</v>
      </c>
      <c r="P30" s="29">
        <v>-794</v>
      </c>
      <c r="Q30" s="27">
        <v>846</v>
      </c>
      <c r="R30" s="28">
        <v>818</v>
      </c>
      <c r="S30" s="29">
        <v>-102</v>
      </c>
      <c r="T30" s="30">
        <v>2638</v>
      </c>
      <c r="U30" s="93">
        <v>2449</v>
      </c>
      <c r="V30" s="29">
        <v>-196</v>
      </c>
      <c r="W30" s="28">
        <v>565</v>
      </c>
      <c r="X30" s="28">
        <v>539.62358999999992</v>
      </c>
      <c r="Y30" s="28">
        <v>-1.0792471799999999</v>
      </c>
      <c r="Z30" s="27">
        <v>939</v>
      </c>
      <c r="AA30" s="28">
        <v>881</v>
      </c>
      <c r="AB30" s="29">
        <v>-96</v>
      </c>
    </row>
    <row r="31" spans="1:28" x14ac:dyDescent="0.2">
      <c r="A31" s="26">
        <v>37152</v>
      </c>
      <c r="B31" s="27">
        <v>13346</v>
      </c>
      <c r="C31" s="28">
        <v>12752</v>
      </c>
      <c r="D31" s="29">
        <v>-1118</v>
      </c>
      <c r="E31" s="27">
        <v>30459</v>
      </c>
      <c r="F31" s="28">
        <v>29105</v>
      </c>
      <c r="G31" s="29">
        <v>-2168</v>
      </c>
      <c r="H31" s="28">
        <v>841</v>
      </c>
      <c r="I31" s="28">
        <v>780</v>
      </c>
      <c r="J31" s="28">
        <v>-1</v>
      </c>
      <c r="K31" s="27">
        <v>15326</v>
      </c>
      <c r="L31" s="28">
        <v>14360</v>
      </c>
      <c r="M31" s="29">
        <v>-683</v>
      </c>
      <c r="N31" s="30">
        <v>12553</v>
      </c>
      <c r="O31" s="126">
        <v>11838</v>
      </c>
      <c r="P31" s="29">
        <v>-794</v>
      </c>
      <c r="Q31" s="27">
        <v>806</v>
      </c>
      <c r="R31" s="28">
        <v>779</v>
      </c>
      <c r="S31" s="29">
        <v>-83</v>
      </c>
      <c r="T31" s="30">
        <v>2600</v>
      </c>
      <c r="U31" s="93">
        <v>2414</v>
      </c>
      <c r="V31" s="29">
        <v>-193</v>
      </c>
      <c r="W31" s="28">
        <v>565</v>
      </c>
      <c r="X31" s="28">
        <v>539.62358999999992</v>
      </c>
      <c r="Y31" s="28">
        <v>-1.0792471799999999</v>
      </c>
      <c r="Z31" s="27">
        <v>919</v>
      </c>
      <c r="AA31" s="28">
        <v>862</v>
      </c>
      <c r="AB31" s="29">
        <v>-87</v>
      </c>
    </row>
    <row r="32" spans="1:28" x14ac:dyDescent="0.2">
      <c r="A32" s="26">
        <v>37153</v>
      </c>
      <c r="B32" s="27">
        <v>13858</v>
      </c>
      <c r="C32" s="28">
        <v>13241</v>
      </c>
      <c r="D32" s="29">
        <v>-1350</v>
      </c>
      <c r="E32" s="27">
        <v>30272</v>
      </c>
      <c r="F32" s="28">
        <v>28920</v>
      </c>
      <c r="G32" s="29">
        <v>-2626</v>
      </c>
      <c r="H32" s="28">
        <v>725</v>
      </c>
      <c r="I32" s="28">
        <v>673</v>
      </c>
      <c r="J32" s="28">
        <v>-3</v>
      </c>
      <c r="K32" s="27">
        <v>13934</v>
      </c>
      <c r="L32" s="28">
        <v>13056</v>
      </c>
      <c r="M32" s="29">
        <v>-654</v>
      </c>
      <c r="N32" s="30">
        <v>12553</v>
      </c>
      <c r="O32" s="126">
        <v>11838</v>
      </c>
      <c r="P32" s="29">
        <v>-795</v>
      </c>
      <c r="Q32" s="27">
        <v>788</v>
      </c>
      <c r="R32" s="28">
        <v>762</v>
      </c>
      <c r="S32" s="29">
        <v>-82</v>
      </c>
      <c r="T32" s="30">
        <v>2587</v>
      </c>
      <c r="U32" s="93">
        <v>2401</v>
      </c>
      <c r="V32" s="29">
        <v>-192</v>
      </c>
      <c r="W32" s="28">
        <v>565</v>
      </c>
      <c r="X32" s="28">
        <v>539.62358999999992</v>
      </c>
      <c r="Y32" s="28">
        <v>-1.0792471799999999</v>
      </c>
      <c r="Z32" s="27">
        <v>996</v>
      </c>
      <c r="AA32" s="28">
        <v>934</v>
      </c>
      <c r="AB32" s="29">
        <v>-100</v>
      </c>
    </row>
    <row r="33" spans="1:31" x14ac:dyDescent="0.2">
      <c r="A33" s="26">
        <v>37154</v>
      </c>
      <c r="B33" s="27">
        <v>13930</v>
      </c>
      <c r="C33" s="28">
        <v>13309</v>
      </c>
      <c r="D33" s="29">
        <v>-1522</v>
      </c>
      <c r="E33" s="27">
        <v>31180</v>
      </c>
      <c r="F33" s="28">
        <v>29788</v>
      </c>
      <c r="G33" s="29">
        <v>-3220</v>
      </c>
      <c r="H33" s="28">
        <v>702</v>
      </c>
      <c r="I33" s="28">
        <v>651</v>
      </c>
      <c r="J33" s="28">
        <v>-2</v>
      </c>
      <c r="K33" s="27">
        <v>15019</v>
      </c>
      <c r="L33" s="28">
        <v>14073</v>
      </c>
      <c r="M33" s="29">
        <v>-702</v>
      </c>
      <c r="N33" s="30">
        <v>12553</v>
      </c>
      <c r="O33" s="126">
        <v>11838</v>
      </c>
      <c r="P33" s="29">
        <v>-791</v>
      </c>
      <c r="Q33" s="27">
        <v>845</v>
      </c>
      <c r="R33" s="28">
        <v>817</v>
      </c>
      <c r="S33" s="29">
        <v>-95</v>
      </c>
      <c r="T33" s="30">
        <v>2530</v>
      </c>
      <c r="U33" s="93">
        <v>2349</v>
      </c>
      <c r="V33" s="29">
        <v>-187</v>
      </c>
      <c r="W33" s="28">
        <v>565</v>
      </c>
      <c r="X33" s="28">
        <v>539.62358999999992</v>
      </c>
      <c r="Y33" s="28">
        <v>-1.0792471799999999</v>
      </c>
      <c r="Z33" s="27">
        <v>578</v>
      </c>
      <c r="AA33" s="28">
        <v>542</v>
      </c>
      <c r="AB33" s="29">
        <v>-63</v>
      </c>
    </row>
    <row r="34" spans="1:31" x14ac:dyDescent="0.2">
      <c r="A34" s="26">
        <v>37155</v>
      </c>
      <c r="B34" s="27">
        <v>13905</v>
      </c>
      <c r="C34" s="28">
        <v>13286</v>
      </c>
      <c r="D34" s="29">
        <v>-1054</v>
      </c>
      <c r="E34" s="27">
        <v>31083</v>
      </c>
      <c r="F34" s="28">
        <v>29692</v>
      </c>
      <c r="G34" s="29">
        <v>-1943</v>
      </c>
      <c r="H34" s="28">
        <v>372</v>
      </c>
      <c r="I34" s="28">
        <v>345</v>
      </c>
      <c r="J34" s="28">
        <v>-1</v>
      </c>
      <c r="K34" s="27">
        <v>14024</v>
      </c>
      <c r="L34" s="28">
        <v>13140</v>
      </c>
      <c r="M34" s="29">
        <v>-655</v>
      </c>
      <c r="N34" s="30">
        <v>12553</v>
      </c>
      <c r="O34" s="126">
        <v>11838</v>
      </c>
      <c r="P34" s="29">
        <v>-785</v>
      </c>
      <c r="Q34" s="27">
        <v>822</v>
      </c>
      <c r="R34" s="28">
        <v>795</v>
      </c>
      <c r="S34" s="29">
        <v>-100</v>
      </c>
      <c r="T34" s="30">
        <v>2516</v>
      </c>
      <c r="U34" s="93">
        <v>2336</v>
      </c>
      <c r="V34" s="29">
        <v>-187</v>
      </c>
      <c r="W34" s="28">
        <v>565</v>
      </c>
      <c r="X34" s="28">
        <v>539.62358999999992</v>
      </c>
      <c r="Y34" s="28">
        <v>-1.0792471799999999</v>
      </c>
      <c r="Z34" s="27">
        <v>850</v>
      </c>
      <c r="AA34" s="28">
        <v>797</v>
      </c>
      <c r="AB34" s="29">
        <v>-112</v>
      </c>
    </row>
    <row r="35" spans="1:31" x14ac:dyDescent="0.2">
      <c r="A35" s="26">
        <v>37156</v>
      </c>
      <c r="B35" s="27">
        <v>12938</v>
      </c>
      <c r="C35" s="28">
        <v>12361</v>
      </c>
      <c r="D35" s="29">
        <v>-1092</v>
      </c>
      <c r="E35" s="27">
        <v>28370</v>
      </c>
      <c r="F35" s="28">
        <v>27104</v>
      </c>
      <c r="G35" s="29">
        <v>-1726</v>
      </c>
      <c r="H35" s="28">
        <v>153</v>
      </c>
      <c r="I35" s="28">
        <v>142</v>
      </c>
      <c r="J35" s="28">
        <v>0</v>
      </c>
      <c r="K35" s="27">
        <v>15017</v>
      </c>
      <c r="L35" s="28">
        <v>14071</v>
      </c>
      <c r="M35" s="29">
        <v>-685</v>
      </c>
      <c r="N35" s="30">
        <v>12553</v>
      </c>
      <c r="O35" s="126">
        <v>11838</v>
      </c>
      <c r="P35" s="29">
        <v>-795</v>
      </c>
      <c r="Q35" s="27">
        <v>267</v>
      </c>
      <c r="R35" s="28">
        <v>258</v>
      </c>
      <c r="S35" s="29">
        <v>-35</v>
      </c>
      <c r="T35" s="30">
        <v>2394</v>
      </c>
      <c r="U35" s="93">
        <v>2223</v>
      </c>
      <c r="V35" s="29">
        <v>-177</v>
      </c>
      <c r="W35" s="28">
        <v>565</v>
      </c>
      <c r="X35" s="28">
        <v>539.62358999999992</v>
      </c>
      <c r="Y35" s="28">
        <v>-1.0792471799999999</v>
      </c>
      <c r="Z35" s="27">
        <v>256</v>
      </c>
      <c r="AA35" s="28">
        <v>240</v>
      </c>
      <c r="AB35" s="29">
        <v>-27</v>
      </c>
    </row>
    <row r="36" spans="1:31" x14ac:dyDescent="0.2">
      <c r="A36" s="26">
        <v>37157</v>
      </c>
      <c r="B36" s="27">
        <v>13646</v>
      </c>
      <c r="C36" s="28">
        <v>13039</v>
      </c>
      <c r="D36" s="29">
        <v>-1194</v>
      </c>
      <c r="E36" s="27">
        <v>30972</v>
      </c>
      <c r="F36" s="28">
        <v>29586</v>
      </c>
      <c r="G36" s="29">
        <v>-2220</v>
      </c>
      <c r="H36" s="28">
        <v>774</v>
      </c>
      <c r="I36" s="28">
        <v>718</v>
      </c>
      <c r="J36" s="28">
        <v>-1</v>
      </c>
      <c r="K36" s="27">
        <v>15167</v>
      </c>
      <c r="L36" s="28">
        <v>14211</v>
      </c>
      <c r="M36" s="29">
        <v>-674</v>
      </c>
      <c r="N36" s="30">
        <v>12553</v>
      </c>
      <c r="O36" s="126">
        <v>11838</v>
      </c>
      <c r="P36" s="29">
        <v>-792</v>
      </c>
      <c r="Q36" s="27">
        <v>1</v>
      </c>
      <c r="R36" s="28">
        <v>1</v>
      </c>
      <c r="S36" s="29">
        <v>-1</v>
      </c>
      <c r="T36" s="30">
        <v>2523</v>
      </c>
      <c r="U36" s="93">
        <v>2342</v>
      </c>
      <c r="V36" s="29">
        <v>-188</v>
      </c>
      <c r="W36" s="28">
        <v>565</v>
      </c>
      <c r="X36" s="28">
        <v>539.62358999999992</v>
      </c>
      <c r="Y36" s="28">
        <v>-1.0792471799999999</v>
      </c>
      <c r="Z36" s="27">
        <v>0</v>
      </c>
      <c r="AA36" s="28">
        <v>0</v>
      </c>
      <c r="AB36" s="29">
        <v>0</v>
      </c>
    </row>
    <row r="37" spans="1:31" x14ac:dyDescent="0.2">
      <c r="A37" s="26">
        <v>37158</v>
      </c>
      <c r="B37" s="27">
        <v>13806</v>
      </c>
      <c r="C37" s="28">
        <v>13191</v>
      </c>
      <c r="D37" s="29">
        <v>-1259</v>
      </c>
      <c r="E37" s="27">
        <v>31632</v>
      </c>
      <c r="F37" s="28">
        <v>30222</v>
      </c>
      <c r="G37" s="29">
        <v>-2360</v>
      </c>
      <c r="H37" s="28">
        <v>511</v>
      </c>
      <c r="I37" s="28">
        <v>474</v>
      </c>
      <c r="J37" s="28">
        <v>-1</v>
      </c>
      <c r="K37" s="27">
        <v>14954</v>
      </c>
      <c r="L37" s="28">
        <v>14012</v>
      </c>
      <c r="M37" s="29">
        <v>-678</v>
      </c>
      <c r="N37" s="30">
        <v>12553</v>
      </c>
      <c r="O37" s="126">
        <v>11838</v>
      </c>
      <c r="P37" s="29">
        <v>-792</v>
      </c>
      <c r="Q37" s="27">
        <v>816</v>
      </c>
      <c r="R37" s="28">
        <v>789</v>
      </c>
      <c r="S37" s="29">
        <v>-84</v>
      </c>
      <c r="T37" s="30">
        <v>2368</v>
      </c>
      <c r="U37" s="93">
        <v>2197</v>
      </c>
      <c r="V37" s="29">
        <v>-176</v>
      </c>
      <c r="W37" s="28">
        <v>565</v>
      </c>
      <c r="X37" s="28">
        <v>539.62358999999992</v>
      </c>
      <c r="Y37" s="28">
        <v>-1.0792471799999999</v>
      </c>
      <c r="Z37" s="27">
        <v>0</v>
      </c>
      <c r="AA37" s="28">
        <v>0</v>
      </c>
      <c r="AB37" s="29">
        <v>0</v>
      </c>
    </row>
    <row r="38" spans="1:31" x14ac:dyDescent="0.2">
      <c r="A38" s="26">
        <v>37159</v>
      </c>
      <c r="B38" s="27">
        <v>13871</v>
      </c>
      <c r="C38" s="28">
        <v>13252</v>
      </c>
      <c r="D38" s="29">
        <v>-1203</v>
      </c>
      <c r="E38" s="27">
        <v>30156</v>
      </c>
      <c r="F38" s="28">
        <v>28815</v>
      </c>
      <c r="G38" s="29">
        <v>-2380</v>
      </c>
      <c r="H38" s="28">
        <v>419</v>
      </c>
      <c r="I38" s="28">
        <v>389</v>
      </c>
      <c r="J38" s="28">
        <v>-1</v>
      </c>
      <c r="K38" s="27">
        <v>15069</v>
      </c>
      <c r="L38" s="28">
        <v>14120</v>
      </c>
      <c r="M38" s="29">
        <v>-727</v>
      </c>
      <c r="N38" s="30">
        <v>12553</v>
      </c>
      <c r="O38" s="126">
        <v>11838</v>
      </c>
      <c r="P38" s="29">
        <v>-784</v>
      </c>
      <c r="Q38" s="27">
        <v>774</v>
      </c>
      <c r="R38" s="28">
        <v>748</v>
      </c>
      <c r="S38" s="29">
        <v>-86</v>
      </c>
      <c r="T38" s="30">
        <v>2477</v>
      </c>
      <c r="U38" s="93">
        <v>2299</v>
      </c>
      <c r="V38" s="29">
        <v>-184</v>
      </c>
      <c r="W38" s="28">
        <v>565</v>
      </c>
      <c r="X38" s="28">
        <v>539.62358999999992</v>
      </c>
      <c r="Y38" s="28">
        <v>-1.0792471799999999</v>
      </c>
      <c r="Z38" s="27">
        <v>953</v>
      </c>
      <c r="AA38" s="28">
        <v>894</v>
      </c>
      <c r="AB38" s="29">
        <v>-89</v>
      </c>
    </row>
    <row r="39" spans="1:31" x14ac:dyDescent="0.2">
      <c r="A39" s="26">
        <v>37160</v>
      </c>
      <c r="B39" s="27">
        <v>14037</v>
      </c>
      <c r="C39" s="28">
        <v>13412</v>
      </c>
      <c r="D39" s="29">
        <v>-1397</v>
      </c>
      <c r="E39" s="27">
        <v>30592</v>
      </c>
      <c r="F39" s="28">
        <v>29229</v>
      </c>
      <c r="G39" s="29">
        <v>-2997</v>
      </c>
      <c r="H39" s="28">
        <v>362</v>
      </c>
      <c r="I39" s="28">
        <v>336</v>
      </c>
      <c r="J39" s="28">
        <v>-8</v>
      </c>
      <c r="K39" s="27">
        <v>11508</v>
      </c>
      <c r="L39" s="28">
        <v>10783</v>
      </c>
      <c r="M39" s="29">
        <v>-701</v>
      </c>
      <c r="N39" s="30">
        <v>12553</v>
      </c>
      <c r="O39" s="126">
        <v>11838</v>
      </c>
      <c r="P39" s="29">
        <v>-781</v>
      </c>
      <c r="Q39" s="27">
        <v>728</v>
      </c>
      <c r="R39" s="28">
        <v>704</v>
      </c>
      <c r="S39" s="29">
        <v>-99</v>
      </c>
      <c r="T39" s="30">
        <v>2275</v>
      </c>
      <c r="U39" s="93">
        <v>2111</v>
      </c>
      <c r="V39" s="29">
        <v>-169</v>
      </c>
      <c r="W39" s="28">
        <v>565</v>
      </c>
      <c r="X39" s="28">
        <v>539.62358999999992</v>
      </c>
      <c r="Y39" s="28">
        <v>-1.0792471799999999</v>
      </c>
      <c r="Z39" s="27">
        <v>741</v>
      </c>
      <c r="AA39" s="28">
        <v>695</v>
      </c>
      <c r="AB39" s="29">
        <v>-88</v>
      </c>
    </row>
    <row r="40" spans="1:31" x14ac:dyDescent="0.2">
      <c r="A40" s="26">
        <v>37161</v>
      </c>
      <c r="B40" s="27">
        <v>14039</v>
      </c>
      <c r="C40" s="28">
        <v>13413</v>
      </c>
      <c r="D40" s="29">
        <v>-1110</v>
      </c>
      <c r="E40" s="27">
        <v>31290</v>
      </c>
      <c r="F40" s="28">
        <v>29896</v>
      </c>
      <c r="G40" s="29">
        <v>-2172</v>
      </c>
      <c r="H40" s="28">
        <v>600</v>
      </c>
      <c r="I40" s="28">
        <v>557</v>
      </c>
      <c r="J40" s="28">
        <v>-73</v>
      </c>
      <c r="K40" s="27">
        <v>13166</v>
      </c>
      <c r="L40" s="28">
        <v>12337</v>
      </c>
      <c r="M40" s="29">
        <v>-802</v>
      </c>
      <c r="N40" s="30">
        <v>12553</v>
      </c>
      <c r="O40" s="126">
        <v>11838</v>
      </c>
      <c r="P40" s="29">
        <v>-791</v>
      </c>
      <c r="Q40" s="27">
        <v>575</v>
      </c>
      <c r="R40" s="28">
        <v>556</v>
      </c>
      <c r="S40" s="29">
        <v>-142</v>
      </c>
      <c r="T40" s="30">
        <v>2273</v>
      </c>
      <c r="U40" s="93">
        <v>2110</v>
      </c>
      <c r="V40" s="29">
        <v>-169</v>
      </c>
      <c r="W40" s="28">
        <v>565</v>
      </c>
      <c r="X40" s="28">
        <v>539.62358999999992</v>
      </c>
      <c r="Y40" s="28">
        <v>-1.0792471799999999</v>
      </c>
      <c r="Z40" s="27">
        <v>21</v>
      </c>
      <c r="AA40" s="28">
        <v>20</v>
      </c>
      <c r="AB40" s="29">
        <v>-5</v>
      </c>
    </row>
    <row r="41" spans="1:31" x14ac:dyDescent="0.2">
      <c r="A41" s="26">
        <v>37162</v>
      </c>
      <c r="B41" s="27">
        <v>14134</v>
      </c>
      <c r="C41" s="28">
        <v>13504</v>
      </c>
      <c r="D41" s="29">
        <v>-1297</v>
      </c>
      <c r="E41" s="27">
        <v>31745</v>
      </c>
      <c r="F41" s="28">
        <v>30330</v>
      </c>
      <c r="G41" s="29">
        <v>-2575</v>
      </c>
      <c r="H41" s="28">
        <v>566</v>
      </c>
      <c r="I41" s="28">
        <v>525</v>
      </c>
      <c r="J41" s="28">
        <v>-1</v>
      </c>
      <c r="K41" s="27">
        <v>15030</v>
      </c>
      <c r="L41" s="28">
        <v>14083</v>
      </c>
      <c r="M41" s="29">
        <v>-681</v>
      </c>
      <c r="N41" s="30">
        <v>12553</v>
      </c>
      <c r="O41" s="126">
        <v>11838</v>
      </c>
      <c r="P41" s="29">
        <v>-789</v>
      </c>
      <c r="Q41" s="27">
        <v>951</v>
      </c>
      <c r="R41" s="28">
        <v>920</v>
      </c>
      <c r="S41" s="29">
        <v>-87</v>
      </c>
      <c r="T41" s="30">
        <v>2274</v>
      </c>
      <c r="U41" s="93">
        <v>2110</v>
      </c>
      <c r="V41" s="29">
        <v>-169</v>
      </c>
      <c r="W41" s="28">
        <v>565</v>
      </c>
      <c r="X41" s="28">
        <v>539.62358999999992</v>
      </c>
      <c r="Y41" s="28">
        <v>-1.0792471799999999</v>
      </c>
      <c r="Z41" s="27">
        <v>866</v>
      </c>
      <c r="AA41" s="28">
        <v>812</v>
      </c>
      <c r="AB41" s="29">
        <v>-79</v>
      </c>
    </row>
    <row r="42" spans="1:31" x14ac:dyDescent="0.2">
      <c r="A42" s="26">
        <v>37163</v>
      </c>
      <c r="B42" s="27">
        <v>14064</v>
      </c>
      <c r="C42" s="28">
        <v>13437</v>
      </c>
      <c r="D42" s="29">
        <v>-1054</v>
      </c>
      <c r="E42" s="27">
        <v>29389</v>
      </c>
      <c r="F42" s="28">
        <v>28084</v>
      </c>
      <c r="G42" s="29">
        <v>-1883</v>
      </c>
      <c r="H42" s="28">
        <v>44</v>
      </c>
      <c r="I42" s="28">
        <v>41</v>
      </c>
      <c r="J42" s="28">
        <v>-4</v>
      </c>
      <c r="K42" s="27">
        <v>13992</v>
      </c>
      <c r="L42" s="28">
        <v>13111</v>
      </c>
      <c r="M42" s="29">
        <v>-852</v>
      </c>
      <c r="N42" s="30">
        <v>12553</v>
      </c>
      <c r="O42" s="126">
        <v>11838</v>
      </c>
      <c r="P42" s="29">
        <v>-781</v>
      </c>
      <c r="Q42" s="27">
        <v>941</v>
      </c>
      <c r="R42" s="28">
        <v>910</v>
      </c>
      <c r="S42" s="29">
        <v>-175</v>
      </c>
      <c r="T42" s="30">
        <v>2273</v>
      </c>
      <c r="U42" s="93">
        <v>2109</v>
      </c>
      <c r="V42" s="29">
        <v>-169</v>
      </c>
      <c r="W42" s="28">
        <v>565</v>
      </c>
      <c r="X42" s="28">
        <v>539.62358999999992</v>
      </c>
      <c r="Y42" s="28">
        <v>-1.0792471799999999</v>
      </c>
      <c r="Z42" s="27">
        <v>949</v>
      </c>
      <c r="AA42" s="28">
        <v>890</v>
      </c>
      <c r="AB42" s="29">
        <v>-177</v>
      </c>
    </row>
    <row r="43" spans="1:31" x14ac:dyDescent="0.2">
      <c r="A43" s="26">
        <v>37164</v>
      </c>
      <c r="B43" s="27">
        <v>13929</v>
      </c>
      <c r="C43" s="28">
        <v>13308</v>
      </c>
      <c r="D43" s="29">
        <v>-1193</v>
      </c>
      <c r="E43" s="27">
        <v>27483</v>
      </c>
      <c r="F43" s="28">
        <v>26268</v>
      </c>
      <c r="G43" s="29">
        <v>-2159</v>
      </c>
      <c r="H43" s="28">
        <v>0</v>
      </c>
      <c r="I43" s="28">
        <v>0</v>
      </c>
      <c r="J43" s="28">
        <v>0</v>
      </c>
      <c r="K43" s="27">
        <v>14119</v>
      </c>
      <c r="L43" s="28">
        <v>13230</v>
      </c>
      <c r="M43" s="29">
        <v>-658</v>
      </c>
      <c r="N43" s="30">
        <v>12553</v>
      </c>
      <c r="O43" s="126">
        <v>11838</v>
      </c>
      <c r="P43" s="29">
        <v>-783</v>
      </c>
      <c r="Q43" s="27">
        <v>98</v>
      </c>
      <c r="R43" s="28">
        <v>95</v>
      </c>
      <c r="S43" s="29">
        <v>-13</v>
      </c>
      <c r="T43" s="30">
        <v>1248</v>
      </c>
      <c r="U43" s="93">
        <v>1161</v>
      </c>
      <c r="V43" s="29">
        <v>-93</v>
      </c>
      <c r="W43" s="28">
        <v>565</v>
      </c>
      <c r="X43" s="28">
        <v>539.62358999999992</v>
      </c>
      <c r="Y43" s="28">
        <v>-1.0792471799999999</v>
      </c>
      <c r="Z43" s="27">
        <v>86</v>
      </c>
      <c r="AA43" s="28">
        <v>81</v>
      </c>
      <c r="AB43" s="29">
        <v>-8</v>
      </c>
    </row>
    <row r="44" spans="1:31" ht="13.5" thickBot="1" x14ac:dyDescent="0.25">
      <c r="A44" s="26"/>
      <c r="B44" s="31"/>
      <c r="C44" s="32"/>
      <c r="D44" s="33"/>
      <c r="E44" s="31"/>
      <c r="F44" s="32"/>
      <c r="G44" s="33"/>
      <c r="H44" s="32"/>
      <c r="I44" s="32"/>
      <c r="J44" s="32"/>
      <c r="K44" s="31"/>
      <c r="L44" s="32"/>
      <c r="M44" s="33"/>
      <c r="N44" s="122"/>
      <c r="O44" s="123"/>
      <c r="P44" s="33"/>
      <c r="Q44" s="31"/>
      <c r="R44" s="32"/>
      <c r="S44" s="33"/>
      <c r="T44" s="122"/>
      <c r="U44" s="124"/>
      <c r="V44" s="33"/>
      <c r="W44" s="32"/>
      <c r="X44" s="32"/>
      <c r="Y44" s="32"/>
      <c r="Z44" s="31"/>
      <c r="AA44" s="32"/>
      <c r="AB44" s="33"/>
    </row>
    <row r="45" spans="1:31" x14ac:dyDescent="0.2">
      <c r="A45" s="34"/>
      <c r="B45" s="121">
        <v>404664</v>
      </c>
      <c r="C45" s="121">
        <v>386629</v>
      </c>
      <c r="D45" s="121">
        <v>-37572</v>
      </c>
      <c r="E45" s="121">
        <v>840907</v>
      </c>
      <c r="F45" s="121">
        <v>803488</v>
      </c>
      <c r="G45" s="121">
        <v>-62675</v>
      </c>
      <c r="H45" s="121">
        <v>12840</v>
      </c>
      <c r="I45" s="121">
        <v>11913</v>
      </c>
      <c r="J45" s="121">
        <v>-134</v>
      </c>
      <c r="K45" s="121">
        <v>411199</v>
      </c>
      <c r="L45" s="121">
        <v>385294</v>
      </c>
      <c r="M45" s="121">
        <v>-20549</v>
      </c>
      <c r="N45" s="121">
        <v>354561</v>
      </c>
      <c r="O45" s="121">
        <v>334365</v>
      </c>
      <c r="P45" s="121">
        <v>-22465</v>
      </c>
      <c r="Q45" s="121">
        <v>21771</v>
      </c>
      <c r="R45" s="121">
        <v>21050</v>
      </c>
      <c r="S45" s="121">
        <v>-2664</v>
      </c>
      <c r="T45" s="121">
        <v>65587</v>
      </c>
      <c r="U45" s="121">
        <v>60883</v>
      </c>
      <c r="V45" s="121">
        <v>-4873</v>
      </c>
      <c r="W45" s="121">
        <v>16950</v>
      </c>
      <c r="X45" s="121">
        <v>16188.70769999999</v>
      </c>
      <c r="Y45" s="121">
        <v>-32.37741539999999</v>
      </c>
      <c r="Z45" s="121">
        <v>17827</v>
      </c>
      <c r="AA45" s="121">
        <v>16722</v>
      </c>
      <c r="AB45" s="121">
        <v>-1870</v>
      </c>
      <c r="AC45" s="1"/>
      <c r="AD45" s="1"/>
      <c r="AE45" s="1"/>
    </row>
    <row r="46" spans="1:31" x14ac:dyDescent="0.2">
      <c r="AD46" s="1" t="s">
        <v>24</v>
      </c>
      <c r="AE46" t="s">
        <v>25</v>
      </c>
    </row>
    <row r="47" spans="1:31" x14ac:dyDescent="0.2">
      <c r="A47" t="s">
        <v>26</v>
      </c>
      <c r="C47">
        <v>386629</v>
      </c>
      <c r="F47">
        <v>803488</v>
      </c>
      <c r="I47">
        <v>11913</v>
      </c>
      <c r="L47">
        <v>385294</v>
      </c>
      <c r="O47">
        <v>334365</v>
      </c>
      <c r="R47">
        <v>21050</v>
      </c>
      <c r="U47">
        <v>60883</v>
      </c>
      <c r="X47" s="36">
        <v>16188.70769999999</v>
      </c>
      <c r="AA47">
        <v>16722</v>
      </c>
      <c r="AC47" s="1" t="s">
        <v>27</v>
      </c>
      <c r="AD47" s="121">
        <v>2036532.7076999999</v>
      </c>
      <c r="AE47" s="35">
        <v>67884.423589999991</v>
      </c>
    </row>
    <row r="48" spans="1:31" x14ac:dyDescent="0.2">
      <c r="A48" t="s">
        <v>28</v>
      </c>
      <c r="D48">
        <v>-37572</v>
      </c>
      <c r="G48">
        <v>-62675</v>
      </c>
      <c r="J48">
        <v>-134</v>
      </c>
      <c r="M48">
        <v>-20549</v>
      </c>
      <c r="P48">
        <v>-22465</v>
      </c>
      <c r="S48">
        <v>-2664</v>
      </c>
      <c r="V48">
        <v>-4873</v>
      </c>
      <c r="Y48" s="36">
        <v>-32.37741539999999</v>
      </c>
      <c r="AB48">
        <v>-1870</v>
      </c>
      <c r="AC48" s="1" t="s">
        <v>29</v>
      </c>
      <c r="AD48" s="121">
        <v>-152834.3774154</v>
      </c>
      <c r="AE48" s="35">
        <v>-5094.4792471800001</v>
      </c>
    </row>
    <row r="49" spans="1:31" s="1" customFormat="1" x14ac:dyDescent="0.2">
      <c r="A49" t="s">
        <v>30</v>
      </c>
      <c r="B49"/>
      <c r="C49">
        <v>349057</v>
      </c>
      <c r="D49"/>
      <c r="E49"/>
      <c r="F49">
        <v>740813</v>
      </c>
      <c r="G49"/>
      <c r="H49"/>
      <c r="I49">
        <v>11779</v>
      </c>
      <c r="J49"/>
      <c r="K49"/>
      <c r="L49">
        <v>364745</v>
      </c>
      <c r="M49"/>
      <c r="N49"/>
      <c r="O49">
        <v>311900</v>
      </c>
      <c r="P49"/>
      <c r="Q49"/>
      <c r="R49">
        <v>18386</v>
      </c>
      <c r="S49"/>
      <c r="T49"/>
      <c r="U49">
        <v>56010</v>
      </c>
      <c r="V49"/>
      <c r="W49"/>
      <c r="X49" s="36">
        <v>16156.33028459999</v>
      </c>
      <c r="Y49"/>
      <c r="Z49"/>
      <c r="AA49">
        <v>14852</v>
      </c>
      <c r="AB49"/>
      <c r="AC49" s="1" t="s">
        <v>30</v>
      </c>
      <c r="AD49" s="121">
        <v>1883698.3302845999</v>
      </c>
      <c r="AE49" s="35">
        <v>62789.944342819996</v>
      </c>
    </row>
    <row r="50" spans="1:31" x14ac:dyDescent="0.2">
      <c r="T50" s="35"/>
      <c r="V50" s="35"/>
      <c r="W50" s="35"/>
      <c r="X50" s="35"/>
      <c r="Y50" s="35"/>
      <c r="AC50" s="1"/>
    </row>
    <row r="51" spans="1:31" x14ac:dyDescent="0.2">
      <c r="R51" s="36"/>
      <c r="T51" s="37"/>
      <c r="V51" s="37"/>
      <c r="W51" s="37"/>
      <c r="X51" s="37"/>
      <c r="Y51" s="37"/>
    </row>
    <row r="52" spans="1:31" x14ac:dyDescent="0.2">
      <c r="T52" s="38"/>
      <c r="V52" s="37"/>
      <c r="W52" s="37"/>
      <c r="X52" s="37"/>
      <c r="Y52" s="37"/>
    </row>
    <row r="53" spans="1:31" x14ac:dyDescent="0.2">
      <c r="T53" s="36"/>
      <c r="V53" s="35"/>
      <c r="W53" s="35"/>
      <c r="X53" s="35"/>
      <c r="Y53" s="35"/>
    </row>
    <row r="56" spans="1:31" x14ac:dyDescent="0.2">
      <c r="T56" s="38"/>
      <c r="V56" s="37"/>
    </row>
    <row r="57" spans="1:31" x14ac:dyDescent="0.2">
      <c r="T57" s="36"/>
      <c r="V57" s="35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Imaging.Document" shapeId="1029" r:id="rId4">
          <objectPr defaultSize="0" autoPict="0" r:id="rId5">
            <anchor moveWithCells="1" sizeWithCells="1">
              <from>
                <xdr:col>25</xdr:col>
                <xdr:colOff>1123950</xdr:colOff>
                <xdr:row>0</xdr:row>
                <xdr:rowOff>28575</xdr:rowOff>
              </from>
              <to>
                <xdr:col>28</xdr:col>
                <xdr:colOff>0</xdr:colOff>
                <xdr:row>5</xdr:row>
                <xdr:rowOff>47625</xdr:rowOff>
              </to>
            </anchor>
          </objectPr>
        </oleObject>
      </mc:Choice>
      <mc:Fallback>
        <oleObject progId="Imaging.Document" shapeId="10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workbookViewId="0">
      <selection activeCell="A30" sqref="A30"/>
    </sheetView>
  </sheetViews>
  <sheetFormatPr defaultRowHeight="12.75" x14ac:dyDescent="0.2"/>
  <cols>
    <col min="1" max="1" width="22.140625" customWidth="1"/>
    <col min="2" max="2" width="41.42578125" bestFit="1" customWidth="1"/>
    <col min="3" max="3" width="36.28515625" bestFit="1" customWidth="1"/>
    <col min="4" max="4" width="19.5703125" bestFit="1" customWidth="1"/>
    <col min="5" max="5" width="20.5703125" bestFit="1" customWidth="1"/>
    <col min="6" max="6" width="33" customWidth="1"/>
    <col min="7" max="7" width="29.42578125" customWidth="1"/>
    <col min="8" max="8" width="14" bestFit="1" customWidth="1"/>
    <col min="9" max="9" width="12.28515625" bestFit="1" customWidth="1"/>
  </cols>
  <sheetData>
    <row r="1" spans="1:8" x14ac:dyDescent="0.2">
      <c r="C1" s="39" t="s">
        <v>31</v>
      </c>
      <c r="D1" s="40"/>
      <c r="E1" s="40"/>
      <c r="F1" s="41" t="s">
        <v>32</v>
      </c>
      <c r="G1" s="42"/>
    </row>
    <row r="2" spans="1:8" x14ac:dyDescent="0.2">
      <c r="C2" s="43"/>
      <c r="D2" s="44"/>
      <c r="E2" s="44"/>
      <c r="F2" s="45"/>
      <c r="G2" s="46" t="s">
        <v>33</v>
      </c>
    </row>
    <row r="3" spans="1:8" x14ac:dyDescent="0.2">
      <c r="C3" s="43" t="s">
        <v>34</v>
      </c>
      <c r="D3" s="44"/>
      <c r="E3" s="44"/>
      <c r="F3" s="45" t="s">
        <v>61</v>
      </c>
      <c r="G3" s="47">
        <f ca="1">TODAY()</f>
        <v>37176</v>
      </c>
    </row>
    <row r="4" spans="1:8" x14ac:dyDescent="0.2">
      <c r="C4" s="43"/>
      <c r="D4" s="44"/>
      <c r="E4" s="44"/>
      <c r="F4" t="s">
        <v>79</v>
      </c>
      <c r="G4" s="45"/>
    </row>
    <row r="5" spans="1:8" x14ac:dyDescent="0.2">
      <c r="C5" s="43"/>
      <c r="D5" s="44"/>
      <c r="E5" s="44"/>
      <c r="F5" t="s">
        <v>80</v>
      </c>
      <c r="G5" s="46" t="s">
        <v>35</v>
      </c>
    </row>
    <row r="6" spans="1:8" x14ac:dyDescent="0.2">
      <c r="C6" s="43"/>
      <c r="D6" s="44"/>
      <c r="E6" s="44"/>
      <c r="F6" t="s">
        <v>81</v>
      </c>
      <c r="G6" s="48">
        <v>37134</v>
      </c>
    </row>
    <row r="7" spans="1:8" x14ac:dyDescent="0.2">
      <c r="C7" s="43"/>
      <c r="D7" s="44"/>
      <c r="E7" s="44"/>
      <c r="F7" s="45" t="s">
        <v>63</v>
      </c>
      <c r="G7" s="45"/>
    </row>
    <row r="8" spans="1:8" x14ac:dyDescent="0.2">
      <c r="C8" s="43"/>
      <c r="D8" s="44"/>
      <c r="E8" s="44"/>
      <c r="F8" s="45" t="s">
        <v>78</v>
      </c>
      <c r="G8" s="46" t="s">
        <v>36</v>
      </c>
    </row>
    <row r="9" spans="1:8" x14ac:dyDescent="0.2">
      <c r="C9" s="43" t="s">
        <v>37</v>
      </c>
      <c r="D9" s="44"/>
      <c r="E9" s="44"/>
      <c r="F9" s="45" t="s">
        <v>64</v>
      </c>
      <c r="G9" s="49" t="s">
        <v>38</v>
      </c>
    </row>
    <row r="10" spans="1:8" x14ac:dyDescent="0.2">
      <c r="C10" s="43" t="s">
        <v>39</v>
      </c>
      <c r="D10" s="44"/>
      <c r="E10" s="44"/>
      <c r="F10" s="45"/>
      <c r="G10" s="46" t="s">
        <v>40</v>
      </c>
    </row>
    <row r="11" spans="1:8" x14ac:dyDescent="0.2">
      <c r="A11" s="50"/>
      <c r="B11" s="51"/>
      <c r="C11" s="52" t="s">
        <v>41</v>
      </c>
      <c r="D11" s="53"/>
      <c r="E11" s="53"/>
      <c r="F11" s="54"/>
      <c r="G11" s="55" t="s">
        <v>42</v>
      </c>
    </row>
    <row r="12" spans="1:8" ht="13.5" thickBot="1" x14ac:dyDescent="0.25">
      <c r="A12" s="56">
        <f ca="1">NOW()</f>
        <v>37176.56838553241</v>
      </c>
      <c r="B12" s="57"/>
      <c r="C12" s="57"/>
      <c r="D12" s="57"/>
      <c r="E12" s="57"/>
      <c r="F12" s="57"/>
      <c r="G12" s="57"/>
      <c r="H12" s="19"/>
    </row>
    <row r="13" spans="1:8" x14ac:dyDescent="0.2">
      <c r="A13" s="1" t="s">
        <v>43</v>
      </c>
      <c r="B13" s="1" t="s">
        <v>44</v>
      </c>
      <c r="C13" s="1"/>
      <c r="D13" s="1"/>
      <c r="E13" s="1"/>
    </row>
    <row r="14" spans="1:8" x14ac:dyDescent="0.2">
      <c r="A14" s="58">
        <f>+'[2]Index Pricing'!A1</f>
        <v>37135</v>
      </c>
      <c r="B14" s="1" t="s">
        <v>62</v>
      </c>
      <c r="C14" s="1"/>
      <c r="D14" s="1"/>
      <c r="E14" s="1"/>
      <c r="F14" s="1"/>
    </row>
    <row r="16" spans="1:8" s="1" customFormat="1" x14ac:dyDescent="0.2">
      <c r="A16" s="59" t="s">
        <v>45</v>
      </c>
      <c r="B16" s="1" t="s">
        <v>46</v>
      </c>
      <c r="C16" s="60" t="s">
        <v>47</v>
      </c>
      <c r="D16" s="60" t="s">
        <v>48</v>
      </c>
      <c r="E16" s="61" t="s">
        <v>49</v>
      </c>
      <c r="F16" s="61" t="s">
        <v>50</v>
      </c>
      <c r="G16" s="62" t="s">
        <v>51</v>
      </c>
    </row>
    <row r="17" spans="1:9" x14ac:dyDescent="0.2">
      <c r="A17" t="s">
        <v>10</v>
      </c>
      <c r="B17" t="s">
        <v>52</v>
      </c>
      <c r="C17" s="37">
        <f>+'[2]Enron Detail'!C45</f>
        <v>386629</v>
      </c>
      <c r="D17" s="37">
        <f>+'[2]Enron Detail'!B45</f>
        <v>404664</v>
      </c>
      <c r="E17" s="63">
        <v>0.47</v>
      </c>
      <c r="F17" s="64"/>
      <c r="G17" s="65">
        <f>+E17*C17</f>
        <v>181715.62999999998</v>
      </c>
      <c r="I17" s="65"/>
    </row>
    <row r="18" spans="1:9" x14ac:dyDescent="0.2">
      <c r="A18" t="s">
        <v>10</v>
      </c>
      <c r="B18" t="s">
        <v>53</v>
      </c>
      <c r="C18" s="36">
        <f>+'[2]Enron Detail'!F45</f>
        <v>803488</v>
      </c>
      <c r="D18" s="36">
        <f>+'[2]Enron Detail'!E45</f>
        <v>840907</v>
      </c>
      <c r="E18" s="63">
        <v>0.61</v>
      </c>
      <c r="F18" s="64"/>
      <c r="G18" s="65">
        <f>+E18*C18</f>
        <v>490127.68</v>
      </c>
    </row>
    <row r="19" spans="1:9" x14ac:dyDescent="0.2">
      <c r="A19" t="s">
        <v>11</v>
      </c>
      <c r="B19" t="s">
        <v>11</v>
      </c>
      <c r="C19" s="36">
        <f>+'[2]Enron Detail'!I45</f>
        <v>11913</v>
      </c>
      <c r="D19" s="36">
        <f>+'[2]Enron Detail'!H45</f>
        <v>12840</v>
      </c>
      <c r="E19" s="63">
        <v>0</v>
      </c>
      <c r="F19" s="64">
        <v>0.44500000000000001</v>
      </c>
      <c r="G19" s="65">
        <f>+F19*D19</f>
        <v>5713.8</v>
      </c>
    </row>
    <row r="20" spans="1:9" x14ac:dyDescent="0.2">
      <c r="A20" t="s">
        <v>11</v>
      </c>
      <c r="B20" t="s">
        <v>54</v>
      </c>
      <c r="E20" s="63"/>
      <c r="F20" s="64"/>
      <c r="G20" s="65">
        <f>+'[2]MTG Summary'!G17</f>
        <v>32741.980000000003</v>
      </c>
    </row>
    <row r="21" spans="1:9" x14ac:dyDescent="0.2">
      <c r="A21" t="s">
        <v>12</v>
      </c>
      <c r="B21" t="s">
        <v>12</v>
      </c>
      <c r="C21" s="36">
        <f>+'[2]Enron Detail'!L45</f>
        <v>385294</v>
      </c>
      <c r="D21" s="36">
        <f>+'[2]Enron Detail'!K45</f>
        <v>411199</v>
      </c>
      <c r="E21" s="63">
        <v>0</v>
      </c>
      <c r="F21" s="64">
        <v>0.35</v>
      </c>
      <c r="G21" s="65">
        <f>+F21*D21</f>
        <v>143919.65</v>
      </c>
    </row>
    <row r="22" spans="1:9" x14ac:dyDescent="0.2">
      <c r="A22" t="s">
        <v>12</v>
      </c>
      <c r="B22" t="s">
        <v>82</v>
      </c>
      <c r="E22" s="63"/>
      <c r="F22" s="64"/>
      <c r="G22" s="65">
        <f>'[2]Independent Summary'!G28</f>
        <v>9233.8799999999992</v>
      </c>
    </row>
    <row r="23" spans="1:9" x14ac:dyDescent="0.2">
      <c r="A23" t="s">
        <v>12</v>
      </c>
      <c r="B23" t="s">
        <v>83</v>
      </c>
      <c r="E23" s="63"/>
      <c r="F23" s="64"/>
      <c r="G23" s="65">
        <f>'[2]Independent Summary'!G19</f>
        <v>61679.85</v>
      </c>
    </row>
    <row r="24" spans="1:9" x14ac:dyDescent="0.2">
      <c r="A24" t="s">
        <v>13</v>
      </c>
      <c r="B24" t="s">
        <v>55</v>
      </c>
      <c r="C24" s="36">
        <f>+'[2]Enron Detail'!O45</f>
        <v>334365</v>
      </c>
      <c r="D24" s="36">
        <f>+'[2]Enron Detail'!N45</f>
        <v>354561</v>
      </c>
      <c r="E24" s="63">
        <v>0</v>
      </c>
      <c r="F24" s="64">
        <v>0.45</v>
      </c>
      <c r="G24" s="65">
        <f>+F24*D24</f>
        <v>159552.45000000001</v>
      </c>
    </row>
    <row r="25" spans="1:9" x14ac:dyDescent="0.2">
      <c r="A25" t="s">
        <v>14</v>
      </c>
      <c r="B25" t="s">
        <v>20</v>
      </c>
      <c r="C25" s="36">
        <f>+'[2]Enron Detail'!R45</f>
        <v>21050</v>
      </c>
      <c r="D25" s="36">
        <f>+'[2]Enron Detail'!Q45</f>
        <v>21771</v>
      </c>
      <c r="E25" s="63">
        <v>0</v>
      </c>
      <c r="F25" s="64">
        <v>0.56499999999999995</v>
      </c>
      <c r="G25" s="65">
        <f>+F25*D25</f>
        <v>12300.614999999998</v>
      </c>
    </row>
    <row r="26" spans="1:9" x14ac:dyDescent="0.2">
      <c r="A26" t="s">
        <v>15</v>
      </c>
      <c r="B26" t="s">
        <v>17</v>
      </c>
      <c r="C26" s="36">
        <f>+'[2]Enron Detail'!U45</f>
        <v>60883</v>
      </c>
      <c r="D26" s="36">
        <f>+'[2]Enron Detail'!T45</f>
        <v>65587</v>
      </c>
      <c r="E26" s="63">
        <v>0</v>
      </c>
      <c r="F26" s="64">
        <v>0.39</v>
      </c>
      <c r="G26" s="65">
        <f>+F26*D26</f>
        <v>25578.93</v>
      </c>
    </row>
    <row r="27" spans="1:9" x14ac:dyDescent="0.2">
      <c r="A27" t="s">
        <v>56</v>
      </c>
      <c r="B27" t="s">
        <v>57</v>
      </c>
      <c r="C27" s="36">
        <f>+'[2]Enron Detail'!AA45</f>
        <v>16722</v>
      </c>
      <c r="D27" s="36">
        <f>+'[2]Enron Detail'!Z45</f>
        <v>17827</v>
      </c>
      <c r="E27" s="63">
        <v>0</v>
      </c>
      <c r="F27" s="64">
        <v>0.48499999999999999</v>
      </c>
      <c r="G27" s="65">
        <f>+F27*D27</f>
        <v>8646.0949999999993</v>
      </c>
    </row>
    <row r="28" spans="1:9" x14ac:dyDescent="0.2">
      <c r="A28" t="s">
        <v>112</v>
      </c>
      <c r="B28" t="s">
        <v>113</v>
      </c>
      <c r="C28" s="36">
        <f>+'[2]Enron Detail'!X45</f>
        <v>16188.70769999999</v>
      </c>
      <c r="D28" s="36">
        <f>+'[2]Enron Detail'!W45</f>
        <v>16950</v>
      </c>
      <c r="E28" s="63">
        <v>0.14000000000000001</v>
      </c>
      <c r="F28" s="64">
        <v>0</v>
      </c>
      <c r="G28" s="65">
        <f>+E28*D28</f>
        <v>2373</v>
      </c>
    </row>
    <row r="29" spans="1:9" x14ac:dyDescent="0.2">
      <c r="A29" s="68"/>
      <c r="C29" s="63"/>
      <c r="D29" s="69"/>
      <c r="E29" s="70"/>
      <c r="F29" s="66"/>
      <c r="G29" s="67"/>
    </row>
    <row r="30" spans="1:9" x14ac:dyDescent="0.2">
      <c r="D30" s="71" t="s">
        <v>58</v>
      </c>
      <c r="E30" s="71"/>
      <c r="F30" s="72"/>
      <c r="G30" s="62">
        <f>SUM(G17:G29)</f>
        <v>1133583.5599999998</v>
      </c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2049" r:id="rId3">
          <objectPr defaultSize="0" autoPict="0" r:id="rId4">
            <anchor moveWithCells="1" sizeWithCells="1">
              <from>
                <xdr:col>0</xdr:col>
                <xdr:colOff>85725</xdr:colOff>
                <xdr:row>0</xdr:row>
                <xdr:rowOff>47625</xdr:rowOff>
              </from>
              <to>
                <xdr:col>0</xdr:col>
                <xdr:colOff>1133475</xdr:colOff>
                <xdr:row>6</xdr:row>
                <xdr:rowOff>85725</xdr:rowOff>
              </to>
            </anchor>
          </objectPr>
        </oleObject>
      </mc:Choice>
      <mc:Fallback>
        <oleObject progId="Imaging.Document" shapeId="2049" r:id="rId3"/>
      </mc:Fallback>
    </mc:AlternateContent>
    <mc:AlternateContent xmlns:mc="http://schemas.openxmlformats.org/markup-compatibility/2006">
      <mc:Choice Requires="x14">
        <oleObject progId="Imaging.Document" shapeId="2050" r:id="rId5">
          <objectPr defaultSize="0" autoPict="0" r:id="rId4">
            <anchor moveWithCells="1" sizeWithCells="1">
              <from>
                <xdr:col>0</xdr:col>
                <xdr:colOff>85725</xdr:colOff>
                <xdr:row>0</xdr:row>
                <xdr:rowOff>47625</xdr:rowOff>
              </from>
              <to>
                <xdr:col>0</xdr:col>
                <xdr:colOff>1133475</xdr:colOff>
                <xdr:row>6</xdr:row>
                <xdr:rowOff>85725</xdr:rowOff>
              </to>
            </anchor>
          </objectPr>
        </oleObject>
      </mc:Choice>
      <mc:Fallback>
        <oleObject progId="Imaging.Document" shapeId="2050" r:id="rId5"/>
      </mc:Fallback>
    </mc:AlternateContent>
    <mc:AlternateContent xmlns:mc="http://schemas.openxmlformats.org/markup-compatibility/2006">
      <mc:Choice Requires="x14">
        <oleObject progId="Imaging.Document" shapeId="2051" r:id="rId6">
          <objectPr defaultSize="0" autoPict="0" r:id="rId4">
            <anchor moveWithCells="1" sizeWithCells="1">
              <from>
                <xdr:col>0</xdr:col>
                <xdr:colOff>85725</xdr:colOff>
                <xdr:row>0</xdr:row>
                <xdr:rowOff>47625</xdr:rowOff>
              </from>
              <to>
                <xdr:col>0</xdr:col>
                <xdr:colOff>1133475</xdr:colOff>
                <xdr:row>6</xdr:row>
                <xdr:rowOff>85725</xdr:rowOff>
              </to>
            </anchor>
          </objectPr>
        </oleObject>
      </mc:Choice>
      <mc:Fallback>
        <oleObject progId="Imaging.Document" shapeId="2051" r:id="rId6"/>
      </mc:Fallback>
    </mc:AlternateContent>
    <mc:AlternateContent xmlns:mc="http://schemas.openxmlformats.org/markup-compatibility/2006">
      <mc:Choice Requires="x14">
        <oleObject progId="Imaging.Document" shapeId="2052" r:id="rId7">
          <objectPr defaultSize="0" autoPict="0" r:id="rId4">
            <anchor moveWithCells="1" sizeWithCells="1">
              <from>
                <xdr:col>0</xdr:col>
                <xdr:colOff>85725</xdr:colOff>
                <xdr:row>0</xdr:row>
                <xdr:rowOff>47625</xdr:rowOff>
              </from>
              <to>
                <xdr:col>0</xdr:col>
                <xdr:colOff>1133475</xdr:colOff>
                <xdr:row>6</xdr:row>
                <xdr:rowOff>85725</xdr:rowOff>
              </to>
            </anchor>
          </objectPr>
        </oleObject>
      </mc:Choice>
      <mc:Fallback>
        <oleObject progId="Imaging.Document" shapeId="2052" r:id="rId7"/>
      </mc:Fallback>
    </mc:AlternateContent>
    <mc:AlternateContent xmlns:mc="http://schemas.openxmlformats.org/markup-compatibility/2006">
      <mc:Choice Requires="x14">
        <oleObject progId="Imaging.Document" shapeId="2053" r:id="rId8">
          <objectPr defaultSize="0" autoPict="0" r:id="rId4">
            <anchor moveWithCells="1" sizeWithCells="1">
              <from>
                <xdr:col>0</xdr:col>
                <xdr:colOff>85725</xdr:colOff>
                <xdr:row>0</xdr:row>
                <xdr:rowOff>47625</xdr:rowOff>
              </from>
              <to>
                <xdr:col>0</xdr:col>
                <xdr:colOff>1133475</xdr:colOff>
                <xdr:row>6</xdr:row>
                <xdr:rowOff>85725</xdr:rowOff>
              </to>
            </anchor>
          </objectPr>
        </oleObject>
      </mc:Choice>
      <mc:Fallback>
        <oleObject progId="Imaging.Document" shapeId="2053" r:id="rId8"/>
      </mc:Fallback>
    </mc:AlternateContent>
    <mc:AlternateContent xmlns:mc="http://schemas.openxmlformats.org/markup-compatibility/2006">
      <mc:Choice Requires="x14">
        <oleObject progId="Imaging.Document" shapeId="2054" r:id="rId9">
          <objectPr defaultSize="0" autoPict="0" r:id="rId4">
            <anchor moveWithCells="1" sizeWithCells="1">
              <from>
                <xdr:col>0</xdr:col>
                <xdr:colOff>28575</xdr:colOff>
                <xdr:row>0</xdr:row>
                <xdr:rowOff>0</xdr:rowOff>
              </from>
              <to>
                <xdr:col>0</xdr:col>
                <xdr:colOff>1466850</xdr:colOff>
                <xdr:row>6</xdr:row>
                <xdr:rowOff>38100</xdr:rowOff>
              </to>
            </anchor>
          </objectPr>
        </oleObject>
      </mc:Choice>
      <mc:Fallback>
        <oleObject progId="Imaging.Document" shapeId="2054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4"/>
  <sheetViews>
    <sheetView workbookViewId="0">
      <selection activeCell="F41" sqref="F41"/>
    </sheetView>
  </sheetViews>
  <sheetFormatPr defaultRowHeight="12.75" x14ac:dyDescent="0.2"/>
  <cols>
    <col min="1" max="1" width="16.7109375" customWidth="1"/>
    <col min="2" max="2" width="16.5703125" customWidth="1"/>
    <col min="3" max="3" width="14.7109375" customWidth="1"/>
    <col min="4" max="4" width="14.28515625" customWidth="1"/>
    <col min="5" max="5" width="31.140625" customWidth="1"/>
    <col min="6" max="6" width="35" customWidth="1"/>
  </cols>
  <sheetData>
    <row r="1" spans="1:6" ht="15.75" x14ac:dyDescent="0.25">
      <c r="A1" s="73"/>
      <c r="B1" s="74"/>
      <c r="C1" s="75" t="s">
        <v>84</v>
      </c>
      <c r="D1" s="40"/>
      <c r="E1" s="41"/>
      <c r="F1" s="40" t="s">
        <v>85</v>
      </c>
    </row>
    <row r="2" spans="1:6" x14ac:dyDescent="0.2">
      <c r="A2" s="43"/>
      <c r="B2" s="44"/>
      <c r="C2" s="43"/>
      <c r="D2" s="44"/>
      <c r="E2" s="45"/>
      <c r="F2" s="44"/>
    </row>
    <row r="3" spans="1:6" x14ac:dyDescent="0.2">
      <c r="A3" s="43"/>
      <c r="B3" s="44"/>
      <c r="C3" s="76" t="s">
        <v>86</v>
      </c>
      <c r="D3" s="77">
        <v>37176</v>
      </c>
      <c r="E3" s="45" t="s">
        <v>87</v>
      </c>
      <c r="F3" s="44" t="s">
        <v>88</v>
      </c>
    </row>
    <row r="4" spans="1:6" x14ac:dyDescent="0.2">
      <c r="A4" s="43"/>
      <c r="B4" s="44"/>
      <c r="C4" s="43"/>
      <c r="D4" s="44"/>
      <c r="E4" s="45" t="s">
        <v>89</v>
      </c>
      <c r="F4" s="45" t="s">
        <v>90</v>
      </c>
    </row>
    <row r="5" spans="1:6" x14ac:dyDescent="0.2">
      <c r="A5" s="43"/>
      <c r="B5" s="44"/>
      <c r="C5" s="43"/>
      <c r="D5" s="44"/>
      <c r="E5" t="s">
        <v>91</v>
      </c>
      <c r="F5" s="45" t="s">
        <v>92</v>
      </c>
    </row>
    <row r="6" spans="1:6" x14ac:dyDescent="0.2">
      <c r="A6" s="43"/>
      <c r="B6" s="44"/>
      <c r="C6" s="43"/>
      <c r="D6" s="44"/>
      <c r="E6" s="45" t="s">
        <v>92</v>
      </c>
      <c r="F6" s="44"/>
    </row>
    <row r="7" spans="1:6" x14ac:dyDescent="0.2">
      <c r="A7" s="43"/>
      <c r="B7" s="44"/>
      <c r="C7" s="43"/>
      <c r="D7" s="44"/>
      <c r="E7" s="45" t="s">
        <v>59</v>
      </c>
      <c r="F7" s="44" t="s">
        <v>37</v>
      </c>
    </row>
    <row r="8" spans="1:6" x14ac:dyDescent="0.2">
      <c r="A8" s="43"/>
      <c r="B8" s="44"/>
      <c r="C8" s="43"/>
      <c r="D8" s="44"/>
      <c r="E8" s="45" t="s">
        <v>78</v>
      </c>
      <c r="F8" s="45" t="s">
        <v>60</v>
      </c>
    </row>
    <row r="9" spans="1:6" x14ac:dyDescent="0.2">
      <c r="A9" s="43"/>
      <c r="B9" s="44"/>
      <c r="C9" s="43"/>
      <c r="D9" s="44"/>
      <c r="E9" s="45" t="s">
        <v>64</v>
      </c>
      <c r="F9" s="45" t="s">
        <v>41</v>
      </c>
    </row>
    <row r="10" spans="1:6" x14ac:dyDescent="0.2">
      <c r="A10" s="78" t="s">
        <v>61</v>
      </c>
      <c r="B10" s="79"/>
      <c r="C10" s="52"/>
      <c r="D10" s="53"/>
      <c r="E10" s="54"/>
      <c r="F10" s="79"/>
    </row>
    <row r="11" spans="1:6" ht="13.5" thickBot="1" x14ac:dyDescent="0.25">
      <c r="A11" s="57"/>
      <c r="B11" s="57"/>
      <c r="C11" s="57"/>
      <c r="D11" s="57"/>
      <c r="E11" s="57"/>
      <c r="F11" s="57"/>
    </row>
    <row r="12" spans="1:6" x14ac:dyDescent="0.2">
      <c r="A12" s="1" t="s">
        <v>44</v>
      </c>
      <c r="B12" s="1" t="s">
        <v>62</v>
      </c>
    </row>
    <row r="13" spans="1:6" x14ac:dyDescent="0.2">
      <c r="A13" s="80"/>
    </row>
    <row r="14" spans="1:6" x14ac:dyDescent="0.2">
      <c r="A14" s="81" t="s">
        <v>93</v>
      </c>
      <c r="B14" s="82" t="s">
        <v>94</v>
      </c>
      <c r="C14" s="82" t="s">
        <v>95</v>
      </c>
      <c r="D14" s="82" t="s">
        <v>96</v>
      </c>
      <c r="E14" s="82" t="s">
        <v>97</v>
      </c>
      <c r="F14" s="83" t="s">
        <v>98</v>
      </c>
    </row>
    <row r="15" spans="1:6" x14ac:dyDescent="0.2">
      <c r="A15" s="84" t="s">
        <v>99</v>
      </c>
      <c r="B15" s="85" t="s">
        <v>100</v>
      </c>
      <c r="C15" s="85" t="s">
        <v>100</v>
      </c>
      <c r="D15" s="85" t="s">
        <v>101</v>
      </c>
      <c r="E15" s="85" t="s">
        <v>102</v>
      </c>
      <c r="F15" s="79" t="s">
        <v>102</v>
      </c>
    </row>
    <row r="16" spans="1:6" x14ac:dyDescent="0.2">
      <c r="A16" s="73"/>
      <c r="B16" s="86"/>
      <c r="C16" s="86"/>
      <c r="D16" s="86"/>
      <c r="E16" s="86"/>
      <c r="F16" s="87">
        <v>-3395</v>
      </c>
    </row>
    <row r="17" spans="1:6" x14ac:dyDescent="0.2">
      <c r="A17" s="88">
        <v>36892</v>
      </c>
      <c r="B17" s="89">
        <v>1863469</v>
      </c>
      <c r="C17" s="89">
        <v>1865719</v>
      </c>
      <c r="D17" s="89"/>
      <c r="E17" s="89">
        <v>2250</v>
      </c>
      <c r="F17" s="90">
        <v>-1145</v>
      </c>
    </row>
    <row r="18" spans="1:6" x14ac:dyDescent="0.2">
      <c r="A18" s="88"/>
      <c r="B18" s="89"/>
      <c r="C18" s="89"/>
      <c r="D18" s="89"/>
      <c r="E18" s="89"/>
      <c r="F18" s="90"/>
    </row>
    <row r="19" spans="1:6" x14ac:dyDescent="0.2">
      <c r="A19" s="88">
        <v>36923</v>
      </c>
      <c r="B19" s="89">
        <v>1805653</v>
      </c>
      <c r="C19" s="89">
        <v>1813702</v>
      </c>
      <c r="D19" s="89"/>
      <c r="E19" s="89">
        <v>8049</v>
      </c>
      <c r="F19" s="90">
        <v>6904</v>
      </c>
    </row>
    <row r="20" spans="1:6" x14ac:dyDescent="0.2">
      <c r="A20" s="88"/>
      <c r="B20" s="89"/>
      <c r="C20" s="89"/>
      <c r="D20" s="89"/>
      <c r="E20" s="89"/>
      <c r="F20" s="90"/>
    </row>
    <row r="21" spans="1:6" x14ac:dyDescent="0.2">
      <c r="A21" s="88">
        <v>36951</v>
      </c>
      <c r="B21" s="89">
        <v>2165432.4125554678</v>
      </c>
      <c r="C21" s="89">
        <v>2145758.8939835806</v>
      </c>
      <c r="D21" s="89"/>
      <c r="E21" s="89">
        <v>-19673.518571887165</v>
      </c>
      <c r="F21" s="90">
        <v>-12769.518571887165</v>
      </c>
    </row>
    <row r="22" spans="1:6" x14ac:dyDescent="0.2">
      <c r="A22" s="88"/>
      <c r="B22" s="89"/>
      <c r="C22" s="89"/>
      <c r="D22" s="89"/>
      <c r="E22" s="89"/>
      <c r="F22" s="90"/>
    </row>
    <row r="23" spans="1:6" x14ac:dyDescent="0.2">
      <c r="A23" s="88">
        <v>36982</v>
      </c>
      <c r="B23" s="89">
        <v>1799306</v>
      </c>
      <c r="C23" s="89">
        <v>1814576.6646218926</v>
      </c>
      <c r="D23" s="89"/>
      <c r="E23" s="89">
        <v>15270.664621892618</v>
      </c>
      <c r="F23" s="90">
        <v>2501.1460500054527</v>
      </c>
    </row>
    <row r="24" spans="1:6" x14ac:dyDescent="0.2">
      <c r="A24" s="88"/>
      <c r="B24" s="89"/>
      <c r="C24" s="89"/>
      <c r="D24" s="89"/>
      <c r="E24" s="89"/>
      <c r="F24" s="90"/>
    </row>
    <row r="25" spans="1:6" x14ac:dyDescent="0.2">
      <c r="A25" s="88">
        <v>37012</v>
      </c>
      <c r="B25" s="89">
        <v>1865355</v>
      </c>
      <c r="C25" s="89">
        <v>1902183</v>
      </c>
      <c r="D25" s="89"/>
      <c r="E25" s="89">
        <v>36828</v>
      </c>
      <c r="F25" s="90">
        <v>39329.146050005453</v>
      </c>
    </row>
    <row r="26" spans="1:6" x14ac:dyDescent="0.2">
      <c r="A26" s="91"/>
      <c r="B26" s="89"/>
      <c r="C26" s="89"/>
      <c r="D26" s="89"/>
      <c r="E26" s="89"/>
      <c r="F26" s="90"/>
    </row>
    <row r="27" spans="1:6" x14ac:dyDescent="0.2">
      <c r="A27" s="88">
        <v>37043</v>
      </c>
      <c r="B27" s="89">
        <v>1928972</v>
      </c>
      <c r="C27" s="89">
        <v>1922877</v>
      </c>
      <c r="D27" s="89"/>
      <c r="E27" s="89">
        <v>-6095</v>
      </c>
      <c r="F27" s="90">
        <v>33234.146050005453</v>
      </c>
    </row>
    <row r="28" spans="1:6" x14ac:dyDescent="0.2">
      <c r="A28" s="91"/>
      <c r="B28" s="89"/>
      <c r="C28" s="89"/>
      <c r="D28" s="89"/>
      <c r="E28" s="89"/>
      <c r="F28" s="90"/>
    </row>
    <row r="29" spans="1:6" x14ac:dyDescent="0.2">
      <c r="A29" s="88">
        <v>37073</v>
      </c>
      <c r="B29" s="89">
        <v>2048450</v>
      </c>
      <c r="C29" s="89">
        <v>2050050</v>
      </c>
      <c r="D29" s="89"/>
      <c r="E29" s="89">
        <v>1600</v>
      </c>
      <c r="F29" s="90">
        <v>34834.146050005453</v>
      </c>
    </row>
    <row r="30" spans="1:6" x14ac:dyDescent="0.2">
      <c r="A30" s="91"/>
      <c r="B30" s="89"/>
      <c r="C30" s="89"/>
      <c r="D30" s="89"/>
      <c r="E30" s="89"/>
      <c r="F30" s="90"/>
    </row>
    <row r="31" spans="1:6" x14ac:dyDescent="0.2">
      <c r="A31" s="88">
        <v>37104</v>
      </c>
      <c r="B31" s="89">
        <v>2059534</v>
      </c>
      <c r="C31" s="89">
        <v>2048268</v>
      </c>
      <c r="D31" s="89"/>
      <c r="E31" s="89">
        <v>-11266</v>
      </c>
      <c r="F31" s="90">
        <v>23568.146050005453</v>
      </c>
    </row>
    <row r="32" spans="1:6" x14ac:dyDescent="0.2">
      <c r="A32" s="91"/>
      <c r="B32" s="89"/>
      <c r="C32" s="89"/>
      <c r="D32" s="89"/>
      <c r="E32" s="89"/>
      <c r="F32" s="90"/>
    </row>
    <row r="33" spans="1:6" x14ac:dyDescent="0.2">
      <c r="A33" s="88">
        <v>37135</v>
      </c>
      <c r="B33" s="89">
        <v>1884327.6522108368</v>
      </c>
      <c r="C33" s="89">
        <v>1864923.308114246</v>
      </c>
      <c r="D33" s="89"/>
      <c r="E33" s="89">
        <v>-19404.344096590765</v>
      </c>
      <c r="F33" s="90">
        <v>4163.8019534146879</v>
      </c>
    </row>
    <row r="34" spans="1:6" x14ac:dyDescent="0.2">
      <c r="A34" s="52"/>
      <c r="B34" s="92"/>
      <c r="C34" s="92"/>
      <c r="D34" s="92"/>
      <c r="E34" s="92"/>
      <c r="F34" s="53"/>
    </row>
    <row r="35" spans="1:6" x14ac:dyDescent="0.2">
      <c r="A35" t="s">
        <v>103</v>
      </c>
    </row>
    <row r="36" spans="1:6" x14ac:dyDescent="0.2">
      <c r="A36" t="s">
        <v>104</v>
      </c>
    </row>
    <row r="37" spans="1:6" x14ac:dyDescent="0.2">
      <c r="A37" s="1"/>
    </row>
    <row r="38" spans="1:6" x14ac:dyDescent="0.2">
      <c r="A38" t="s">
        <v>105</v>
      </c>
      <c r="B38" t="s">
        <v>106</v>
      </c>
    </row>
    <row r="39" spans="1:6" x14ac:dyDescent="0.2">
      <c r="A39" t="s">
        <v>105</v>
      </c>
      <c r="B39" t="s">
        <v>107</v>
      </c>
    </row>
    <row r="41" spans="1:6" ht="20.25" customHeight="1" x14ac:dyDescent="0.2">
      <c r="B41" t="s">
        <v>108</v>
      </c>
      <c r="C41" s="92"/>
      <c r="D41" s="92"/>
      <c r="E41" s="92"/>
    </row>
    <row r="42" spans="1:6" ht="19.5" customHeight="1" x14ac:dyDescent="0.2">
      <c r="B42" t="s">
        <v>109</v>
      </c>
      <c r="C42" s="92"/>
      <c r="D42" s="92"/>
      <c r="E42" s="92"/>
    </row>
    <row r="43" spans="1:6" ht="22.5" customHeight="1" x14ac:dyDescent="0.2">
      <c r="B43" t="s">
        <v>110</v>
      </c>
      <c r="C43" s="92"/>
      <c r="D43" s="92"/>
      <c r="E43" s="92"/>
    </row>
    <row r="44" spans="1:6" ht="24.75" customHeight="1" x14ac:dyDescent="0.2">
      <c r="B44" t="s">
        <v>111</v>
      </c>
      <c r="C44" s="92"/>
      <c r="D44" s="92"/>
      <c r="E44" s="9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3073" r:id="rId3">
          <objectPr defaultSize="0" autoPict="0" r:id="rId4">
            <anchor moveWithCells="1" sizeWithCells="1">
              <from>
                <xdr:col>0</xdr:col>
                <xdr:colOff>419100</xdr:colOff>
                <xdr:row>1</xdr:row>
                <xdr:rowOff>19050</xdr:rowOff>
              </from>
              <to>
                <xdr:col>1</xdr:col>
                <xdr:colOff>704850</xdr:colOff>
                <xdr:row>7</xdr:row>
                <xdr:rowOff>104775</xdr:rowOff>
              </to>
            </anchor>
          </objectPr>
        </oleObject>
      </mc:Choice>
      <mc:Fallback>
        <oleObject progId="Imaging.Document" shapeId="3073" r:id="rId3"/>
      </mc:Fallback>
    </mc:AlternateContent>
    <mc:AlternateContent xmlns:mc="http://schemas.openxmlformats.org/markup-compatibility/2006">
      <mc:Choice Requires="x14">
        <oleObject progId="Imaging.Document" shapeId="3077" r:id="rId5">
          <objectPr defaultSize="0" autoPict="0" r:id="rId4">
            <anchor moveWithCells="1" sizeWithCells="1">
              <from>
                <xdr:col>0</xdr:col>
                <xdr:colOff>419100</xdr:colOff>
                <xdr:row>1</xdr:row>
                <xdr:rowOff>19050</xdr:rowOff>
              </from>
              <to>
                <xdr:col>1</xdr:col>
                <xdr:colOff>704850</xdr:colOff>
                <xdr:row>7</xdr:row>
                <xdr:rowOff>104775</xdr:rowOff>
              </to>
            </anchor>
          </objectPr>
        </oleObject>
      </mc:Choice>
      <mc:Fallback>
        <oleObject progId="Imaging.Document" shapeId="3077" r:id="rId5"/>
      </mc:Fallback>
    </mc:AlternateContent>
    <mc:AlternateContent xmlns:mc="http://schemas.openxmlformats.org/markup-compatibility/2006">
      <mc:Choice Requires="x14">
        <oleObject progId="Imaging.Document" shapeId="3083" r:id="rId6">
          <objectPr defaultSize="0" autoPict="0" r:id="rId4">
            <anchor moveWithCells="1" sizeWithCells="1">
              <from>
                <xdr:col>0</xdr:col>
                <xdr:colOff>419100</xdr:colOff>
                <xdr:row>1</xdr:row>
                <xdr:rowOff>19050</xdr:rowOff>
              </from>
              <to>
                <xdr:col>1</xdr:col>
                <xdr:colOff>704850</xdr:colOff>
                <xdr:row>7</xdr:row>
                <xdr:rowOff>104775</xdr:rowOff>
              </to>
            </anchor>
          </objectPr>
        </oleObject>
      </mc:Choice>
      <mc:Fallback>
        <oleObject progId="Imaging.Document" shapeId="3083" r:id="rId6"/>
      </mc:Fallback>
    </mc:AlternateContent>
    <mc:AlternateContent xmlns:mc="http://schemas.openxmlformats.org/markup-compatibility/2006">
      <mc:Choice Requires="x14">
        <oleObject progId="Imaging.Document" shapeId="3090" r:id="rId7">
          <objectPr defaultSize="0" autoPict="0" r:id="rId4">
            <anchor moveWithCells="1" sizeWithCells="1">
              <from>
                <xdr:col>0</xdr:col>
                <xdr:colOff>419100</xdr:colOff>
                <xdr:row>1</xdr:row>
                <xdr:rowOff>19050</xdr:rowOff>
              </from>
              <to>
                <xdr:col>1</xdr:col>
                <xdr:colOff>704850</xdr:colOff>
                <xdr:row>7</xdr:row>
                <xdr:rowOff>104775</xdr:rowOff>
              </to>
            </anchor>
          </objectPr>
        </oleObject>
      </mc:Choice>
      <mc:Fallback>
        <oleObject progId="Imaging.Document" shapeId="3090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A27" sqref="A27"/>
    </sheetView>
  </sheetViews>
  <sheetFormatPr defaultRowHeight="12.75" x14ac:dyDescent="0.2"/>
  <cols>
    <col min="1" max="1" width="25.28515625" bestFit="1" customWidth="1"/>
    <col min="2" max="2" width="22.28515625" bestFit="1" customWidth="1"/>
    <col min="3" max="3" width="22.28515625" customWidth="1"/>
    <col min="4" max="4" width="29.42578125" bestFit="1" customWidth="1"/>
    <col min="5" max="5" width="22.7109375" bestFit="1" customWidth="1"/>
    <col min="6" max="6" width="16.5703125" bestFit="1" customWidth="1"/>
    <col min="7" max="7" width="22.7109375" style="104" bestFit="1" customWidth="1"/>
    <col min="8" max="8" width="17.28515625" bestFit="1" customWidth="1"/>
    <col min="9" max="9" width="12.85546875" bestFit="1" customWidth="1"/>
    <col min="12" max="12" width="12.85546875" bestFit="1" customWidth="1"/>
  </cols>
  <sheetData>
    <row r="1" spans="1:8" ht="15.75" x14ac:dyDescent="0.25">
      <c r="A1" s="73"/>
      <c r="B1" s="94"/>
      <c r="C1" s="94" t="s">
        <v>65</v>
      </c>
      <c r="D1" s="74"/>
      <c r="E1" s="39" t="s">
        <v>31</v>
      </c>
      <c r="F1" s="40"/>
      <c r="G1" s="95" t="s">
        <v>32</v>
      </c>
      <c r="H1" s="42"/>
    </row>
    <row r="2" spans="1:8" ht="15.75" x14ac:dyDescent="0.25">
      <c r="A2" s="43"/>
      <c r="B2" s="19"/>
      <c r="C2" s="19"/>
      <c r="D2" s="96"/>
      <c r="E2" s="43"/>
      <c r="F2" s="44"/>
      <c r="G2" s="97"/>
      <c r="H2" s="46" t="s">
        <v>33</v>
      </c>
    </row>
    <row r="3" spans="1:8" x14ac:dyDescent="0.2">
      <c r="A3" s="43"/>
      <c r="B3" s="19"/>
      <c r="C3" s="98" t="s">
        <v>66</v>
      </c>
      <c r="D3" s="44"/>
      <c r="E3" s="43" t="s">
        <v>67</v>
      </c>
      <c r="F3" s="19"/>
      <c r="G3" s="97" t="s">
        <v>34</v>
      </c>
      <c r="H3" s="99">
        <f ca="1">NOW()</f>
        <v>37176.56838553241</v>
      </c>
    </row>
    <row r="4" spans="1:8" x14ac:dyDescent="0.2">
      <c r="A4" s="43"/>
      <c r="B4" s="19"/>
      <c r="C4" s="19"/>
      <c r="D4" s="44"/>
      <c r="E4" s="43"/>
      <c r="F4" s="44"/>
      <c r="G4" s="100"/>
      <c r="H4" s="45"/>
    </row>
    <row r="5" spans="1:8" x14ac:dyDescent="0.2">
      <c r="A5" s="43"/>
      <c r="B5" s="19"/>
      <c r="C5" s="19"/>
      <c r="D5" s="44"/>
      <c r="E5" s="43"/>
      <c r="F5" s="44"/>
      <c r="G5" s="97"/>
      <c r="H5" s="46" t="s">
        <v>35</v>
      </c>
    </row>
    <row r="6" spans="1:8" x14ac:dyDescent="0.2">
      <c r="A6" s="43"/>
      <c r="B6" s="19"/>
      <c r="C6" s="19"/>
      <c r="D6" s="44"/>
      <c r="E6" s="43"/>
      <c r="F6" s="44"/>
      <c r="G6" s="97"/>
      <c r="H6" s="48">
        <f ca="1">+H3+10</f>
        <v>37186.56838553241</v>
      </c>
    </row>
    <row r="7" spans="1:8" x14ac:dyDescent="0.2">
      <c r="A7" s="43"/>
      <c r="B7" s="19"/>
      <c r="C7" s="19"/>
      <c r="D7" s="44"/>
      <c r="E7" s="43"/>
      <c r="F7" s="44"/>
      <c r="G7" s="97"/>
      <c r="H7" s="45"/>
    </row>
    <row r="8" spans="1:8" x14ac:dyDescent="0.2">
      <c r="A8" s="43"/>
      <c r="B8" s="19"/>
      <c r="C8" s="19"/>
      <c r="D8" s="44"/>
      <c r="E8" s="43"/>
      <c r="F8" s="44"/>
      <c r="G8" s="97"/>
      <c r="H8" s="46" t="s">
        <v>36</v>
      </c>
    </row>
    <row r="9" spans="1:8" x14ac:dyDescent="0.2">
      <c r="A9" s="43"/>
      <c r="B9" s="19"/>
      <c r="C9" s="19"/>
      <c r="D9" s="44"/>
      <c r="E9" s="43" t="s">
        <v>59</v>
      </c>
      <c r="F9" s="44"/>
      <c r="G9" s="100" t="s">
        <v>59</v>
      </c>
      <c r="H9" s="49" t="s">
        <v>38</v>
      </c>
    </row>
    <row r="10" spans="1:8" x14ac:dyDescent="0.2">
      <c r="A10" s="43"/>
      <c r="B10" s="19"/>
      <c r="C10" s="19"/>
      <c r="D10" s="44"/>
      <c r="E10" s="43" t="s">
        <v>78</v>
      </c>
      <c r="F10" s="44"/>
      <c r="G10" s="100" t="s">
        <v>60</v>
      </c>
      <c r="H10" s="46" t="s">
        <v>40</v>
      </c>
    </row>
    <row r="11" spans="1:8" x14ac:dyDescent="0.2">
      <c r="A11" s="78" t="s">
        <v>61</v>
      </c>
      <c r="B11" s="101"/>
      <c r="C11" s="101"/>
      <c r="D11" s="79"/>
      <c r="E11" s="43" t="s">
        <v>64</v>
      </c>
      <c r="F11" s="53"/>
      <c r="G11" s="102" t="s">
        <v>41</v>
      </c>
      <c r="H11" s="55"/>
    </row>
    <row r="12" spans="1:8" ht="13.5" thickBot="1" x14ac:dyDescent="0.25">
      <c r="A12" s="57"/>
      <c r="B12" s="57"/>
      <c r="C12" s="57"/>
      <c r="D12" s="57"/>
      <c r="E12" s="57"/>
      <c r="F12" s="57"/>
      <c r="G12" s="103"/>
      <c r="H12" s="57"/>
    </row>
    <row r="13" spans="1:8" x14ac:dyDescent="0.2">
      <c r="A13" s="1" t="s">
        <v>43</v>
      </c>
      <c r="B13" s="1"/>
      <c r="C13" s="1"/>
      <c r="D13" s="1"/>
      <c r="E13" s="1"/>
      <c r="F13" s="1"/>
    </row>
    <row r="14" spans="1:8" x14ac:dyDescent="0.2">
      <c r="A14" s="58">
        <f>+'[1]ENA - Service Verification'!A14</f>
        <v>37135</v>
      </c>
      <c r="B14" s="58"/>
      <c r="C14" s="58"/>
      <c r="D14" s="80"/>
      <c r="E14" s="105"/>
      <c r="F14" s="105"/>
    </row>
    <row r="15" spans="1:8" x14ac:dyDescent="0.2">
      <c r="A15" s="58"/>
      <c r="B15" s="58"/>
      <c r="C15" s="58"/>
      <c r="D15" s="80"/>
      <c r="E15" s="105"/>
      <c r="F15" s="105"/>
    </row>
    <row r="16" spans="1:8" x14ac:dyDescent="0.2">
      <c r="A16" s="58"/>
      <c r="B16" s="58"/>
      <c r="C16" s="58"/>
      <c r="D16" s="80"/>
      <c r="E16" s="105"/>
      <c r="F16" s="105"/>
    </row>
    <row r="18" spans="1:12" x14ac:dyDescent="0.2">
      <c r="B18" s="106" t="s">
        <v>68</v>
      </c>
      <c r="C18" s="106"/>
      <c r="D18" s="106"/>
      <c r="E18" s="107" t="s">
        <v>47</v>
      </c>
      <c r="F18" s="108" t="s">
        <v>69</v>
      </c>
      <c r="G18" s="109"/>
      <c r="H18" s="108" t="s">
        <v>70</v>
      </c>
    </row>
    <row r="19" spans="1:12" x14ac:dyDescent="0.2">
      <c r="A19" t="str">
        <f>+'[1]EMS - Service Invoice'!A19</f>
        <v>9/1/01 - 9/30/01</v>
      </c>
      <c r="B19" s="65" t="str">
        <f>+'[4]P&amp;L Summary'!$B$72</f>
        <v>Fuel / LUAF</v>
      </c>
      <c r="C19" s="65" t="s">
        <v>71</v>
      </c>
      <c r="D19" s="65"/>
      <c r="E19" s="66">
        <f>-+'[4]P&amp;L Summary'!$D$72</f>
        <v>18743.308114246069</v>
      </c>
      <c r="F19" s="110">
        <f>+'[4]Fuel&amp;UA4 Expense'!H46</f>
        <v>1.7634000000000001</v>
      </c>
      <c r="G19" s="111"/>
      <c r="H19" s="65">
        <f>+F19*E19</f>
        <v>33051.94952866152</v>
      </c>
    </row>
    <row r="20" spans="1:12" x14ac:dyDescent="0.2">
      <c r="B20" s="62"/>
      <c r="C20" s="62"/>
      <c r="D20" s="62"/>
      <c r="E20" s="61"/>
      <c r="F20" s="1"/>
      <c r="G20" s="112" t="s">
        <v>72</v>
      </c>
      <c r="H20" s="62"/>
      <c r="I20" s="62">
        <f>SUM(H19:H19)</f>
        <v>33051.94952866152</v>
      </c>
    </row>
    <row r="21" spans="1:12" x14ac:dyDescent="0.2">
      <c r="B21" s="62"/>
      <c r="C21" s="62"/>
      <c r="D21" s="62"/>
      <c r="E21" s="61"/>
      <c r="F21" s="1"/>
      <c r="G21" s="112"/>
      <c r="H21" s="62"/>
      <c r="I21" s="62"/>
    </row>
    <row r="22" spans="1:12" x14ac:dyDescent="0.2">
      <c r="B22" s="62"/>
      <c r="C22" s="113"/>
      <c r="D22" s="114"/>
      <c r="E22" s="115"/>
      <c r="F22" s="116"/>
      <c r="G22" s="112"/>
      <c r="H22" s="62"/>
      <c r="I22" s="62"/>
    </row>
    <row r="23" spans="1:12" x14ac:dyDescent="0.2">
      <c r="B23" s="113" t="s">
        <v>73</v>
      </c>
      <c r="C23" s="113" t="s">
        <v>74</v>
      </c>
      <c r="D23" s="114"/>
      <c r="E23" s="115">
        <f>+[3]Enron!$I$47</f>
        <v>16188.70769999999</v>
      </c>
      <c r="F23" s="117">
        <f>+F19</f>
        <v>1.7634000000000001</v>
      </c>
      <c r="G23" s="118"/>
      <c r="H23" s="65">
        <f>-+F23*E23</f>
        <v>-28547.167158179982</v>
      </c>
      <c r="I23" s="62"/>
    </row>
    <row r="24" spans="1:12" x14ac:dyDescent="0.2">
      <c r="B24" s="119"/>
      <c r="C24" s="113"/>
      <c r="D24" s="114"/>
      <c r="E24" s="115"/>
      <c r="F24" s="116"/>
      <c r="G24" s="112" t="s">
        <v>72</v>
      </c>
      <c r="H24" s="62"/>
      <c r="I24" s="62">
        <f>SUM(H23:H23)</f>
        <v>-28547.167158179982</v>
      </c>
    </row>
    <row r="25" spans="1:12" x14ac:dyDescent="0.2">
      <c r="B25" s="62"/>
      <c r="C25" s="113"/>
      <c r="D25" s="114"/>
      <c r="E25" s="115"/>
      <c r="F25" s="116"/>
      <c r="G25" s="112"/>
      <c r="H25" s="62"/>
      <c r="I25" s="62"/>
      <c r="L25" s="65"/>
    </row>
    <row r="26" spans="1:12" x14ac:dyDescent="0.2">
      <c r="B26" s="62"/>
      <c r="C26" s="113"/>
      <c r="D26" s="114"/>
      <c r="E26" s="115"/>
      <c r="F26" s="116"/>
      <c r="G26" s="112"/>
      <c r="H26" s="62"/>
      <c r="I26" s="62"/>
    </row>
    <row r="27" spans="1:12" x14ac:dyDescent="0.2">
      <c r="B27" s="62"/>
      <c r="C27" s="113"/>
      <c r="D27" s="114"/>
      <c r="E27" s="115"/>
      <c r="F27" s="116"/>
      <c r="G27" s="112"/>
      <c r="H27" s="62"/>
      <c r="I27" s="62"/>
    </row>
    <row r="28" spans="1:12" x14ac:dyDescent="0.2">
      <c r="B28" s="62"/>
      <c r="C28" s="113"/>
      <c r="D28" s="114"/>
      <c r="E28" s="115"/>
      <c r="F28" s="116"/>
      <c r="G28" s="112"/>
      <c r="H28" s="62"/>
      <c r="I28" s="62"/>
    </row>
    <row r="29" spans="1:12" x14ac:dyDescent="0.2">
      <c r="B29" s="65"/>
      <c r="C29" s="113"/>
      <c r="D29" s="114"/>
      <c r="E29" s="115"/>
      <c r="F29" s="116"/>
      <c r="G29" s="120"/>
      <c r="H29" s="60"/>
      <c r="I29" s="62"/>
    </row>
    <row r="31" spans="1:12" x14ac:dyDescent="0.2">
      <c r="G31" s="71" t="s">
        <v>75</v>
      </c>
      <c r="I31" s="118">
        <f>SUM(I20:I29)</f>
        <v>4504.7823704815382</v>
      </c>
      <c r="L31" s="65">
        <f>+'[1]ENA - Sales Invoice'!I32</f>
        <v>33051.94952866152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Enron Detail</vt:lpstr>
      <vt:lpstr>Enron Summary</vt:lpstr>
      <vt:lpstr>Enron Imbalance</vt:lpstr>
      <vt:lpstr>Enron Fuel Sale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ssitter</dc:creator>
  <cp:lastModifiedBy>Jan Havlíček</cp:lastModifiedBy>
  <cp:lastPrinted>2001-08-21T21:02:55Z</cp:lastPrinted>
  <dcterms:created xsi:type="dcterms:W3CDTF">2001-05-04T14:56:46Z</dcterms:created>
  <dcterms:modified xsi:type="dcterms:W3CDTF">2023-09-17T11:32:35Z</dcterms:modified>
</cp:coreProperties>
</file>